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owq\Desktop\Folder\assignments\01 excel-challenge - google drive\"/>
    </mc:Choice>
  </mc:AlternateContent>
  <xr:revisionPtr revIDLastSave="0" documentId="13_ncr:1_{348CE935-23F8-4D3C-AFC3-3A5477DCB3EF}" xr6:coauthVersionLast="47" xr6:coauthVersionMax="47" xr10:uidLastSave="{00000000-0000-0000-0000-000000000000}"/>
  <bookViews>
    <workbookView xWindow="-23148" yWindow="-108" windowWidth="23256" windowHeight="12456" firstSheet="6" activeTab="10" xr2:uid="{00000000-000D-0000-FFFF-FFFF00000000}"/>
  </bookViews>
  <sheets>
    <sheet name="USD Crowdfunding" sheetId="26" r:id="rId1"/>
    <sheet name="USD Comparison" sheetId="28" r:id="rId2"/>
    <sheet name="Crowdfunding" sheetId="1" r:id="rId3"/>
    <sheet name="currency" sheetId="15" r:id="rId4"/>
    <sheet name="category" sheetId="3" r:id="rId5"/>
    <sheet name="outcome" sheetId="12" r:id="rId6"/>
    <sheet name="sub-category" sheetId="4" r:id="rId7"/>
    <sheet name="goal analysis" sheetId="16" r:id="rId8"/>
    <sheet name="campaign backers" sheetId="18" r:id="rId9"/>
    <sheet name="US campaign backers" sheetId="32" r:id="rId10"/>
    <sheet name="staff_pick &amp; spotlight" sheetId="23" r:id="rId11"/>
  </sheets>
  <definedNames>
    <definedName name="_xlnm._FilterDatabase" localSheetId="2" hidden="1">Crowdfunding!$A$1:$V$1001</definedName>
    <definedName name="_xlnm._FilterDatabase" localSheetId="0" hidden="1">'USD Crowdfunding'!$A$1:$Y$1001</definedName>
    <definedName name="_xlcn.WorksheetConnection_CrowdfundingA1T10011" hidden="1">Crowdfunding!$A$1:$V$1001</definedName>
  </definedNames>
  <calcPr calcId="191029"/>
  <pivotCaches>
    <pivotCache cacheId="0" r:id="rId12"/>
    <pivotCache cacheId="1" r:id="rId13"/>
    <pivotCache cacheId="2" r:id="rId14"/>
    <pivotCache cacheId="8" r:id="rId15"/>
    <pivotCache cacheId="20" r:id="rId16"/>
    <pivotCache cacheId="29" r:id="rId1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rowdfunding!$A$1:$T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92" i="26" l="1"/>
  <c r="G304" i="26"/>
  <c r="G268" i="26"/>
  <c r="G181" i="26"/>
  <c r="G119" i="26"/>
  <c r="G82" i="26"/>
  <c r="R990" i="26"/>
  <c r="B2" i="23"/>
  <c r="B3" i="23"/>
  <c r="K7" i="32"/>
  <c r="K6" i="32"/>
  <c r="K5" i="32"/>
  <c r="K4" i="32"/>
  <c r="K3" i="32"/>
  <c r="K2" i="32"/>
  <c r="H2" i="32"/>
  <c r="H7" i="32"/>
  <c r="H6" i="32"/>
  <c r="H5" i="32"/>
  <c r="H4" i="32"/>
  <c r="H3" i="32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37" i="16"/>
  <c r="C37" i="16"/>
  <c r="B37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C2" i="16"/>
  <c r="B31" i="16"/>
  <c r="B2" i="16"/>
  <c r="L2" i="26"/>
  <c r="E1002" i="1"/>
  <c r="E4" i="26"/>
  <c r="E1001" i="26"/>
  <c r="K1001" i="26" s="1"/>
  <c r="E1000" i="26"/>
  <c r="K1000" i="26" s="1"/>
  <c r="E999" i="26"/>
  <c r="E998" i="26"/>
  <c r="G998" i="26" s="1"/>
  <c r="E997" i="26"/>
  <c r="G997" i="26" s="1"/>
  <c r="E996" i="26"/>
  <c r="M996" i="26" s="1"/>
  <c r="E995" i="26"/>
  <c r="M995" i="26" s="1"/>
  <c r="E994" i="26"/>
  <c r="K994" i="26" s="1"/>
  <c r="E993" i="26"/>
  <c r="E992" i="26"/>
  <c r="G992" i="26" s="1"/>
  <c r="E991" i="26"/>
  <c r="G991" i="26" s="1"/>
  <c r="E990" i="26"/>
  <c r="E989" i="26"/>
  <c r="M989" i="26" s="1"/>
  <c r="E988" i="26"/>
  <c r="M988" i="26" s="1"/>
  <c r="E987" i="26"/>
  <c r="E986" i="26"/>
  <c r="G986" i="26" s="1"/>
  <c r="E985" i="26"/>
  <c r="K985" i="26" s="1"/>
  <c r="E984" i="26"/>
  <c r="K984" i="26" s="1"/>
  <c r="E983" i="26"/>
  <c r="E982" i="26"/>
  <c r="E981" i="26"/>
  <c r="G981" i="26" s="1"/>
  <c r="E980" i="26"/>
  <c r="K980" i="26" s="1"/>
  <c r="E979" i="26"/>
  <c r="K979" i="26" s="1"/>
  <c r="E978" i="26"/>
  <c r="M978" i="26" s="1"/>
  <c r="E977" i="26"/>
  <c r="G977" i="26" s="1"/>
  <c r="E976" i="26"/>
  <c r="M976" i="26" s="1"/>
  <c r="E975" i="26"/>
  <c r="G975" i="26" s="1"/>
  <c r="E974" i="26"/>
  <c r="M974" i="26" s="1"/>
  <c r="E973" i="26"/>
  <c r="M973" i="26" s="1"/>
  <c r="E972" i="26"/>
  <c r="M972" i="26" s="1"/>
  <c r="E971" i="26"/>
  <c r="G971" i="26" s="1"/>
  <c r="E970" i="26"/>
  <c r="G970" i="26" s="1"/>
  <c r="E969" i="26"/>
  <c r="K969" i="26" s="1"/>
  <c r="E968" i="26"/>
  <c r="K968" i="26" s="1"/>
  <c r="E967" i="26"/>
  <c r="E966" i="26"/>
  <c r="K966" i="26" s="1"/>
  <c r="E965" i="26"/>
  <c r="M965" i="26" s="1"/>
  <c r="E964" i="26"/>
  <c r="M964" i="26" s="1"/>
  <c r="E963" i="26"/>
  <c r="M963" i="26" s="1"/>
  <c r="E962" i="26"/>
  <c r="M962" i="26" s="1"/>
  <c r="E961" i="26"/>
  <c r="G961" i="26" s="1"/>
  <c r="E960" i="26"/>
  <c r="G960" i="26" s="1"/>
  <c r="E959" i="26"/>
  <c r="E958" i="26"/>
  <c r="E957" i="26"/>
  <c r="M957" i="26" s="1"/>
  <c r="E956" i="26"/>
  <c r="G956" i="26" s="1"/>
  <c r="E955" i="26"/>
  <c r="G955" i="26" s="1"/>
  <c r="E954" i="26"/>
  <c r="G954" i="26" s="1"/>
  <c r="E953" i="26"/>
  <c r="G953" i="26" s="1"/>
  <c r="E952" i="26"/>
  <c r="G952" i="26" s="1"/>
  <c r="E951" i="26"/>
  <c r="E950" i="26"/>
  <c r="E949" i="26"/>
  <c r="E948" i="26"/>
  <c r="K948" i="26" s="1"/>
  <c r="E947" i="26"/>
  <c r="M947" i="26" s="1"/>
  <c r="E946" i="26"/>
  <c r="K946" i="26" s="1"/>
  <c r="E945" i="26"/>
  <c r="K945" i="26" s="1"/>
  <c r="E944" i="26"/>
  <c r="K944" i="26" s="1"/>
  <c r="E943" i="26"/>
  <c r="G943" i="26" s="1"/>
  <c r="E942" i="26"/>
  <c r="G942" i="26" s="1"/>
  <c r="E941" i="26"/>
  <c r="G941" i="26" s="1"/>
  <c r="E940" i="26"/>
  <c r="M940" i="26" s="1"/>
  <c r="E939" i="26"/>
  <c r="E938" i="26"/>
  <c r="G938" i="26" s="1"/>
  <c r="E937" i="26"/>
  <c r="K937" i="26" s="1"/>
  <c r="E936" i="26"/>
  <c r="K936" i="26" s="1"/>
  <c r="E935" i="26"/>
  <c r="E934" i="26"/>
  <c r="E933" i="26"/>
  <c r="M933" i="26" s="1"/>
  <c r="E932" i="26"/>
  <c r="K932" i="26" s="1"/>
  <c r="E931" i="26"/>
  <c r="M931" i="26" s="1"/>
  <c r="E930" i="26"/>
  <c r="M930" i="26" s="1"/>
  <c r="E929" i="26"/>
  <c r="G929" i="26" s="1"/>
  <c r="E928" i="26"/>
  <c r="G928" i="26" s="1"/>
  <c r="E927" i="26"/>
  <c r="M927" i="26" s="1"/>
  <c r="E926" i="26"/>
  <c r="M926" i="26" s="1"/>
  <c r="E925" i="26"/>
  <c r="M925" i="26" s="1"/>
  <c r="E924" i="26"/>
  <c r="G924" i="26" s="1"/>
  <c r="E923" i="26"/>
  <c r="G923" i="26" s="1"/>
  <c r="E922" i="26"/>
  <c r="G922" i="26" s="1"/>
  <c r="E921" i="26"/>
  <c r="K921" i="26" s="1"/>
  <c r="E920" i="26"/>
  <c r="K920" i="26" s="1"/>
  <c r="E919" i="26"/>
  <c r="E918" i="26"/>
  <c r="E917" i="26"/>
  <c r="E916" i="26"/>
  <c r="M916" i="26" s="1"/>
  <c r="E915" i="26"/>
  <c r="K915" i="26" s="1"/>
  <c r="E914" i="26"/>
  <c r="M914" i="26" s="1"/>
  <c r="E913" i="26"/>
  <c r="M913" i="26" s="1"/>
  <c r="E912" i="26"/>
  <c r="M912" i="26" s="1"/>
  <c r="E911" i="26"/>
  <c r="E910" i="26"/>
  <c r="E909" i="26"/>
  <c r="K909" i="26" s="1"/>
  <c r="E908" i="26"/>
  <c r="G908" i="26" s="1"/>
  <c r="E907" i="26"/>
  <c r="G907" i="26" s="1"/>
  <c r="E906" i="26"/>
  <c r="G906" i="26" s="1"/>
  <c r="E905" i="26"/>
  <c r="K905" i="26" s="1"/>
  <c r="E904" i="26"/>
  <c r="G904" i="26" s="1"/>
  <c r="E903" i="26"/>
  <c r="E902" i="26"/>
  <c r="K902" i="26" s="1"/>
  <c r="E901" i="26"/>
  <c r="K901" i="26" s="1"/>
  <c r="E900" i="26"/>
  <c r="M900" i="26" s="1"/>
  <c r="E899" i="26"/>
  <c r="M899" i="26" s="1"/>
  <c r="E898" i="26"/>
  <c r="M898" i="26" s="1"/>
  <c r="E897" i="26"/>
  <c r="G897" i="26" s="1"/>
  <c r="E896" i="26"/>
  <c r="G896" i="26" s="1"/>
  <c r="E895" i="26"/>
  <c r="G895" i="26" s="1"/>
  <c r="E894" i="26"/>
  <c r="G894" i="26" s="1"/>
  <c r="E893" i="26"/>
  <c r="M893" i="26" s="1"/>
  <c r="E892" i="26"/>
  <c r="M892" i="26" s="1"/>
  <c r="E891" i="26"/>
  <c r="E890" i="26"/>
  <c r="G890" i="26" s="1"/>
  <c r="E889" i="26"/>
  <c r="K889" i="26" s="1"/>
  <c r="E888" i="26"/>
  <c r="K888" i="26" s="1"/>
  <c r="E887" i="26"/>
  <c r="E886" i="26"/>
  <c r="M886" i="26" s="1"/>
  <c r="E885" i="26"/>
  <c r="M885" i="26" s="1"/>
  <c r="E884" i="26"/>
  <c r="K884" i="26" s="1"/>
  <c r="E883" i="26"/>
  <c r="M883" i="26" s="1"/>
  <c r="E882" i="26"/>
  <c r="K882" i="26" s="1"/>
  <c r="E881" i="26"/>
  <c r="E880" i="26"/>
  <c r="K880" i="26" s="1"/>
  <c r="E879" i="26"/>
  <c r="E878" i="26"/>
  <c r="E877" i="26"/>
  <c r="G877" i="26" s="1"/>
  <c r="E876" i="26"/>
  <c r="M876" i="26" s="1"/>
  <c r="E875" i="26"/>
  <c r="G875" i="26" s="1"/>
  <c r="E874" i="26"/>
  <c r="G874" i="26" s="1"/>
  <c r="E873" i="26"/>
  <c r="K873" i="26" s="1"/>
  <c r="E872" i="26"/>
  <c r="K872" i="26" s="1"/>
  <c r="E871" i="26"/>
  <c r="E870" i="26"/>
  <c r="E869" i="26"/>
  <c r="E868" i="26"/>
  <c r="K868" i="26" s="1"/>
  <c r="E867" i="26"/>
  <c r="K867" i="26" s="1"/>
  <c r="E866" i="26"/>
  <c r="K866" i="26" s="1"/>
  <c r="E865" i="26"/>
  <c r="K865" i="26" s="1"/>
  <c r="E864" i="26"/>
  <c r="K864" i="26" s="1"/>
  <c r="E863" i="26"/>
  <c r="K863" i="26" s="1"/>
  <c r="E862" i="26"/>
  <c r="G862" i="26" s="1"/>
  <c r="E861" i="26"/>
  <c r="M861" i="26" s="1"/>
  <c r="E860" i="26"/>
  <c r="M860" i="26" s="1"/>
  <c r="E859" i="26"/>
  <c r="G859" i="26" s="1"/>
  <c r="E858" i="26"/>
  <c r="G858" i="26" s="1"/>
  <c r="E857" i="26"/>
  <c r="K857" i="26" s="1"/>
  <c r="E856" i="26"/>
  <c r="K856" i="26" s="1"/>
  <c r="E855" i="26"/>
  <c r="E854" i="26"/>
  <c r="G854" i="26" s="1"/>
  <c r="E853" i="26"/>
  <c r="K853" i="26" s="1"/>
  <c r="E852" i="26"/>
  <c r="K852" i="26" s="1"/>
  <c r="E851" i="26"/>
  <c r="K851" i="26" s="1"/>
  <c r="E850" i="26"/>
  <c r="K850" i="26" s="1"/>
  <c r="E849" i="26"/>
  <c r="K849" i="26" s="1"/>
  <c r="E848" i="26"/>
  <c r="G848" i="26" s="1"/>
  <c r="E847" i="26"/>
  <c r="M847" i="26" s="1"/>
  <c r="E846" i="26"/>
  <c r="M846" i="26" s="1"/>
  <c r="E845" i="26"/>
  <c r="G845" i="26" s="1"/>
  <c r="E844" i="26"/>
  <c r="G844" i="26" s="1"/>
  <c r="E843" i="26"/>
  <c r="G843" i="26" s="1"/>
  <c r="E842" i="26"/>
  <c r="G842" i="26" s="1"/>
  <c r="E841" i="26"/>
  <c r="G841" i="26" s="1"/>
  <c r="E840" i="26"/>
  <c r="G840" i="26" s="1"/>
  <c r="E839" i="26"/>
  <c r="E838" i="26"/>
  <c r="E837" i="26"/>
  <c r="E836" i="26"/>
  <c r="K836" i="26" s="1"/>
  <c r="E835" i="26"/>
  <c r="M835" i="26" s="1"/>
  <c r="E834" i="26"/>
  <c r="K834" i="26" s="1"/>
  <c r="E833" i="26"/>
  <c r="G833" i="26" s="1"/>
  <c r="E832" i="26"/>
  <c r="G832" i="26" s="1"/>
  <c r="E831" i="26"/>
  <c r="E830" i="26"/>
  <c r="M830" i="26" s="1"/>
  <c r="E829" i="26"/>
  <c r="M829" i="26" s="1"/>
  <c r="E828" i="26"/>
  <c r="M828" i="26" s="1"/>
  <c r="E827" i="26"/>
  <c r="G827" i="26" s="1"/>
  <c r="E826" i="26"/>
  <c r="G826" i="26" s="1"/>
  <c r="E825" i="26"/>
  <c r="G825" i="26" s="1"/>
  <c r="E824" i="26"/>
  <c r="K824" i="26" s="1"/>
  <c r="E823" i="26"/>
  <c r="E822" i="26"/>
  <c r="K822" i="26" s="1"/>
  <c r="E821" i="26"/>
  <c r="G821" i="26" s="1"/>
  <c r="E820" i="26"/>
  <c r="M820" i="26" s="1"/>
  <c r="E819" i="26"/>
  <c r="M819" i="26" s="1"/>
  <c r="E818" i="26"/>
  <c r="M818" i="26" s="1"/>
  <c r="E817" i="26"/>
  <c r="E816" i="26"/>
  <c r="M816" i="26" s="1"/>
  <c r="E815" i="26"/>
  <c r="M815" i="26" s="1"/>
  <c r="E814" i="26"/>
  <c r="E813" i="26"/>
  <c r="M813" i="26" s="1"/>
  <c r="E812" i="26"/>
  <c r="M812" i="26" s="1"/>
  <c r="E811" i="26"/>
  <c r="M811" i="26" s="1"/>
  <c r="E810" i="26"/>
  <c r="G810" i="26" s="1"/>
  <c r="E809" i="26"/>
  <c r="K809" i="26" s="1"/>
  <c r="E808" i="26"/>
  <c r="K808" i="26" s="1"/>
  <c r="E807" i="26"/>
  <c r="E806" i="26"/>
  <c r="K806" i="26" s="1"/>
  <c r="E805" i="26"/>
  <c r="K805" i="26" s="1"/>
  <c r="E804" i="26"/>
  <c r="K804" i="26" s="1"/>
  <c r="E803" i="26"/>
  <c r="K803" i="26" s="1"/>
  <c r="E802" i="26"/>
  <c r="K802" i="26" s="1"/>
  <c r="E801" i="26"/>
  <c r="E800" i="26"/>
  <c r="G800" i="26" s="1"/>
  <c r="E799" i="26"/>
  <c r="E798" i="26"/>
  <c r="G798" i="26" s="1"/>
  <c r="E797" i="26"/>
  <c r="M797" i="26" s="1"/>
  <c r="E796" i="26"/>
  <c r="M796" i="26" s="1"/>
  <c r="E795" i="26"/>
  <c r="E794" i="26"/>
  <c r="G794" i="26" s="1"/>
  <c r="E793" i="26"/>
  <c r="K793" i="26" s="1"/>
  <c r="E792" i="26"/>
  <c r="K792" i="26" s="1"/>
  <c r="E791" i="26"/>
  <c r="E790" i="26"/>
  <c r="E789" i="26"/>
  <c r="M789" i="26" s="1"/>
  <c r="E788" i="26"/>
  <c r="M788" i="26" s="1"/>
  <c r="E787" i="26"/>
  <c r="M787" i="26" s="1"/>
  <c r="E786" i="26"/>
  <c r="M786" i="26" s="1"/>
  <c r="E785" i="26"/>
  <c r="G785" i="26" s="1"/>
  <c r="E784" i="26"/>
  <c r="G784" i="26" s="1"/>
  <c r="E783" i="26"/>
  <c r="G783" i="26" s="1"/>
  <c r="E782" i="26"/>
  <c r="E781" i="26"/>
  <c r="M781" i="26" s="1"/>
  <c r="E780" i="26"/>
  <c r="M780" i="26" s="1"/>
  <c r="E779" i="26"/>
  <c r="G779" i="26" s="1"/>
  <c r="E778" i="26"/>
  <c r="G778" i="26" s="1"/>
  <c r="E777" i="26"/>
  <c r="K777" i="26" s="1"/>
  <c r="E776" i="26"/>
  <c r="K776" i="26" s="1"/>
  <c r="E775" i="26"/>
  <c r="E774" i="26"/>
  <c r="G774" i="26" s="1"/>
  <c r="E773" i="26"/>
  <c r="G773" i="26" s="1"/>
  <c r="E772" i="26"/>
  <c r="K772" i="26" s="1"/>
  <c r="E771" i="26"/>
  <c r="M771" i="26" s="1"/>
  <c r="E770" i="26"/>
  <c r="M770" i="26" s="1"/>
  <c r="E769" i="26"/>
  <c r="M769" i="26" s="1"/>
  <c r="E768" i="26"/>
  <c r="M768" i="26" s="1"/>
  <c r="E767" i="26"/>
  <c r="M767" i="26" s="1"/>
  <c r="E766" i="26"/>
  <c r="G766" i="26" s="1"/>
  <c r="E765" i="26"/>
  <c r="G765" i="26" s="1"/>
  <c r="E764" i="26"/>
  <c r="G764" i="26" s="1"/>
  <c r="E763" i="26"/>
  <c r="E762" i="26"/>
  <c r="G762" i="26" s="1"/>
  <c r="E761" i="26"/>
  <c r="G761" i="26" s="1"/>
  <c r="E760" i="26"/>
  <c r="K760" i="26" s="1"/>
  <c r="E759" i="26"/>
  <c r="E758" i="26"/>
  <c r="E757" i="26"/>
  <c r="E756" i="26"/>
  <c r="K756" i="26" s="1"/>
  <c r="E755" i="26"/>
  <c r="M755" i="26" s="1"/>
  <c r="E754" i="26"/>
  <c r="M754" i="26" s="1"/>
  <c r="E753" i="26"/>
  <c r="E752" i="26"/>
  <c r="M752" i="26" s="1"/>
  <c r="E751" i="26"/>
  <c r="G751" i="26" s="1"/>
  <c r="E750" i="26"/>
  <c r="G750" i="26" s="1"/>
  <c r="E749" i="26"/>
  <c r="M749" i="26" s="1"/>
  <c r="E748" i="26"/>
  <c r="M748" i="26" s="1"/>
  <c r="E747" i="26"/>
  <c r="G747" i="26" s="1"/>
  <c r="E746" i="26"/>
  <c r="G746" i="26" s="1"/>
  <c r="E745" i="26"/>
  <c r="K745" i="26" s="1"/>
  <c r="E744" i="26"/>
  <c r="K744" i="26" s="1"/>
  <c r="E743" i="26"/>
  <c r="E742" i="26"/>
  <c r="G742" i="26" s="1"/>
  <c r="E741" i="26"/>
  <c r="E740" i="26"/>
  <c r="M740" i="26" s="1"/>
  <c r="E739" i="26"/>
  <c r="M739" i="26" s="1"/>
  <c r="E738" i="26"/>
  <c r="M738" i="26" s="1"/>
  <c r="E737" i="26"/>
  <c r="M737" i="26" s="1"/>
  <c r="E736" i="26"/>
  <c r="M736" i="26" s="1"/>
  <c r="E735" i="26"/>
  <c r="G735" i="26" s="1"/>
  <c r="E734" i="26"/>
  <c r="G734" i="26" s="1"/>
  <c r="E733" i="26"/>
  <c r="M733" i="26" s="1"/>
  <c r="E732" i="26"/>
  <c r="M732" i="26" s="1"/>
  <c r="E731" i="26"/>
  <c r="M731" i="26" s="1"/>
  <c r="E730" i="26"/>
  <c r="G730" i="26" s="1"/>
  <c r="E729" i="26"/>
  <c r="K729" i="26" s="1"/>
  <c r="E728" i="26"/>
  <c r="G728" i="26" s="1"/>
  <c r="E727" i="26"/>
  <c r="E726" i="26"/>
  <c r="K726" i="26" s="1"/>
  <c r="E725" i="26"/>
  <c r="G725" i="26" s="1"/>
  <c r="E724" i="26"/>
  <c r="M724" i="26" s="1"/>
  <c r="E723" i="26"/>
  <c r="M723" i="26" s="1"/>
  <c r="E722" i="26"/>
  <c r="K722" i="26" s="1"/>
  <c r="E721" i="26"/>
  <c r="E720" i="26"/>
  <c r="M720" i="26" s="1"/>
  <c r="E719" i="26"/>
  <c r="G719" i="26" s="1"/>
  <c r="E718" i="26"/>
  <c r="M718" i="26" s="1"/>
  <c r="E717" i="26"/>
  <c r="M717" i="26" s="1"/>
  <c r="E716" i="26"/>
  <c r="M716" i="26" s="1"/>
  <c r="E715" i="26"/>
  <c r="E714" i="26"/>
  <c r="G714" i="26" s="1"/>
  <c r="E713" i="26"/>
  <c r="K713" i="26" s="1"/>
  <c r="E712" i="26"/>
  <c r="K712" i="26" s="1"/>
  <c r="E711" i="26"/>
  <c r="E710" i="26"/>
  <c r="K710" i="26" s="1"/>
  <c r="E709" i="26"/>
  <c r="M709" i="26" s="1"/>
  <c r="E708" i="26"/>
  <c r="M708" i="26" s="1"/>
  <c r="E707" i="26"/>
  <c r="M707" i="26" s="1"/>
  <c r="E706" i="26"/>
  <c r="M706" i="26" s="1"/>
  <c r="E705" i="26"/>
  <c r="G705" i="26" s="1"/>
  <c r="E704" i="26"/>
  <c r="G704" i="26" s="1"/>
  <c r="E703" i="26"/>
  <c r="G703" i="26" s="1"/>
  <c r="E702" i="26"/>
  <c r="G702" i="26" s="1"/>
  <c r="E701" i="26"/>
  <c r="M701" i="26" s="1"/>
  <c r="E700" i="26"/>
  <c r="G700" i="26" s="1"/>
  <c r="E699" i="26"/>
  <c r="M699" i="26" s="1"/>
  <c r="E698" i="26"/>
  <c r="G698" i="26" s="1"/>
  <c r="E697" i="26"/>
  <c r="K697" i="26" s="1"/>
  <c r="E696" i="26"/>
  <c r="K696" i="26" s="1"/>
  <c r="E695" i="26"/>
  <c r="E694" i="26"/>
  <c r="E693" i="26"/>
  <c r="E692" i="26"/>
  <c r="M692" i="26" s="1"/>
  <c r="E691" i="26"/>
  <c r="K691" i="26" s="1"/>
  <c r="E690" i="26"/>
  <c r="M690" i="26" s="1"/>
  <c r="E689" i="26"/>
  <c r="G689" i="26" s="1"/>
  <c r="E688" i="26"/>
  <c r="G688" i="26" s="1"/>
  <c r="E687" i="26"/>
  <c r="G687" i="26" s="1"/>
  <c r="E686" i="26"/>
  <c r="G686" i="26" s="1"/>
  <c r="E685" i="26"/>
  <c r="K685" i="26" s="1"/>
  <c r="E684" i="26"/>
  <c r="M684" i="26" s="1"/>
  <c r="E683" i="26"/>
  <c r="E682" i="26"/>
  <c r="G682" i="26" s="1"/>
  <c r="E681" i="26"/>
  <c r="K681" i="26" s="1"/>
  <c r="E680" i="26"/>
  <c r="K680" i="26" s="1"/>
  <c r="E679" i="26"/>
  <c r="E678" i="26"/>
  <c r="G678" i="26" s="1"/>
  <c r="E677" i="26"/>
  <c r="M677" i="26" s="1"/>
  <c r="E676" i="26"/>
  <c r="M676" i="26" s="1"/>
  <c r="E675" i="26"/>
  <c r="M675" i="26" s="1"/>
  <c r="E674" i="26"/>
  <c r="M674" i="26" s="1"/>
  <c r="E673" i="26"/>
  <c r="E672" i="26"/>
  <c r="M672" i="26" s="1"/>
  <c r="E671" i="26"/>
  <c r="M671" i="26" s="1"/>
  <c r="E670" i="26"/>
  <c r="M670" i="26" s="1"/>
  <c r="E669" i="26"/>
  <c r="M669" i="26" s="1"/>
  <c r="E668" i="26"/>
  <c r="G668" i="26" s="1"/>
  <c r="E667" i="26"/>
  <c r="G667" i="26" s="1"/>
  <c r="E666" i="26"/>
  <c r="G666" i="26" s="1"/>
  <c r="E665" i="26"/>
  <c r="K665" i="26" s="1"/>
  <c r="E664" i="26"/>
  <c r="K664" i="26" s="1"/>
  <c r="E663" i="26"/>
  <c r="E662" i="26"/>
  <c r="E661" i="26"/>
  <c r="G661" i="26" s="1"/>
  <c r="E660" i="26"/>
  <c r="M660" i="26" s="1"/>
  <c r="E659" i="26"/>
  <c r="M659" i="26" s="1"/>
  <c r="E658" i="26"/>
  <c r="M658" i="26" s="1"/>
  <c r="E657" i="26"/>
  <c r="K657" i="26" s="1"/>
  <c r="E656" i="26"/>
  <c r="M656" i="26" s="1"/>
  <c r="E655" i="26"/>
  <c r="E654" i="26"/>
  <c r="E653" i="26"/>
  <c r="M653" i="26" s="1"/>
  <c r="E652" i="26"/>
  <c r="M652" i="26" s="1"/>
  <c r="E651" i="26"/>
  <c r="M651" i="26" s="1"/>
  <c r="E650" i="26"/>
  <c r="G650" i="26" s="1"/>
  <c r="E649" i="26"/>
  <c r="K649" i="26" s="1"/>
  <c r="E648" i="26"/>
  <c r="G648" i="26" s="1"/>
  <c r="E647" i="26"/>
  <c r="E646" i="26"/>
  <c r="K646" i="26" s="1"/>
  <c r="E645" i="26"/>
  <c r="K645" i="26" s="1"/>
  <c r="E644" i="26"/>
  <c r="K644" i="26" s="1"/>
  <c r="E643" i="26"/>
  <c r="M643" i="26" s="1"/>
  <c r="E642" i="26"/>
  <c r="M642" i="26" s="1"/>
  <c r="E641" i="26"/>
  <c r="E640" i="26"/>
  <c r="G640" i="26" s="1"/>
  <c r="E639" i="26"/>
  <c r="G639" i="26" s="1"/>
  <c r="E638" i="26"/>
  <c r="G638" i="26" s="1"/>
  <c r="E637" i="26"/>
  <c r="M637" i="26" s="1"/>
  <c r="E636" i="26"/>
  <c r="M636" i="26" s="1"/>
  <c r="E635" i="26"/>
  <c r="E634" i="26"/>
  <c r="G634" i="26" s="1"/>
  <c r="E633" i="26"/>
  <c r="G633" i="26" s="1"/>
  <c r="E632" i="26"/>
  <c r="K632" i="26" s="1"/>
  <c r="E631" i="26"/>
  <c r="M631" i="26" s="1"/>
  <c r="E630" i="26"/>
  <c r="K630" i="26" s="1"/>
  <c r="E629" i="26"/>
  <c r="G629" i="26" s="1"/>
  <c r="E628" i="26"/>
  <c r="M628" i="26" s="1"/>
  <c r="E627" i="26"/>
  <c r="M627" i="26" s="1"/>
  <c r="E626" i="26"/>
  <c r="M626" i="26" s="1"/>
  <c r="E625" i="26"/>
  <c r="E624" i="26"/>
  <c r="M624" i="26" s="1"/>
  <c r="E623" i="26"/>
  <c r="E622" i="26"/>
  <c r="E621" i="26"/>
  <c r="G621" i="26" s="1"/>
  <c r="E620" i="26"/>
  <c r="M620" i="26" s="1"/>
  <c r="E619" i="26"/>
  <c r="E618" i="26"/>
  <c r="G618" i="26" s="1"/>
  <c r="E617" i="26"/>
  <c r="K617" i="26" s="1"/>
  <c r="E616" i="26"/>
  <c r="K616" i="26" s="1"/>
  <c r="E615" i="26"/>
  <c r="E614" i="26"/>
  <c r="G614" i="26" s="1"/>
  <c r="E613" i="26"/>
  <c r="M613" i="26" s="1"/>
  <c r="E612" i="26"/>
  <c r="K612" i="26" s="1"/>
  <c r="E611" i="26"/>
  <c r="K611" i="26" s="1"/>
  <c r="E610" i="26"/>
  <c r="M610" i="26" s="1"/>
  <c r="E609" i="26"/>
  <c r="G609" i="26" s="1"/>
  <c r="E608" i="26"/>
  <c r="G608" i="26" s="1"/>
  <c r="E607" i="26"/>
  <c r="G607" i="26" s="1"/>
  <c r="E606" i="26"/>
  <c r="G606" i="26" s="1"/>
  <c r="E605" i="26"/>
  <c r="G605" i="26" s="1"/>
  <c r="E604" i="26"/>
  <c r="M604" i="26" s="1"/>
  <c r="E603" i="26"/>
  <c r="M603" i="26" s="1"/>
  <c r="E602" i="26"/>
  <c r="G602" i="26" s="1"/>
  <c r="E601" i="26"/>
  <c r="K601" i="26" s="1"/>
  <c r="E600" i="26"/>
  <c r="K600" i="26" s="1"/>
  <c r="E599" i="26"/>
  <c r="E598" i="26"/>
  <c r="E597" i="26"/>
  <c r="E596" i="26"/>
  <c r="M596" i="26" s="1"/>
  <c r="E595" i="26"/>
  <c r="M595" i="26" s="1"/>
  <c r="E594" i="26"/>
  <c r="M594" i="26" s="1"/>
  <c r="E593" i="26"/>
  <c r="M593" i="26" s="1"/>
  <c r="E592" i="26"/>
  <c r="G592" i="26" s="1"/>
  <c r="E591" i="26"/>
  <c r="G591" i="26" s="1"/>
  <c r="E590" i="26"/>
  <c r="E589" i="26"/>
  <c r="G589" i="26" s="1"/>
  <c r="E588" i="26"/>
  <c r="G588" i="26" s="1"/>
  <c r="E587" i="26"/>
  <c r="G587" i="26" s="1"/>
  <c r="E586" i="26"/>
  <c r="G586" i="26" s="1"/>
  <c r="E585" i="26"/>
  <c r="G585" i="26" s="1"/>
  <c r="E584" i="26"/>
  <c r="K584" i="26" s="1"/>
  <c r="E583" i="26"/>
  <c r="K583" i="26" s="1"/>
  <c r="E582" i="26"/>
  <c r="M582" i="26" s="1"/>
  <c r="E581" i="26"/>
  <c r="E580" i="26"/>
  <c r="M580" i="26" s="1"/>
  <c r="E579" i="26"/>
  <c r="M579" i="26" s="1"/>
  <c r="E578" i="26"/>
  <c r="M578" i="26" s="1"/>
  <c r="E577" i="26"/>
  <c r="M577" i="26" s="1"/>
  <c r="E576" i="26"/>
  <c r="K576" i="26" s="1"/>
  <c r="E575" i="26"/>
  <c r="M575" i="26" s="1"/>
  <c r="E574" i="26"/>
  <c r="K574" i="26" s="1"/>
  <c r="E573" i="26"/>
  <c r="M573" i="26" s="1"/>
  <c r="E572" i="26"/>
  <c r="M572" i="26" s="1"/>
  <c r="E571" i="26"/>
  <c r="E570" i="26"/>
  <c r="G570" i="26" s="1"/>
  <c r="E569" i="26"/>
  <c r="G569" i="26" s="1"/>
  <c r="E568" i="26"/>
  <c r="G568" i="26" s="1"/>
  <c r="E567" i="26"/>
  <c r="E566" i="26"/>
  <c r="E565" i="26"/>
  <c r="K565" i="26" s="1"/>
  <c r="E564" i="26"/>
  <c r="M564" i="26" s="1"/>
  <c r="E563" i="26"/>
  <c r="M563" i="26" s="1"/>
  <c r="E562" i="26"/>
  <c r="M562" i="26" s="1"/>
  <c r="E561" i="26"/>
  <c r="G561" i="26" s="1"/>
  <c r="E560" i="26"/>
  <c r="M560" i="26" s="1"/>
  <c r="E559" i="26"/>
  <c r="M559" i="26" s="1"/>
  <c r="E558" i="26"/>
  <c r="M558" i="26" s="1"/>
  <c r="E557" i="26"/>
  <c r="G557" i="26" s="1"/>
  <c r="E556" i="26"/>
  <c r="G556" i="26" s="1"/>
  <c r="E555" i="26"/>
  <c r="M555" i="26" s="1"/>
  <c r="E554" i="26"/>
  <c r="G554" i="26" s="1"/>
  <c r="E553" i="26"/>
  <c r="G553" i="26" s="1"/>
  <c r="E552" i="26"/>
  <c r="K552" i="26" s="1"/>
  <c r="E551" i="26"/>
  <c r="E550" i="26"/>
  <c r="E549" i="26"/>
  <c r="E548" i="26"/>
  <c r="G548" i="26" s="1"/>
  <c r="E547" i="26"/>
  <c r="K547" i="26" s="1"/>
  <c r="E546" i="26"/>
  <c r="K546" i="26" s="1"/>
  <c r="E545" i="26"/>
  <c r="E544" i="26"/>
  <c r="K544" i="26" s="1"/>
  <c r="E543" i="26"/>
  <c r="E542" i="26"/>
  <c r="G542" i="26" s="1"/>
  <c r="E541" i="26"/>
  <c r="G541" i="26" s="1"/>
  <c r="E540" i="26"/>
  <c r="M540" i="26" s="1"/>
  <c r="E539" i="26"/>
  <c r="M539" i="26" s="1"/>
  <c r="E538" i="26"/>
  <c r="G538" i="26" s="1"/>
  <c r="E537" i="26"/>
  <c r="K537" i="26" s="1"/>
  <c r="E536" i="26"/>
  <c r="K536" i="26" s="1"/>
  <c r="E535" i="26"/>
  <c r="K535" i="26" s="1"/>
  <c r="E534" i="26"/>
  <c r="E533" i="26"/>
  <c r="G533" i="26" s="1"/>
  <c r="E532" i="26"/>
  <c r="G532" i="26" s="1"/>
  <c r="E531" i="26"/>
  <c r="M531" i="26" s="1"/>
  <c r="E530" i="26"/>
  <c r="M530" i="26" s="1"/>
  <c r="E529" i="26"/>
  <c r="G529" i="26" s="1"/>
  <c r="E528" i="26"/>
  <c r="G528" i="26" s="1"/>
  <c r="E527" i="26"/>
  <c r="G527" i="26" s="1"/>
  <c r="E526" i="26"/>
  <c r="E525" i="26"/>
  <c r="M525" i="26" s="1"/>
  <c r="E524" i="26"/>
  <c r="M524" i="26" s="1"/>
  <c r="E523" i="26"/>
  <c r="G523" i="26" s="1"/>
  <c r="E522" i="26"/>
  <c r="G522" i="26" s="1"/>
  <c r="E521" i="26"/>
  <c r="K521" i="26" s="1"/>
  <c r="E520" i="26"/>
  <c r="K520" i="26" s="1"/>
  <c r="E519" i="26"/>
  <c r="M519" i="26" s="1"/>
  <c r="E518" i="26"/>
  <c r="M518" i="26" s="1"/>
  <c r="E517" i="26"/>
  <c r="M517" i="26" s="1"/>
  <c r="E516" i="26"/>
  <c r="G516" i="26" s="1"/>
  <c r="E515" i="26"/>
  <c r="M515" i="26" s="1"/>
  <c r="E514" i="26"/>
  <c r="M514" i="26" s="1"/>
  <c r="E513" i="26"/>
  <c r="E512" i="26"/>
  <c r="M512" i="26" s="1"/>
  <c r="E511" i="26"/>
  <c r="M511" i="26" s="1"/>
  <c r="E510" i="26"/>
  <c r="G510" i="26" s="1"/>
  <c r="E509" i="26"/>
  <c r="G509" i="26" s="1"/>
  <c r="E508" i="26"/>
  <c r="G508" i="26" s="1"/>
  <c r="E507" i="26"/>
  <c r="G507" i="26" s="1"/>
  <c r="E506" i="26"/>
  <c r="G506" i="26" s="1"/>
  <c r="E505" i="26"/>
  <c r="G505" i="26" s="1"/>
  <c r="E504" i="26"/>
  <c r="K504" i="26" s="1"/>
  <c r="E503" i="26"/>
  <c r="M503" i="26" s="1"/>
  <c r="E502" i="26"/>
  <c r="K502" i="26" s="1"/>
  <c r="E501" i="26"/>
  <c r="K501" i="26" s="1"/>
  <c r="E500" i="26"/>
  <c r="M500" i="26" s="1"/>
  <c r="E499" i="26"/>
  <c r="M499" i="26" s="1"/>
  <c r="E498" i="26"/>
  <c r="M498" i="26" s="1"/>
  <c r="E497" i="26"/>
  <c r="E496" i="26"/>
  <c r="M496" i="26" s="1"/>
  <c r="E495" i="26"/>
  <c r="E494" i="26"/>
  <c r="E493" i="26"/>
  <c r="G493" i="26" s="1"/>
  <c r="E492" i="26"/>
  <c r="E491" i="26"/>
  <c r="G491" i="26" s="1"/>
  <c r="E490" i="26"/>
  <c r="G490" i="26" s="1"/>
  <c r="E489" i="26"/>
  <c r="G489" i="26" s="1"/>
  <c r="E488" i="26"/>
  <c r="K488" i="26" s="1"/>
  <c r="E487" i="26"/>
  <c r="E486" i="26"/>
  <c r="K486" i="26" s="1"/>
  <c r="E485" i="26"/>
  <c r="M485" i="26" s="1"/>
  <c r="E484" i="26"/>
  <c r="M484" i="26" s="1"/>
  <c r="E483" i="26"/>
  <c r="M483" i="26" s="1"/>
  <c r="E482" i="26"/>
  <c r="M482" i="26" s="1"/>
  <c r="E481" i="26"/>
  <c r="G481" i="26" s="1"/>
  <c r="E480" i="26"/>
  <c r="G480" i="26" s="1"/>
  <c r="E479" i="26"/>
  <c r="E478" i="26"/>
  <c r="E477" i="26"/>
  <c r="M477" i="26" s="1"/>
  <c r="E476" i="26"/>
  <c r="M476" i="26" s="1"/>
  <c r="E475" i="26"/>
  <c r="M475" i="26" s="1"/>
  <c r="E474" i="26"/>
  <c r="G474" i="26" s="1"/>
  <c r="E473" i="26"/>
  <c r="G473" i="26" s="1"/>
  <c r="E472" i="26"/>
  <c r="G472" i="26" s="1"/>
  <c r="E471" i="26"/>
  <c r="E470" i="26"/>
  <c r="E469" i="26"/>
  <c r="E468" i="26"/>
  <c r="K468" i="26" s="1"/>
  <c r="E467" i="26"/>
  <c r="M467" i="26" s="1"/>
  <c r="E466" i="26"/>
  <c r="K466" i="26" s="1"/>
  <c r="E465" i="26"/>
  <c r="G465" i="26" s="1"/>
  <c r="E464" i="26"/>
  <c r="M464" i="26" s="1"/>
  <c r="E463" i="26"/>
  <c r="G463" i="26" s="1"/>
  <c r="E462" i="26"/>
  <c r="E461" i="26"/>
  <c r="M461" i="26" s="1"/>
  <c r="E460" i="26"/>
  <c r="M460" i="26" s="1"/>
  <c r="E459" i="26"/>
  <c r="G459" i="26" s="1"/>
  <c r="E458" i="26"/>
  <c r="G458" i="26" s="1"/>
  <c r="E457" i="26"/>
  <c r="G457" i="26" s="1"/>
  <c r="E456" i="26"/>
  <c r="K456" i="26" s="1"/>
  <c r="E455" i="26"/>
  <c r="M455" i="26" s="1"/>
  <c r="E454" i="26"/>
  <c r="M454" i="26" s="1"/>
  <c r="E453" i="26"/>
  <c r="E452" i="26"/>
  <c r="M452" i="26" s="1"/>
  <c r="E451" i="26"/>
  <c r="M451" i="26" s="1"/>
  <c r="E450" i="26"/>
  <c r="K450" i="26" s="1"/>
  <c r="E449" i="26"/>
  <c r="G449" i="26" s="1"/>
  <c r="E448" i="26"/>
  <c r="G448" i="26" s="1"/>
  <c r="E447" i="26"/>
  <c r="M447" i="26" s="1"/>
  <c r="E446" i="26"/>
  <c r="M446" i="26" s="1"/>
  <c r="E445" i="26"/>
  <c r="M445" i="26" s="1"/>
  <c r="E444" i="26"/>
  <c r="G444" i="26" s="1"/>
  <c r="E443" i="26"/>
  <c r="G443" i="26" s="1"/>
  <c r="E442" i="26"/>
  <c r="G442" i="26" s="1"/>
  <c r="E441" i="26"/>
  <c r="K441" i="26" s="1"/>
  <c r="E440" i="26"/>
  <c r="K440" i="26" s="1"/>
  <c r="E439" i="26"/>
  <c r="E438" i="26"/>
  <c r="E437" i="26"/>
  <c r="M437" i="26" s="1"/>
  <c r="E436" i="26"/>
  <c r="K436" i="26" s="1"/>
  <c r="E435" i="26"/>
  <c r="K435" i="26" s="1"/>
  <c r="E434" i="26"/>
  <c r="K434" i="26" s="1"/>
  <c r="E433" i="26"/>
  <c r="E432" i="26"/>
  <c r="M432" i="26" s="1"/>
  <c r="E431" i="26"/>
  <c r="G431" i="26" s="1"/>
  <c r="E430" i="26"/>
  <c r="G430" i="26" s="1"/>
  <c r="E429" i="26"/>
  <c r="M429" i="26" s="1"/>
  <c r="E428" i="26"/>
  <c r="M428" i="26" s="1"/>
  <c r="E427" i="26"/>
  <c r="M427" i="26" s="1"/>
  <c r="E426" i="26"/>
  <c r="G426" i="26" s="1"/>
  <c r="E425" i="26"/>
  <c r="K425" i="26" s="1"/>
  <c r="E424" i="26"/>
  <c r="K424" i="26" s="1"/>
  <c r="E423" i="26"/>
  <c r="E422" i="26"/>
  <c r="E421" i="26"/>
  <c r="E420" i="26"/>
  <c r="K420" i="26" s="1"/>
  <c r="E419" i="26"/>
  <c r="K419" i="26" s="1"/>
  <c r="E418" i="26"/>
  <c r="M418" i="26" s="1"/>
  <c r="E417" i="26"/>
  <c r="G417" i="26" s="1"/>
  <c r="E416" i="26"/>
  <c r="M416" i="26" s="1"/>
  <c r="E415" i="26"/>
  <c r="E414" i="26"/>
  <c r="M414" i="26" s="1"/>
  <c r="E413" i="26"/>
  <c r="M413" i="26" s="1"/>
  <c r="E412" i="26"/>
  <c r="G412" i="26" s="1"/>
  <c r="E411" i="26"/>
  <c r="G411" i="26" s="1"/>
  <c r="E410" i="26"/>
  <c r="G410" i="26" s="1"/>
  <c r="E409" i="26"/>
  <c r="K409" i="26" s="1"/>
  <c r="E408" i="26"/>
  <c r="G408" i="26" s="1"/>
  <c r="E407" i="26"/>
  <c r="M407" i="26" s="1"/>
  <c r="E406" i="26"/>
  <c r="E405" i="26"/>
  <c r="E404" i="26"/>
  <c r="M404" i="26" s="1"/>
  <c r="E403" i="26"/>
  <c r="K403" i="26" s="1"/>
  <c r="E402" i="26"/>
  <c r="M402" i="26" s="1"/>
  <c r="E401" i="26"/>
  <c r="M401" i="26" s="1"/>
  <c r="E400" i="26"/>
  <c r="M400" i="26" s="1"/>
  <c r="E399" i="26"/>
  <c r="E398" i="26"/>
  <c r="E397" i="26"/>
  <c r="G397" i="26" s="1"/>
  <c r="E396" i="26"/>
  <c r="G396" i="26" s="1"/>
  <c r="E395" i="26"/>
  <c r="M395" i="26" s="1"/>
  <c r="E394" i="26"/>
  <c r="G394" i="26" s="1"/>
  <c r="E393" i="26"/>
  <c r="K393" i="26" s="1"/>
  <c r="E392" i="26"/>
  <c r="K392" i="26" s="1"/>
  <c r="E391" i="26"/>
  <c r="M391" i="26" s="1"/>
  <c r="E390" i="26"/>
  <c r="K390" i="26" s="1"/>
  <c r="E389" i="26"/>
  <c r="G389" i="26" s="1"/>
  <c r="E388" i="26"/>
  <c r="M388" i="26" s="1"/>
  <c r="E387" i="26"/>
  <c r="K387" i="26" s="1"/>
  <c r="E386" i="26"/>
  <c r="K386" i="26" s="1"/>
  <c r="E385" i="26"/>
  <c r="G385" i="26" s="1"/>
  <c r="E384" i="26"/>
  <c r="G384" i="26" s="1"/>
  <c r="E383" i="26"/>
  <c r="M383" i="26" s="1"/>
  <c r="E382" i="26"/>
  <c r="M382" i="26" s="1"/>
  <c r="E381" i="26"/>
  <c r="M381" i="26" s="1"/>
  <c r="E380" i="26"/>
  <c r="M380" i="26" s="1"/>
  <c r="E379" i="26"/>
  <c r="E378" i="26"/>
  <c r="G378" i="26" s="1"/>
  <c r="E377" i="26"/>
  <c r="K377" i="26" s="1"/>
  <c r="E376" i="26"/>
  <c r="K376" i="26" s="1"/>
  <c r="E375" i="26"/>
  <c r="M375" i="26" s="1"/>
  <c r="E374" i="26"/>
  <c r="M374" i="26" s="1"/>
  <c r="E373" i="26"/>
  <c r="M373" i="26" s="1"/>
  <c r="E372" i="26"/>
  <c r="K372" i="26" s="1"/>
  <c r="E371" i="26"/>
  <c r="M371" i="26" s="1"/>
  <c r="E370" i="26"/>
  <c r="M370" i="26" s="1"/>
  <c r="E369" i="26"/>
  <c r="E368" i="26"/>
  <c r="M368" i="26" s="1"/>
  <c r="E367" i="26"/>
  <c r="E366" i="26"/>
  <c r="G366" i="26" s="1"/>
  <c r="E365" i="26"/>
  <c r="G365" i="26" s="1"/>
  <c r="E364" i="26"/>
  <c r="G364" i="26" s="1"/>
  <c r="E363" i="26"/>
  <c r="E362" i="26"/>
  <c r="G362" i="26" s="1"/>
  <c r="E361" i="26"/>
  <c r="K361" i="26" s="1"/>
  <c r="E360" i="26"/>
  <c r="K360" i="26" s="1"/>
  <c r="E359" i="26"/>
  <c r="E358" i="26"/>
  <c r="M358" i="26" s="1"/>
  <c r="E357" i="26"/>
  <c r="M357" i="26" s="1"/>
  <c r="E356" i="26"/>
  <c r="K356" i="26" s="1"/>
  <c r="E355" i="26"/>
  <c r="M355" i="26" s="1"/>
  <c r="E354" i="26"/>
  <c r="M354" i="26" s="1"/>
  <c r="E353" i="26"/>
  <c r="M353" i="26" s="1"/>
  <c r="E352" i="26"/>
  <c r="G352" i="26" s="1"/>
  <c r="E351" i="26"/>
  <c r="G351" i="26" s="1"/>
  <c r="E350" i="26"/>
  <c r="G350" i="26" s="1"/>
  <c r="E349" i="26"/>
  <c r="G349" i="26" s="1"/>
  <c r="E348" i="26"/>
  <c r="M348" i="26" s="1"/>
  <c r="E347" i="26"/>
  <c r="M347" i="26" s="1"/>
  <c r="E346" i="26"/>
  <c r="G346" i="26" s="1"/>
  <c r="E345" i="26"/>
  <c r="K345" i="26" s="1"/>
  <c r="E344" i="26"/>
  <c r="K344" i="26" s="1"/>
  <c r="E343" i="26"/>
  <c r="E342" i="26"/>
  <c r="E341" i="26"/>
  <c r="E340" i="26"/>
  <c r="G340" i="26" s="1"/>
  <c r="E339" i="26"/>
  <c r="M339" i="26" s="1"/>
  <c r="E338" i="26"/>
  <c r="M338" i="26" s="1"/>
  <c r="E337" i="26"/>
  <c r="M337" i="26" s="1"/>
  <c r="E336" i="26"/>
  <c r="M336" i="26" s="1"/>
  <c r="E335" i="26"/>
  <c r="M335" i="26" s="1"/>
  <c r="E334" i="26"/>
  <c r="E333" i="26"/>
  <c r="G333" i="26" s="1"/>
  <c r="E332" i="26"/>
  <c r="G332" i="26" s="1"/>
  <c r="E331" i="26"/>
  <c r="E330" i="26"/>
  <c r="G330" i="26" s="1"/>
  <c r="E329" i="26"/>
  <c r="K329" i="26" s="1"/>
  <c r="E328" i="26"/>
  <c r="K328" i="26" s="1"/>
  <c r="E327" i="26"/>
  <c r="K327" i="26" s="1"/>
  <c r="E326" i="26"/>
  <c r="K326" i="26" s="1"/>
  <c r="E325" i="26"/>
  <c r="G325" i="26" s="1"/>
  <c r="E324" i="26"/>
  <c r="G324" i="26" s="1"/>
  <c r="E323" i="26"/>
  <c r="K323" i="26" s="1"/>
  <c r="E322" i="26"/>
  <c r="K322" i="26" s="1"/>
  <c r="E321" i="26"/>
  <c r="K321" i="26" s="1"/>
  <c r="E320" i="26"/>
  <c r="K320" i="26" s="1"/>
  <c r="E319" i="26"/>
  <c r="M319" i="26" s="1"/>
  <c r="E318" i="26"/>
  <c r="G318" i="26" s="1"/>
  <c r="E317" i="26"/>
  <c r="G317" i="26" s="1"/>
  <c r="E316" i="26"/>
  <c r="M316" i="26" s="1"/>
  <c r="E315" i="26"/>
  <c r="E314" i="26"/>
  <c r="G314" i="26" s="1"/>
  <c r="E313" i="26"/>
  <c r="K313" i="26" s="1"/>
  <c r="E312" i="26"/>
  <c r="G312" i="26" s="1"/>
  <c r="E311" i="26"/>
  <c r="E310" i="26"/>
  <c r="G310" i="26" s="1"/>
  <c r="E309" i="26"/>
  <c r="M309" i="26" s="1"/>
  <c r="E308" i="26"/>
  <c r="M308" i="26" s="1"/>
  <c r="E307" i="26"/>
  <c r="K307" i="26" s="1"/>
  <c r="E306" i="26"/>
  <c r="K306" i="26" s="1"/>
  <c r="E305" i="26"/>
  <c r="G305" i="26" s="1"/>
  <c r="E304" i="26"/>
  <c r="K304" i="26" s="1"/>
  <c r="E303" i="26"/>
  <c r="M303" i="26" s="1"/>
  <c r="E302" i="26"/>
  <c r="K302" i="26" s="1"/>
  <c r="E301" i="26"/>
  <c r="K301" i="26" s="1"/>
  <c r="E300" i="26"/>
  <c r="M300" i="26" s="1"/>
  <c r="E299" i="26"/>
  <c r="M299" i="26" s="1"/>
  <c r="E298" i="26"/>
  <c r="G298" i="26" s="1"/>
  <c r="E297" i="26"/>
  <c r="G297" i="26" s="1"/>
  <c r="E296" i="26"/>
  <c r="K296" i="26" s="1"/>
  <c r="E295" i="26"/>
  <c r="E294" i="26"/>
  <c r="E293" i="26"/>
  <c r="G293" i="26" s="1"/>
  <c r="E292" i="26"/>
  <c r="G292" i="26" s="1"/>
  <c r="E291" i="26"/>
  <c r="M291" i="26" s="1"/>
  <c r="E290" i="26"/>
  <c r="M290" i="26" s="1"/>
  <c r="E289" i="26"/>
  <c r="E288" i="26"/>
  <c r="M288" i="26" s="1"/>
  <c r="E287" i="26"/>
  <c r="M287" i="26" s="1"/>
  <c r="E286" i="26"/>
  <c r="G286" i="26" s="1"/>
  <c r="E285" i="26"/>
  <c r="M285" i="26" s="1"/>
  <c r="E284" i="26"/>
  <c r="M284" i="26" s="1"/>
  <c r="E283" i="26"/>
  <c r="M283" i="26" s="1"/>
  <c r="E282" i="26"/>
  <c r="G282" i="26" s="1"/>
  <c r="E281" i="26"/>
  <c r="K281" i="26" s="1"/>
  <c r="E280" i="26"/>
  <c r="K280" i="26" s="1"/>
  <c r="E279" i="26"/>
  <c r="M279" i="26" s="1"/>
  <c r="E278" i="26"/>
  <c r="E277" i="26"/>
  <c r="G277" i="26" s="1"/>
  <c r="E276" i="26"/>
  <c r="K276" i="26" s="1"/>
  <c r="E275" i="26"/>
  <c r="K275" i="26" s="1"/>
  <c r="E274" i="26"/>
  <c r="M274" i="26" s="1"/>
  <c r="E273" i="26"/>
  <c r="G273" i="26" s="1"/>
  <c r="E272" i="26"/>
  <c r="G272" i="26" s="1"/>
  <c r="E271" i="26"/>
  <c r="E270" i="26"/>
  <c r="G270" i="26" s="1"/>
  <c r="E269" i="26"/>
  <c r="G269" i="26" s="1"/>
  <c r="E268" i="26"/>
  <c r="M268" i="26" s="1"/>
  <c r="E267" i="26"/>
  <c r="G267" i="26" s="1"/>
  <c r="E266" i="26"/>
  <c r="G266" i="26" s="1"/>
  <c r="E265" i="26"/>
  <c r="K265" i="26" s="1"/>
  <c r="E264" i="26"/>
  <c r="G264" i="26" s="1"/>
  <c r="E263" i="26"/>
  <c r="M263" i="26" s="1"/>
  <c r="E262" i="26"/>
  <c r="M262" i="26" s="1"/>
  <c r="E261" i="26"/>
  <c r="M261" i="26" s="1"/>
  <c r="E260" i="26"/>
  <c r="M260" i="26" s="1"/>
  <c r="E259" i="26"/>
  <c r="M259" i="26" s="1"/>
  <c r="E258" i="26"/>
  <c r="M258" i="26" s="1"/>
  <c r="E257" i="26"/>
  <c r="E256" i="26"/>
  <c r="G256" i="26" s="1"/>
  <c r="E255" i="26"/>
  <c r="G255" i="26" s="1"/>
  <c r="E254" i="26"/>
  <c r="G254" i="26" s="1"/>
  <c r="E253" i="26"/>
  <c r="G253" i="26" s="1"/>
  <c r="E252" i="26"/>
  <c r="M252" i="26" s="1"/>
  <c r="E251" i="26"/>
  <c r="M251" i="26" s="1"/>
  <c r="E250" i="26"/>
  <c r="G250" i="26" s="1"/>
  <c r="E249" i="26"/>
  <c r="K249" i="26" s="1"/>
  <c r="E248" i="26"/>
  <c r="K248" i="26" s="1"/>
  <c r="E247" i="26"/>
  <c r="M247" i="26" s="1"/>
  <c r="E246" i="26"/>
  <c r="K246" i="26" s="1"/>
  <c r="E245" i="26"/>
  <c r="G245" i="26" s="1"/>
  <c r="E244" i="26"/>
  <c r="G244" i="26" s="1"/>
  <c r="E243" i="26"/>
  <c r="M243" i="26" s="1"/>
  <c r="E242" i="26"/>
  <c r="M242" i="26" s="1"/>
  <c r="E241" i="26"/>
  <c r="E240" i="26"/>
  <c r="M240" i="26" s="1"/>
  <c r="E239" i="26"/>
  <c r="E238" i="26"/>
  <c r="E237" i="26"/>
  <c r="M237" i="26" s="1"/>
  <c r="E236" i="26"/>
  <c r="M236" i="26" s="1"/>
  <c r="E235" i="26"/>
  <c r="G235" i="26" s="1"/>
  <c r="E234" i="26"/>
  <c r="G234" i="26" s="1"/>
  <c r="E233" i="26"/>
  <c r="K233" i="26" s="1"/>
  <c r="E232" i="26"/>
  <c r="K232" i="26" s="1"/>
  <c r="E231" i="26"/>
  <c r="K231" i="26" s="1"/>
  <c r="E230" i="26"/>
  <c r="M230" i="26" s="1"/>
  <c r="E229" i="26"/>
  <c r="G229" i="26" s="1"/>
  <c r="E228" i="26"/>
  <c r="K228" i="26" s="1"/>
  <c r="E227" i="26"/>
  <c r="M227" i="26" s="1"/>
  <c r="E226" i="26"/>
  <c r="M226" i="26" s="1"/>
  <c r="E225" i="26"/>
  <c r="M225" i="26" s="1"/>
  <c r="E224" i="26"/>
  <c r="M224" i="26" s="1"/>
  <c r="E223" i="26"/>
  <c r="G223" i="26" s="1"/>
  <c r="E222" i="26"/>
  <c r="G222" i="26" s="1"/>
  <c r="E221" i="26"/>
  <c r="M221" i="26" s="1"/>
  <c r="E220" i="26"/>
  <c r="M220" i="26" s="1"/>
  <c r="E219" i="26"/>
  <c r="M219" i="26" s="1"/>
  <c r="E218" i="26"/>
  <c r="G218" i="26" s="1"/>
  <c r="E217" i="26"/>
  <c r="K217" i="26" s="1"/>
  <c r="E216" i="26"/>
  <c r="G216" i="26" s="1"/>
  <c r="E215" i="26"/>
  <c r="E214" i="26"/>
  <c r="E213" i="26"/>
  <c r="G213" i="26" s="1"/>
  <c r="E212" i="26"/>
  <c r="K212" i="26" s="1"/>
  <c r="E211" i="26"/>
  <c r="K211" i="26" s="1"/>
  <c r="E210" i="26"/>
  <c r="K210" i="26" s="1"/>
  <c r="E209" i="26"/>
  <c r="K209" i="26" s="1"/>
  <c r="E208" i="26"/>
  <c r="G208" i="26" s="1"/>
  <c r="E207" i="26"/>
  <c r="K207" i="26" s="1"/>
  <c r="E206" i="26"/>
  <c r="E205" i="26"/>
  <c r="M205" i="26" s="1"/>
  <c r="E204" i="26"/>
  <c r="M204" i="26" s="1"/>
  <c r="E203" i="26"/>
  <c r="E202" i="26"/>
  <c r="G202" i="26" s="1"/>
  <c r="E201" i="26"/>
  <c r="G201" i="26" s="1"/>
  <c r="E200" i="26"/>
  <c r="G200" i="26" s="1"/>
  <c r="E199" i="26"/>
  <c r="K199" i="26" s="1"/>
  <c r="E198" i="26"/>
  <c r="G198" i="26" s="1"/>
  <c r="E197" i="26"/>
  <c r="G197" i="26" s="1"/>
  <c r="E196" i="26"/>
  <c r="M196" i="26" s="1"/>
  <c r="E195" i="26"/>
  <c r="M195" i="26" s="1"/>
  <c r="E194" i="26"/>
  <c r="M194" i="26" s="1"/>
  <c r="E193" i="26"/>
  <c r="G193" i="26" s="1"/>
  <c r="E192" i="26"/>
  <c r="M192" i="26" s="1"/>
  <c r="E191" i="26"/>
  <c r="M191" i="26" s="1"/>
  <c r="E190" i="26"/>
  <c r="M190" i="26" s="1"/>
  <c r="E189" i="26"/>
  <c r="M189" i="26" s="1"/>
  <c r="E188" i="26"/>
  <c r="G188" i="26" s="1"/>
  <c r="E187" i="26"/>
  <c r="E186" i="26"/>
  <c r="G186" i="26" s="1"/>
  <c r="E185" i="26"/>
  <c r="K185" i="26" s="1"/>
  <c r="E184" i="26"/>
  <c r="K184" i="26" s="1"/>
  <c r="E183" i="26"/>
  <c r="E182" i="26"/>
  <c r="G182" i="26" s="1"/>
  <c r="E181" i="26"/>
  <c r="M181" i="26" s="1"/>
  <c r="E180" i="26"/>
  <c r="M180" i="26" s="1"/>
  <c r="E179" i="26"/>
  <c r="K179" i="26" s="1"/>
  <c r="E178" i="26"/>
  <c r="M178" i="26" s="1"/>
  <c r="E177" i="26"/>
  <c r="K177" i="26" s="1"/>
  <c r="E176" i="26"/>
  <c r="K176" i="26" s="1"/>
  <c r="E175" i="26"/>
  <c r="G175" i="26" s="1"/>
  <c r="E174" i="26"/>
  <c r="K174" i="26" s="1"/>
  <c r="E173" i="26"/>
  <c r="M173" i="26" s="1"/>
  <c r="E172" i="26"/>
  <c r="M172" i="26" s="1"/>
  <c r="E171" i="26"/>
  <c r="M171" i="26" s="1"/>
  <c r="E170" i="26"/>
  <c r="G170" i="26" s="1"/>
  <c r="E169" i="26"/>
  <c r="K169" i="26" s="1"/>
  <c r="E168" i="26"/>
  <c r="K168" i="26" s="1"/>
  <c r="E167" i="26"/>
  <c r="E166" i="26"/>
  <c r="G166" i="26" s="1"/>
  <c r="E165" i="26"/>
  <c r="E164" i="26"/>
  <c r="M164" i="26" s="1"/>
  <c r="E163" i="26"/>
  <c r="M163" i="26" s="1"/>
  <c r="E162" i="26"/>
  <c r="K162" i="26" s="1"/>
  <c r="E161" i="26"/>
  <c r="G161" i="26" s="1"/>
  <c r="E160" i="26"/>
  <c r="K160" i="26" s="1"/>
  <c r="E159" i="26"/>
  <c r="M159" i="26" s="1"/>
  <c r="E158" i="26"/>
  <c r="M158" i="26" s="1"/>
  <c r="E157" i="26"/>
  <c r="M157" i="26" s="1"/>
  <c r="E156" i="26"/>
  <c r="G156" i="26" s="1"/>
  <c r="E155" i="26"/>
  <c r="G155" i="26" s="1"/>
  <c r="E154" i="26"/>
  <c r="G154" i="26" s="1"/>
  <c r="E153" i="26"/>
  <c r="G153" i="26" s="1"/>
  <c r="E152" i="26"/>
  <c r="G152" i="26" s="1"/>
  <c r="E151" i="26"/>
  <c r="M151" i="26" s="1"/>
  <c r="E150" i="26"/>
  <c r="E149" i="26"/>
  <c r="E148" i="26"/>
  <c r="M148" i="26" s="1"/>
  <c r="E147" i="26"/>
  <c r="M147" i="26" s="1"/>
  <c r="E146" i="26"/>
  <c r="K146" i="26" s="1"/>
  <c r="E145" i="26"/>
  <c r="M145" i="26" s="1"/>
  <c r="E144" i="26"/>
  <c r="M144" i="26" s="1"/>
  <c r="E143" i="26"/>
  <c r="E142" i="26"/>
  <c r="E141" i="26"/>
  <c r="M141" i="26" s="1"/>
  <c r="E140" i="26"/>
  <c r="G140" i="26" s="1"/>
  <c r="E139" i="26"/>
  <c r="G139" i="26" s="1"/>
  <c r="E138" i="26"/>
  <c r="G138" i="26" s="1"/>
  <c r="E137" i="26"/>
  <c r="K137" i="26" s="1"/>
  <c r="E136" i="26"/>
  <c r="K136" i="26" s="1"/>
  <c r="E135" i="26"/>
  <c r="M135" i="26" s="1"/>
  <c r="E134" i="26"/>
  <c r="G134" i="26" s="1"/>
  <c r="E133" i="26"/>
  <c r="K133" i="26" s="1"/>
  <c r="E132" i="26"/>
  <c r="K132" i="26" s="1"/>
  <c r="E131" i="26"/>
  <c r="K131" i="26" s="1"/>
  <c r="E130" i="26"/>
  <c r="K130" i="26" s="1"/>
  <c r="E129" i="26"/>
  <c r="G129" i="26" s="1"/>
  <c r="E128" i="26"/>
  <c r="G128" i="26" s="1"/>
  <c r="E127" i="26"/>
  <c r="G127" i="26" s="1"/>
  <c r="E126" i="26"/>
  <c r="M126" i="26" s="1"/>
  <c r="E125" i="26"/>
  <c r="M125" i="26" s="1"/>
  <c r="E124" i="26"/>
  <c r="M124" i="26" s="1"/>
  <c r="E123" i="26"/>
  <c r="M123" i="26" s="1"/>
  <c r="E122" i="26"/>
  <c r="G122" i="26" s="1"/>
  <c r="E121" i="26"/>
  <c r="K121" i="26" s="1"/>
  <c r="E120" i="26"/>
  <c r="K120" i="26" s="1"/>
  <c r="E119" i="26"/>
  <c r="M119" i="26" s="1"/>
  <c r="E118" i="26"/>
  <c r="M118" i="26" s="1"/>
  <c r="E117" i="26"/>
  <c r="M117" i="26" s="1"/>
  <c r="E116" i="26"/>
  <c r="M116" i="26" s="1"/>
  <c r="E115" i="26"/>
  <c r="K115" i="26" s="1"/>
  <c r="E114" i="26"/>
  <c r="M114" i="26" s="1"/>
  <c r="E113" i="26"/>
  <c r="E112" i="26"/>
  <c r="K112" i="26" s="1"/>
  <c r="E111" i="26"/>
  <c r="E110" i="26"/>
  <c r="E109" i="26"/>
  <c r="G109" i="26" s="1"/>
  <c r="E108" i="26"/>
  <c r="G108" i="26" s="1"/>
  <c r="E107" i="26"/>
  <c r="G107" i="26" s="1"/>
  <c r="E106" i="26"/>
  <c r="G106" i="26" s="1"/>
  <c r="E105" i="26"/>
  <c r="K105" i="26" s="1"/>
  <c r="E104" i="26"/>
  <c r="K104" i="26" s="1"/>
  <c r="E103" i="26"/>
  <c r="M103" i="26" s="1"/>
  <c r="E102" i="26"/>
  <c r="M102" i="26" s="1"/>
  <c r="E101" i="26"/>
  <c r="K101" i="26" s="1"/>
  <c r="E100" i="26"/>
  <c r="K100" i="26" s="1"/>
  <c r="E99" i="26"/>
  <c r="K99" i="26" s="1"/>
  <c r="E98" i="26"/>
  <c r="M98" i="26" s="1"/>
  <c r="E97" i="26"/>
  <c r="K97" i="26" s="1"/>
  <c r="E96" i="26"/>
  <c r="G96" i="26" s="1"/>
  <c r="E95" i="26"/>
  <c r="G95" i="26" s="1"/>
  <c r="E94" i="26"/>
  <c r="E93" i="26"/>
  <c r="G93" i="26" s="1"/>
  <c r="E92" i="26"/>
  <c r="G92" i="26" s="1"/>
  <c r="E91" i="26"/>
  <c r="M91" i="26" s="1"/>
  <c r="E90" i="26"/>
  <c r="G90" i="26" s="1"/>
  <c r="E89" i="26"/>
  <c r="G89" i="26" s="1"/>
  <c r="E88" i="26"/>
  <c r="K88" i="26" s="1"/>
  <c r="E87" i="26"/>
  <c r="E86" i="26"/>
  <c r="E85" i="26"/>
  <c r="M85" i="26" s="1"/>
  <c r="E84" i="26"/>
  <c r="M84" i="26" s="1"/>
  <c r="E83" i="26"/>
  <c r="M83" i="26" s="1"/>
  <c r="E82" i="26"/>
  <c r="M82" i="26" s="1"/>
  <c r="E81" i="26"/>
  <c r="M81" i="26" s="1"/>
  <c r="E80" i="26"/>
  <c r="M80" i="26" s="1"/>
  <c r="E79" i="26"/>
  <c r="M79" i="26" s="1"/>
  <c r="E78" i="26"/>
  <c r="E77" i="26"/>
  <c r="G77" i="26" s="1"/>
  <c r="E76" i="26"/>
  <c r="G76" i="26" s="1"/>
  <c r="E75" i="26"/>
  <c r="E74" i="26"/>
  <c r="G74" i="26" s="1"/>
  <c r="E73" i="26"/>
  <c r="K73" i="26" s="1"/>
  <c r="E72" i="26"/>
  <c r="K72" i="26" s="1"/>
  <c r="E71" i="26"/>
  <c r="M71" i="26" s="1"/>
  <c r="E70" i="26"/>
  <c r="M70" i="26" s="1"/>
  <c r="E69" i="26"/>
  <c r="E68" i="26"/>
  <c r="G68" i="26" s="1"/>
  <c r="E67" i="26"/>
  <c r="M67" i="26" s="1"/>
  <c r="E66" i="26"/>
  <c r="M66" i="26" s="1"/>
  <c r="E65" i="26"/>
  <c r="M65" i="26" s="1"/>
  <c r="E64" i="26"/>
  <c r="M64" i="26" s="1"/>
  <c r="E63" i="26"/>
  <c r="K63" i="26" s="1"/>
  <c r="E62" i="26"/>
  <c r="M62" i="26" s="1"/>
  <c r="E61" i="26"/>
  <c r="K61" i="26" s="1"/>
  <c r="E60" i="26"/>
  <c r="G60" i="26" s="1"/>
  <c r="E59" i="26"/>
  <c r="E58" i="26"/>
  <c r="G58" i="26" s="1"/>
  <c r="E57" i="26"/>
  <c r="K57" i="26" s="1"/>
  <c r="E56" i="26"/>
  <c r="K56" i="26" s="1"/>
  <c r="E55" i="26"/>
  <c r="K55" i="26" s="1"/>
  <c r="E54" i="26"/>
  <c r="E53" i="26"/>
  <c r="M53" i="26" s="1"/>
  <c r="E52" i="26"/>
  <c r="M52" i="26" s="1"/>
  <c r="E51" i="26"/>
  <c r="M51" i="26" s="1"/>
  <c r="E50" i="26"/>
  <c r="M50" i="26" s="1"/>
  <c r="E49" i="26"/>
  <c r="G49" i="26" s="1"/>
  <c r="E48" i="26"/>
  <c r="M48" i="26" s="1"/>
  <c r="E47" i="26"/>
  <c r="M47" i="26" s="1"/>
  <c r="E46" i="26"/>
  <c r="M46" i="26" s="1"/>
  <c r="E45" i="26"/>
  <c r="G45" i="26" s="1"/>
  <c r="E44" i="26"/>
  <c r="G44" i="26" s="1"/>
  <c r="E43" i="26"/>
  <c r="M43" i="26" s="1"/>
  <c r="E42" i="26"/>
  <c r="G42" i="26" s="1"/>
  <c r="E41" i="26"/>
  <c r="G41" i="26" s="1"/>
  <c r="E40" i="26"/>
  <c r="K40" i="26" s="1"/>
  <c r="E39" i="26"/>
  <c r="E38" i="26"/>
  <c r="E37" i="26"/>
  <c r="M37" i="26" s="1"/>
  <c r="E36" i="26"/>
  <c r="K36" i="26" s="1"/>
  <c r="E35" i="26"/>
  <c r="K35" i="26" s="1"/>
  <c r="E34" i="26"/>
  <c r="M34" i="26" s="1"/>
  <c r="E33" i="26"/>
  <c r="E32" i="26"/>
  <c r="M32" i="26" s="1"/>
  <c r="E31" i="26"/>
  <c r="M31" i="26" s="1"/>
  <c r="E30" i="26"/>
  <c r="G30" i="26" s="1"/>
  <c r="E29" i="26"/>
  <c r="M29" i="26" s="1"/>
  <c r="E28" i="26"/>
  <c r="K28" i="26" s="1"/>
  <c r="E27" i="26"/>
  <c r="M27" i="26" s="1"/>
  <c r="E26" i="26"/>
  <c r="G26" i="26" s="1"/>
  <c r="E25" i="26"/>
  <c r="K25" i="26" s="1"/>
  <c r="E24" i="26"/>
  <c r="K24" i="26" s="1"/>
  <c r="E23" i="26"/>
  <c r="K23" i="26" s="1"/>
  <c r="E22" i="26"/>
  <c r="E21" i="26"/>
  <c r="E20" i="26"/>
  <c r="G20" i="26" s="1"/>
  <c r="E19" i="26"/>
  <c r="M19" i="26" s="1"/>
  <c r="E18" i="26"/>
  <c r="M18" i="26" s="1"/>
  <c r="E17" i="26"/>
  <c r="G17" i="26" s="1"/>
  <c r="E16" i="26"/>
  <c r="G16" i="26" s="1"/>
  <c r="E15" i="26"/>
  <c r="E14" i="26"/>
  <c r="E13" i="26"/>
  <c r="G13" i="26" s="1"/>
  <c r="E12" i="26"/>
  <c r="G12" i="26" s="1"/>
  <c r="E11" i="26"/>
  <c r="G11" i="26" s="1"/>
  <c r="E10" i="26"/>
  <c r="G10" i="26" s="1"/>
  <c r="E9" i="26"/>
  <c r="K9" i="26" s="1"/>
  <c r="E8" i="26"/>
  <c r="K8" i="26" s="1"/>
  <c r="E7" i="26"/>
  <c r="M7" i="26" s="1"/>
  <c r="E6" i="26"/>
  <c r="M6" i="26" s="1"/>
  <c r="E5" i="26"/>
  <c r="M5" i="26" s="1"/>
  <c r="E3" i="26"/>
  <c r="K3" i="26" s="1"/>
  <c r="E2" i="26"/>
  <c r="K2" i="26" s="1"/>
  <c r="I8" i="1"/>
  <c r="M8" i="1" s="1"/>
  <c r="M9" i="1"/>
  <c r="M17" i="1"/>
  <c r="M24" i="1"/>
  <c r="M25" i="1"/>
  <c r="M28" i="1"/>
  <c r="M29" i="1"/>
  <c r="M30" i="1"/>
  <c r="M31" i="1"/>
  <c r="M40" i="1"/>
  <c r="M41" i="1"/>
  <c r="M48" i="1"/>
  <c r="M49" i="1"/>
  <c r="M56" i="1"/>
  <c r="M57" i="1"/>
  <c r="M59" i="1"/>
  <c r="M60" i="1"/>
  <c r="M61" i="1"/>
  <c r="M72" i="1"/>
  <c r="M73" i="1"/>
  <c r="M79" i="1"/>
  <c r="M80" i="1"/>
  <c r="M81" i="1"/>
  <c r="M88" i="1"/>
  <c r="M89" i="1"/>
  <c r="M91" i="1"/>
  <c r="M97" i="1"/>
  <c r="M104" i="1"/>
  <c r="M105" i="1"/>
  <c r="M110" i="1"/>
  <c r="M111" i="1"/>
  <c r="M112" i="1"/>
  <c r="M113" i="1"/>
  <c r="M120" i="1"/>
  <c r="M121" i="1"/>
  <c r="M129" i="1"/>
  <c r="M136" i="1"/>
  <c r="M137" i="1"/>
  <c r="M141" i="1"/>
  <c r="M142" i="1"/>
  <c r="M143" i="1"/>
  <c r="M144" i="1"/>
  <c r="M152" i="1"/>
  <c r="M153" i="1"/>
  <c r="M160" i="1"/>
  <c r="M161" i="1"/>
  <c r="M168" i="1"/>
  <c r="M169" i="1"/>
  <c r="M172" i="1"/>
  <c r="M173" i="1"/>
  <c r="M174" i="1"/>
  <c r="M184" i="1"/>
  <c r="M185" i="1"/>
  <c r="M191" i="1"/>
  <c r="M192" i="1"/>
  <c r="M193" i="1"/>
  <c r="M200" i="1"/>
  <c r="M201" i="1"/>
  <c r="M203" i="1"/>
  <c r="M204" i="1"/>
  <c r="M209" i="1"/>
  <c r="M216" i="1"/>
  <c r="M217" i="1"/>
  <c r="M222" i="1"/>
  <c r="M223" i="1"/>
  <c r="M224" i="1"/>
  <c r="M225" i="1"/>
  <c r="M232" i="1"/>
  <c r="M233" i="1"/>
  <c r="M248" i="1"/>
  <c r="M249" i="1"/>
  <c r="M253" i="1"/>
  <c r="M254" i="1"/>
  <c r="M255" i="1"/>
  <c r="M256" i="1"/>
  <c r="M257" i="1"/>
  <c r="M264" i="1"/>
  <c r="M265" i="1"/>
  <c r="M273" i="1"/>
  <c r="M280" i="1"/>
  <c r="M281" i="1"/>
  <c r="M284" i="1"/>
  <c r="M285" i="1"/>
  <c r="M286" i="1"/>
  <c r="M287" i="1"/>
  <c r="M296" i="1"/>
  <c r="M297" i="1"/>
  <c r="M304" i="1"/>
  <c r="M305" i="1"/>
  <c r="M312" i="1"/>
  <c r="M313" i="1"/>
  <c r="M315" i="1"/>
  <c r="M316" i="1"/>
  <c r="M317" i="1"/>
  <c r="M328" i="1"/>
  <c r="M329" i="1"/>
  <c r="M335" i="1"/>
  <c r="M336" i="1"/>
  <c r="M337" i="1"/>
  <c r="M344" i="1"/>
  <c r="M345" i="1"/>
  <c r="M347" i="1"/>
  <c r="M353" i="1"/>
  <c r="M360" i="1"/>
  <c r="M361" i="1"/>
  <c r="M366" i="1"/>
  <c r="M367" i="1"/>
  <c r="M368" i="1"/>
  <c r="M369" i="1"/>
  <c r="M376" i="1"/>
  <c r="M377" i="1"/>
  <c r="M385" i="1"/>
  <c r="M392" i="1"/>
  <c r="M393" i="1"/>
  <c r="M396" i="1"/>
  <c r="M397" i="1"/>
  <c r="M398" i="1"/>
  <c r="M408" i="1"/>
  <c r="M409" i="1"/>
  <c r="M415" i="1"/>
  <c r="M416" i="1"/>
  <c r="M417" i="1"/>
  <c r="M424" i="1"/>
  <c r="M425" i="1"/>
  <c r="M426" i="1"/>
  <c r="M440" i="1"/>
  <c r="M441" i="1"/>
  <c r="M445" i="1"/>
  <c r="M446" i="1"/>
  <c r="M447" i="1"/>
  <c r="M448" i="1"/>
  <c r="M456" i="1"/>
  <c r="M457" i="1"/>
  <c r="M464" i="1"/>
  <c r="M465" i="1"/>
  <c r="M472" i="1"/>
  <c r="M473" i="1"/>
  <c r="M475" i="1"/>
  <c r="M476" i="1"/>
  <c r="M481" i="1"/>
  <c r="M488" i="1"/>
  <c r="M489" i="1"/>
  <c r="M494" i="1"/>
  <c r="M495" i="1"/>
  <c r="M496" i="1"/>
  <c r="M497" i="1"/>
  <c r="M504" i="1"/>
  <c r="M505" i="1"/>
  <c r="M513" i="1"/>
  <c r="M520" i="1"/>
  <c r="M521" i="1"/>
  <c r="M524" i="1"/>
  <c r="M525" i="1"/>
  <c r="M526" i="1"/>
  <c r="M536" i="1"/>
  <c r="M537" i="1"/>
  <c r="M543" i="1"/>
  <c r="M544" i="1"/>
  <c r="M545" i="1"/>
  <c r="M552" i="1"/>
  <c r="M553" i="1"/>
  <c r="M554" i="1"/>
  <c r="M568" i="1"/>
  <c r="M569" i="1"/>
  <c r="M573" i="1"/>
  <c r="M574" i="1"/>
  <c r="M575" i="1"/>
  <c r="M576" i="1"/>
  <c r="M584" i="1"/>
  <c r="M585" i="1"/>
  <c r="M592" i="1"/>
  <c r="M593" i="1"/>
  <c r="M600" i="1"/>
  <c r="M601" i="1"/>
  <c r="M603" i="1"/>
  <c r="M604" i="1"/>
  <c r="M609" i="1"/>
  <c r="M616" i="1"/>
  <c r="M617" i="1"/>
  <c r="M622" i="1"/>
  <c r="M623" i="1"/>
  <c r="M624" i="1"/>
  <c r="M625" i="1"/>
  <c r="M632" i="1"/>
  <c r="M633" i="1"/>
  <c r="M641" i="1"/>
  <c r="M648" i="1"/>
  <c r="M649" i="1"/>
  <c r="M652" i="1"/>
  <c r="M653" i="1"/>
  <c r="M654" i="1"/>
  <c r="M664" i="1"/>
  <c r="M665" i="1"/>
  <c r="M671" i="1"/>
  <c r="M672" i="1"/>
  <c r="M673" i="1"/>
  <c r="M677" i="1"/>
  <c r="M680" i="1"/>
  <c r="M681" i="1"/>
  <c r="M689" i="1"/>
  <c r="M693" i="1"/>
  <c r="M696" i="1"/>
  <c r="M697" i="1"/>
  <c r="M700" i="1"/>
  <c r="M701" i="1"/>
  <c r="M702" i="1"/>
  <c r="M709" i="1"/>
  <c r="M712" i="1"/>
  <c r="M713" i="1"/>
  <c r="M718" i="1"/>
  <c r="M719" i="1"/>
  <c r="M720" i="1"/>
  <c r="M721" i="1"/>
  <c r="M725" i="1"/>
  <c r="M728" i="1"/>
  <c r="M729" i="1"/>
  <c r="M737" i="1"/>
  <c r="M741" i="1"/>
  <c r="M744" i="1"/>
  <c r="M745" i="1"/>
  <c r="M747" i="1"/>
  <c r="M748" i="1"/>
  <c r="M749" i="1"/>
  <c r="M757" i="1"/>
  <c r="M760" i="1"/>
  <c r="M761" i="1"/>
  <c r="M766" i="1"/>
  <c r="M767" i="1"/>
  <c r="M768" i="1"/>
  <c r="M769" i="1"/>
  <c r="M773" i="1"/>
  <c r="M776" i="1"/>
  <c r="M777" i="1"/>
  <c r="M784" i="1"/>
  <c r="M785" i="1"/>
  <c r="M789" i="1"/>
  <c r="M792" i="1"/>
  <c r="M793" i="1"/>
  <c r="M795" i="1"/>
  <c r="M796" i="1"/>
  <c r="M801" i="1"/>
  <c r="M805" i="1"/>
  <c r="M808" i="1"/>
  <c r="M809" i="1"/>
  <c r="M813" i="1"/>
  <c r="M814" i="1"/>
  <c r="M815" i="1"/>
  <c r="M816" i="1"/>
  <c r="M817" i="1"/>
  <c r="M821" i="1"/>
  <c r="M824" i="1"/>
  <c r="M825" i="1"/>
  <c r="M832" i="1"/>
  <c r="M833" i="1"/>
  <c r="M837" i="1"/>
  <c r="M840" i="1"/>
  <c r="M841" i="1"/>
  <c r="M842" i="1"/>
  <c r="M843" i="1"/>
  <c r="M849" i="1"/>
  <c r="M852" i="1"/>
  <c r="M853" i="1"/>
  <c r="M856" i="1"/>
  <c r="M857" i="1"/>
  <c r="M860" i="1"/>
  <c r="M861" i="1"/>
  <c r="M862" i="1"/>
  <c r="M863" i="1"/>
  <c r="M868" i="1"/>
  <c r="M869" i="1"/>
  <c r="M872" i="1"/>
  <c r="M873" i="1"/>
  <c r="M878" i="1"/>
  <c r="M879" i="1"/>
  <c r="M880" i="1"/>
  <c r="M881" i="1"/>
  <c r="M884" i="1"/>
  <c r="M885" i="1"/>
  <c r="M888" i="1"/>
  <c r="M889" i="1"/>
  <c r="M896" i="1"/>
  <c r="M897" i="1"/>
  <c r="M900" i="1"/>
  <c r="M901" i="1"/>
  <c r="M904" i="1"/>
  <c r="M905" i="1"/>
  <c r="M906" i="1"/>
  <c r="M907" i="1"/>
  <c r="M913" i="1"/>
  <c r="M916" i="1"/>
  <c r="M917" i="1"/>
  <c r="M920" i="1"/>
  <c r="M921" i="1"/>
  <c r="M924" i="1"/>
  <c r="M925" i="1"/>
  <c r="M926" i="1"/>
  <c r="M927" i="1"/>
  <c r="M932" i="1"/>
  <c r="M933" i="1"/>
  <c r="M936" i="1"/>
  <c r="M937" i="1"/>
  <c r="M942" i="1"/>
  <c r="M943" i="1"/>
  <c r="M944" i="1"/>
  <c r="M945" i="1"/>
  <c r="M948" i="1"/>
  <c r="M949" i="1"/>
  <c r="M952" i="1"/>
  <c r="M953" i="1"/>
  <c r="M960" i="1"/>
  <c r="M961" i="1"/>
  <c r="M964" i="1"/>
  <c r="M965" i="1"/>
  <c r="M968" i="1"/>
  <c r="M969" i="1"/>
  <c r="M970" i="1"/>
  <c r="M971" i="1"/>
  <c r="M977" i="1"/>
  <c r="M980" i="1"/>
  <c r="M981" i="1"/>
  <c r="M984" i="1"/>
  <c r="M985" i="1"/>
  <c r="M988" i="1"/>
  <c r="M989" i="1"/>
  <c r="M990" i="1"/>
  <c r="M991" i="1"/>
  <c r="M996" i="1"/>
  <c r="M997" i="1"/>
  <c r="M1000" i="1"/>
  <c r="M1001" i="1"/>
  <c r="I3" i="1"/>
  <c r="M3" i="1" s="1"/>
  <c r="I1001" i="1"/>
  <c r="I1000" i="1"/>
  <c r="I999" i="1"/>
  <c r="M999" i="1" s="1"/>
  <c r="I998" i="1"/>
  <c r="M998" i="1" s="1"/>
  <c r="I997" i="1"/>
  <c r="I996" i="1"/>
  <c r="I995" i="1"/>
  <c r="M995" i="1" s="1"/>
  <c r="I994" i="1"/>
  <c r="M994" i="1" s="1"/>
  <c r="I993" i="1"/>
  <c r="M993" i="1" s="1"/>
  <c r="I992" i="1"/>
  <c r="M992" i="1" s="1"/>
  <c r="I991" i="1"/>
  <c r="I990" i="1"/>
  <c r="I989" i="1"/>
  <c r="I988" i="1"/>
  <c r="I987" i="1"/>
  <c r="M987" i="1" s="1"/>
  <c r="I986" i="1"/>
  <c r="M986" i="1" s="1"/>
  <c r="I985" i="1"/>
  <c r="I984" i="1"/>
  <c r="I983" i="1"/>
  <c r="M983" i="1" s="1"/>
  <c r="I982" i="1"/>
  <c r="M982" i="1" s="1"/>
  <c r="I981" i="1"/>
  <c r="I980" i="1"/>
  <c r="I979" i="1"/>
  <c r="M979" i="1" s="1"/>
  <c r="I978" i="1"/>
  <c r="M978" i="1" s="1"/>
  <c r="I977" i="1"/>
  <c r="I976" i="1"/>
  <c r="M976" i="1" s="1"/>
  <c r="I975" i="1"/>
  <c r="M975" i="1" s="1"/>
  <c r="I974" i="1"/>
  <c r="M974" i="1" s="1"/>
  <c r="I973" i="1"/>
  <c r="M973" i="1" s="1"/>
  <c r="I972" i="1"/>
  <c r="M972" i="1" s="1"/>
  <c r="I971" i="1"/>
  <c r="I970" i="1"/>
  <c r="I969" i="1"/>
  <c r="I968" i="1"/>
  <c r="I967" i="1"/>
  <c r="M967" i="1" s="1"/>
  <c r="I966" i="1"/>
  <c r="M966" i="1" s="1"/>
  <c r="I965" i="1"/>
  <c r="I964" i="1"/>
  <c r="I963" i="1"/>
  <c r="M963" i="1" s="1"/>
  <c r="I962" i="1"/>
  <c r="M962" i="1" s="1"/>
  <c r="I961" i="1"/>
  <c r="I960" i="1"/>
  <c r="I959" i="1"/>
  <c r="M959" i="1" s="1"/>
  <c r="I958" i="1"/>
  <c r="M958" i="1" s="1"/>
  <c r="I957" i="1"/>
  <c r="M957" i="1" s="1"/>
  <c r="I956" i="1"/>
  <c r="M956" i="1" s="1"/>
  <c r="I955" i="1"/>
  <c r="M955" i="1" s="1"/>
  <c r="I954" i="1"/>
  <c r="M954" i="1" s="1"/>
  <c r="I953" i="1"/>
  <c r="I952" i="1"/>
  <c r="I951" i="1"/>
  <c r="M951" i="1" s="1"/>
  <c r="I950" i="1"/>
  <c r="M950" i="1" s="1"/>
  <c r="I949" i="1"/>
  <c r="I948" i="1"/>
  <c r="I947" i="1"/>
  <c r="M947" i="1" s="1"/>
  <c r="I946" i="1"/>
  <c r="M946" i="1" s="1"/>
  <c r="I945" i="1"/>
  <c r="I944" i="1"/>
  <c r="I943" i="1"/>
  <c r="I942" i="1"/>
  <c r="I941" i="1"/>
  <c r="M941" i="1" s="1"/>
  <c r="I940" i="1"/>
  <c r="M940" i="1" s="1"/>
  <c r="I939" i="1"/>
  <c r="M939" i="1" s="1"/>
  <c r="I938" i="1"/>
  <c r="M938" i="1" s="1"/>
  <c r="I937" i="1"/>
  <c r="I936" i="1"/>
  <c r="I935" i="1"/>
  <c r="M935" i="1" s="1"/>
  <c r="I934" i="1"/>
  <c r="M934" i="1" s="1"/>
  <c r="I933" i="1"/>
  <c r="I932" i="1"/>
  <c r="I931" i="1"/>
  <c r="M931" i="1" s="1"/>
  <c r="I930" i="1"/>
  <c r="M930" i="1" s="1"/>
  <c r="I929" i="1"/>
  <c r="M929" i="1" s="1"/>
  <c r="I928" i="1"/>
  <c r="M928" i="1" s="1"/>
  <c r="I927" i="1"/>
  <c r="I926" i="1"/>
  <c r="I925" i="1"/>
  <c r="I924" i="1"/>
  <c r="I923" i="1"/>
  <c r="M923" i="1" s="1"/>
  <c r="I922" i="1"/>
  <c r="M922" i="1" s="1"/>
  <c r="I921" i="1"/>
  <c r="I920" i="1"/>
  <c r="I919" i="1"/>
  <c r="M919" i="1" s="1"/>
  <c r="I918" i="1"/>
  <c r="M918" i="1" s="1"/>
  <c r="I917" i="1"/>
  <c r="I916" i="1"/>
  <c r="I915" i="1"/>
  <c r="M915" i="1" s="1"/>
  <c r="I914" i="1"/>
  <c r="M914" i="1" s="1"/>
  <c r="I913" i="1"/>
  <c r="I912" i="1"/>
  <c r="M912" i="1" s="1"/>
  <c r="I911" i="1"/>
  <c r="M911" i="1" s="1"/>
  <c r="I910" i="1"/>
  <c r="M910" i="1" s="1"/>
  <c r="I909" i="1"/>
  <c r="M909" i="1" s="1"/>
  <c r="I908" i="1"/>
  <c r="M908" i="1" s="1"/>
  <c r="I907" i="1"/>
  <c r="I906" i="1"/>
  <c r="I905" i="1"/>
  <c r="I904" i="1"/>
  <c r="I903" i="1"/>
  <c r="M903" i="1" s="1"/>
  <c r="I902" i="1"/>
  <c r="M902" i="1" s="1"/>
  <c r="I901" i="1"/>
  <c r="I900" i="1"/>
  <c r="I899" i="1"/>
  <c r="M899" i="1" s="1"/>
  <c r="I898" i="1"/>
  <c r="M898" i="1" s="1"/>
  <c r="I897" i="1"/>
  <c r="I896" i="1"/>
  <c r="I895" i="1"/>
  <c r="M895" i="1" s="1"/>
  <c r="I894" i="1"/>
  <c r="M894" i="1" s="1"/>
  <c r="I893" i="1"/>
  <c r="M893" i="1" s="1"/>
  <c r="I892" i="1"/>
  <c r="M892" i="1" s="1"/>
  <c r="I891" i="1"/>
  <c r="M891" i="1" s="1"/>
  <c r="I890" i="1"/>
  <c r="M890" i="1" s="1"/>
  <c r="I889" i="1"/>
  <c r="I888" i="1"/>
  <c r="I887" i="1"/>
  <c r="M887" i="1" s="1"/>
  <c r="I886" i="1"/>
  <c r="M886" i="1" s="1"/>
  <c r="I885" i="1"/>
  <c r="I884" i="1"/>
  <c r="I883" i="1"/>
  <c r="M883" i="1" s="1"/>
  <c r="I882" i="1"/>
  <c r="M882" i="1" s="1"/>
  <c r="I881" i="1"/>
  <c r="I880" i="1"/>
  <c r="I879" i="1"/>
  <c r="I878" i="1"/>
  <c r="I877" i="1"/>
  <c r="M877" i="1" s="1"/>
  <c r="I876" i="1"/>
  <c r="M876" i="1" s="1"/>
  <c r="I875" i="1"/>
  <c r="M875" i="1" s="1"/>
  <c r="I874" i="1"/>
  <c r="M874" i="1" s="1"/>
  <c r="I873" i="1"/>
  <c r="I872" i="1"/>
  <c r="I871" i="1"/>
  <c r="M871" i="1" s="1"/>
  <c r="I870" i="1"/>
  <c r="M870" i="1" s="1"/>
  <c r="I869" i="1"/>
  <c r="I868" i="1"/>
  <c r="I867" i="1"/>
  <c r="M867" i="1" s="1"/>
  <c r="I866" i="1"/>
  <c r="M866" i="1" s="1"/>
  <c r="I865" i="1"/>
  <c r="M865" i="1" s="1"/>
  <c r="I864" i="1"/>
  <c r="M864" i="1" s="1"/>
  <c r="I863" i="1"/>
  <c r="I862" i="1"/>
  <c r="I861" i="1"/>
  <c r="I860" i="1"/>
  <c r="I859" i="1"/>
  <c r="M859" i="1" s="1"/>
  <c r="I858" i="1"/>
  <c r="M858" i="1" s="1"/>
  <c r="I857" i="1"/>
  <c r="I856" i="1"/>
  <c r="I855" i="1"/>
  <c r="M855" i="1" s="1"/>
  <c r="I854" i="1"/>
  <c r="M854" i="1" s="1"/>
  <c r="I853" i="1"/>
  <c r="I852" i="1"/>
  <c r="I851" i="1"/>
  <c r="M851" i="1" s="1"/>
  <c r="I850" i="1"/>
  <c r="M850" i="1" s="1"/>
  <c r="I849" i="1"/>
  <c r="I848" i="1"/>
  <c r="M848" i="1" s="1"/>
  <c r="I847" i="1"/>
  <c r="M847" i="1" s="1"/>
  <c r="I846" i="1"/>
  <c r="M846" i="1" s="1"/>
  <c r="I845" i="1"/>
  <c r="M845" i="1" s="1"/>
  <c r="I844" i="1"/>
  <c r="M844" i="1" s="1"/>
  <c r="I843" i="1"/>
  <c r="I842" i="1"/>
  <c r="I841" i="1"/>
  <c r="I840" i="1"/>
  <c r="I839" i="1"/>
  <c r="M839" i="1" s="1"/>
  <c r="I838" i="1"/>
  <c r="M838" i="1" s="1"/>
  <c r="I837" i="1"/>
  <c r="I836" i="1"/>
  <c r="M836" i="1" s="1"/>
  <c r="I835" i="1"/>
  <c r="M835" i="1" s="1"/>
  <c r="I834" i="1"/>
  <c r="M834" i="1" s="1"/>
  <c r="I833" i="1"/>
  <c r="I832" i="1"/>
  <c r="I831" i="1"/>
  <c r="M831" i="1" s="1"/>
  <c r="I830" i="1"/>
  <c r="M830" i="1" s="1"/>
  <c r="I829" i="1"/>
  <c r="M829" i="1" s="1"/>
  <c r="I828" i="1"/>
  <c r="M828" i="1" s="1"/>
  <c r="I827" i="1"/>
  <c r="M827" i="1" s="1"/>
  <c r="I826" i="1"/>
  <c r="M826" i="1" s="1"/>
  <c r="I825" i="1"/>
  <c r="I824" i="1"/>
  <c r="I823" i="1"/>
  <c r="M823" i="1" s="1"/>
  <c r="I822" i="1"/>
  <c r="M822" i="1" s="1"/>
  <c r="I821" i="1"/>
  <c r="I820" i="1"/>
  <c r="M820" i="1" s="1"/>
  <c r="I819" i="1"/>
  <c r="M819" i="1" s="1"/>
  <c r="I818" i="1"/>
  <c r="M818" i="1" s="1"/>
  <c r="I817" i="1"/>
  <c r="I816" i="1"/>
  <c r="I815" i="1"/>
  <c r="I814" i="1"/>
  <c r="I813" i="1"/>
  <c r="I812" i="1"/>
  <c r="M812" i="1" s="1"/>
  <c r="I811" i="1"/>
  <c r="M811" i="1" s="1"/>
  <c r="I810" i="1"/>
  <c r="M810" i="1" s="1"/>
  <c r="I809" i="1"/>
  <c r="I808" i="1"/>
  <c r="I807" i="1"/>
  <c r="M807" i="1" s="1"/>
  <c r="I806" i="1"/>
  <c r="M806" i="1" s="1"/>
  <c r="I805" i="1"/>
  <c r="I804" i="1"/>
  <c r="M804" i="1" s="1"/>
  <c r="I803" i="1"/>
  <c r="M803" i="1" s="1"/>
  <c r="I802" i="1"/>
  <c r="M802" i="1" s="1"/>
  <c r="I801" i="1"/>
  <c r="I800" i="1"/>
  <c r="M800" i="1" s="1"/>
  <c r="I799" i="1"/>
  <c r="M799" i="1" s="1"/>
  <c r="I798" i="1"/>
  <c r="M798" i="1" s="1"/>
  <c r="I797" i="1"/>
  <c r="M797" i="1" s="1"/>
  <c r="I796" i="1"/>
  <c r="I795" i="1"/>
  <c r="I794" i="1"/>
  <c r="M794" i="1" s="1"/>
  <c r="I793" i="1"/>
  <c r="I792" i="1"/>
  <c r="I791" i="1"/>
  <c r="M791" i="1" s="1"/>
  <c r="I790" i="1"/>
  <c r="M790" i="1" s="1"/>
  <c r="I789" i="1"/>
  <c r="I788" i="1"/>
  <c r="M788" i="1" s="1"/>
  <c r="I787" i="1"/>
  <c r="M787" i="1" s="1"/>
  <c r="I786" i="1"/>
  <c r="M786" i="1" s="1"/>
  <c r="I785" i="1"/>
  <c r="I784" i="1"/>
  <c r="I783" i="1"/>
  <c r="M783" i="1" s="1"/>
  <c r="I782" i="1"/>
  <c r="M782" i="1" s="1"/>
  <c r="I781" i="1"/>
  <c r="M781" i="1" s="1"/>
  <c r="I780" i="1"/>
  <c r="M780" i="1" s="1"/>
  <c r="I779" i="1"/>
  <c r="M779" i="1" s="1"/>
  <c r="I778" i="1"/>
  <c r="M778" i="1" s="1"/>
  <c r="I777" i="1"/>
  <c r="I776" i="1"/>
  <c r="I775" i="1"/>
  <c r="M775" i="1" s="1"/>
  <c r="I774" i="1"/>
  <c r="M774" i="1" s="1"/>
  <c r="I773" i="1"/>
  <c r="I772" i="1"/>
  <c r="M772" i="1" s="1"/>
  <c r="I771" i="1"/>
  <c r="M771" i="1" s="1"/>
  <c r="I770" i="1"/>
  <c r="M770" i="1" s="1"/>
  <c r="I769" i="1"/>
  <c r="I768" i="1"/>
  <c r="I767" i="1"/>
  <c r="I766" i="1"/>
  <c r="I765" i="1"/>
  <c r="M765" i="1" s="1"/>
  <c r="I764" i="1"/>
  <c r="M764" i="1" s="1"/>
  <c r="I763" i="1"/>
  <c r="M763" i="1" s="1"/>
  <c r="I762" i="1"/>
  <c r="M762" i="1" s="1"/>
  <c r="I761" i="1"/>
  <c r="I760" i="1"/>
  <c r="I759" i="1"/>
  <c r="M759" i="1" s="1"/>
  <c r="I758" i="1"/>
  <c r="M758" i="1" s="1"/>
  <c r="I757" i="1"/>
  <c r="I756" i="1"/>
  <c r="M756" i="1" s="1"/>
  <c r="I755" i="1"/>
  <c r="M755" i="1" s="1"/>
  <c r="I754" i="1"/>
  <c r="M754" i="1" s="1"/>
  <c r="I753" i="1"/>
  <c r="M753" i="1" s="1"/>
  <c r="I752" i="1"/>
  <c r="M752" i="1" s="1"/>
  <c r="I751" i="1"/>
  <c r="M751" i="1" s="1"/>
  <c r="I750" i="1"/>
  <c r="M750" i="1" s="1"/>
  <c r="I749" i="1"/>
  <c r="I748" i="1"/>
  <c r="I747" i="1"/>
  <c r="I746" i="1"/>
  <c r="M746" i="1" s="1"/>
  <c r="I745" i="1"/>
  <c r="I744" i="1"/>
  <c r="I743" i="1"/>
  <c r="M743" i="1" s="1"/>
  <c r="I742" i="1"/>
  <c r="M742" i="1" s="1"/>
  <c r="I741" i="1"/>
  <c r="I740" i="1"/>
  <c r="M740" i="1" s="1"/>
  <c r="I739" i="1"/>
  <c r="M739" i="1" s="1"/>
  <c r="I738" i="1"/>
  <c r="M738" i="1" s="1"/>
  <c r="I737" i="1"/>
  <c r="I736" i="1"/>
  <c r="M736" i="1" s="1"/>
  <c r="I735" i="1"/>
  <c r="M735" i="1" s="1"/>
  <c r="I734" i="1"/>
  <c r="M734" i="1" s="1"/>
  <c r="I733" i="1"/>
  <c r="M733" i="1" s="1"/>
  <c r="I732" i="1"/>
  <c r="M732" i="1" s="1"/>
  <c r="I731" i="1"/>
  <c r="M731" i="1" s="1"/>
  <c r="I730" i="1"/>
  <c r="M730" i="1" s="1"/>
  <c r="I729" i="1"/>
  <c r="I728" i="1"/>
  <c r="I727" i="1"/>
  <c r="M727" i="1" s="1"/>
  <c r="I726" i="1"/>
  <c r="M726" i="1" s="1"/>
  <c r="I725" i="1"/>
  <c r="I724" i="1"/>
  <c r="M724" i="1" s="1"/>
  <c r="I723" i="1"/>
  <c r="M723" i="1" s="1"/>
  <c r="I722" i="1"/>
  <c r="M722" i="1" s="1"/>
  <c r="I721" i="1"/>
  <c r="I720" i="1"/>
  <c r="I719" i="1"/>
  <c r="I718" i="1"/>
  <c r="I717" i="1"/>
  <c r="M717" i="1" s="1"/>
  <c r="I716" i="1"/>
  <c r="M716" i="1" s="1"/>
  <c r="I715" i="1"/>
  <c r="M715" i="1" s="1"/>
  <c r="I714" i="1"/>
  <c r="M714" i="1" s="1"/>
  <c r="I713" i="1"/>
  <c r="I712" i="1"/>
  <c r="I711" i="1"/>
  <c r="M711" i="1" s="1"/>
  <c r="I710" i="1"/>
  <c r="M710" i="1" s="1"/>
  <c r="I709" i="1"/>
  <c r="I708" i="1"/>
  <c r="M708" i="1" s="1"/>
  <c r="I707" i="1"/>
  <c r="M707" i="1" s="1"/>
  <c r="I706" i="1"/>
  <c r="M706" i="1" s="1"/>
  <c r="I705" i="1"/>
  <c r="M705" i="1" s="1"/>
  <c r="I704" i="1"/>
  <c r="M704" i="1" s="1"/>
  <c r="I703" i="1"/>
  <c r="M703" i="1" s="1"/>
  <c r="I702" i="1"/>
  <c r="I701" i="1"/>
  <c r="I700" i="1"/>
  <c r="I699" i="1"/>
  <c r="M699" i="1" s="1"/>
  <c r="I698" i="1"/>
  <c r="M698" i="1" s="1"/>
  <c r="I697" i="1"/>
  <c r="I696" i="1"/>
  <c r="I695" i="1"/>
  <c r="M695" i="1" s="1"/>
  <c r="I694" i="1"/>
  <c r="M694" i="1" s="1"/>
  <c r="I693" i="1"/>
  <c r="I692" i="1"/>
  <c r="M692" i="1" s="1"/>
  <c r="I691" i="1"/>
  <c r="M691" i="1" s="1"/>
  <c r="I690" i="1"/>
  <c r="M690" i="1" s="1"/>
  <c r="I689" i="1"/>
  <c r="I688" i="1"/>
  <c r="M688" i="1" s="1"/>
  <c r="I687" i="1"/>
  <c r="M687" i="1" s="1"/>
  <c r="I686" i="1"/>
  <c r="M686" i="1" s="1"/>
  <c r="I685" i="1"/>
  <c r="M685" i="1" s="1"/>
  <c r="I684" i="1"/>
  <c r="M684" i="1" s="1"/>
  <c r="I683" i="1"/>
  <c r="M683" i="1" s="1"/>
  <c r="I682" i="1"/>
  <c r="M682" i="1" s="1"/>
  <c r="I681" i="1"/>
  <c r="I680" i="1"/>
  <c r="I679" i="1"/>
  <c r="M679" i="1" s="1"/>
  <c r="I678" i="1"/>
  <c r="M678" i="1" s="1"/>
  <c r="I677" i="1"/>
  <c r="I676" i="1"/>
  <c r="M676" i="1" s="1"/>
  <c r="I675" i="1"/>
  <c r="M675" i="1" s="1"/>
  <c r="I674" i="1"/>
  <c r="M674" i="1" s="1"/>
  <c r="I673" i="1"/>
  <c r="I672" i="1"/>
  <c r="I671" i="1"/>
  <c r="I670" i="1"/>
  <c r="M670" i="1" s="1"/>
  <c r="I669" i="1"/>
  <c r="M669" i="1" s="1"/>
  <c r="I668" i="1"/>
  <c r="M668" i="1" s="1"/>
  <c r="I667" i="1"/>
  <c r="M667" i="1" s="1"/>
  <c r="I666" i="1"/>
  <c r="M666" i="1" s="1"/>
  <c r="I665" i="1"/>
  <c r="I664" i="1"/>
  <c r="I663" i="1"/>
  <c r="M663" i="1" s="1"/>
  <c r="I662" i="1"/>
  <c r="M662" i="1" s="1"/>
  <c r="I661" i="1"/>
  <c r="M661" i="1" s="1"/>
  <c r="I660" i="1"/>
  <c r="M660" i="1" s="1"/>
  <c r="I659" i="1"/>
  <c r="M659" i="1" s="1"/>
  <c r="I658" i="1"/>
  <c r="M658" i="1" s="1"/>
  <c r="I657" i="1"/>
  <c r="M657" i="1" s="1"/>
  <c r="I656" i="1"/>
  <c r="M656" i="1" s="1"/>
  <c r="I655" i="1"/>
  <c r="M655" i="1" s="1"/>
  <c r="I654" i="1"/>
  <c r="I653" i="1"/>
  <c r="I652" i="1"/>
  <c r="I651" i="1"/>
  <c r="M651" i="1" s="1"/>
  <c r="I650" i="1"/>
  <c r="M650" i="1" s="1"/>
  <c r="I649" i="1"/>
  <c r="I648" i="1"/>
  <c r="I647" i="1"/>
  <c r="M647" i="1" s="1"/>
  <c r="I646" i="1"/>
  <c r="M646" i="1" s="1"/>
  <c r="I645" i="1"/>
  <c r="M645" i="1" s="1"/>
  <c r="I644" i="1"/>
  <c r="M644" i="1" s="1"/>
  <c r="I643" i="1"/>
  <c r="M643" i="1" s="1"/>
  <c r="I642" i="1"/>
  <c r="M642" i="1" s="1"/>
  <c r="I641" i="1"/>
  <c r="I640" i="1"/>
  <c r="M640" i="1" s="1"/>
  <c r="I639" i="1"/>
  <c r="M639" i="1" s="1"/>
  <c r="I638" i="1"/>
  <c r="M638" i="1" s="1"/>
  <c r="I637" i="1"/>
  <c r="M637" i="1" s="1"/>
  <c r="I636" i="1"/>
  <c r="M636" i="1" s="1"/>
  <c r="I635" i="1"/>
  <c r="M635" i="1" s="1"/>
  <c r="I634" i="1"/>
  <c r="M634" i="1" s="1"/>
  <c r="I633" i="1"/>
  <c r="I632" i="1"/>
  <c r="I631" i="1"/>
  <c r="M631" i="1" s="1"/>
  <c r="I630" i="1"/>
  <c r="M630" i="1" s="1"/>
  <c r="I629" i="1"/>
  <c r="M629" i="1" s="1"/>
  <c r="I628" i="1"/>
  <c r="M628" i="1" s="1"/>
  <c r="I627" i="1"/>
  <c r="M627" i="1" s="1"/>
  <c r="I626" i="1"/>
  <c r="M626" i="1" s="1"/>
  <c r="I625" i="1"/>
  <c r="I624" i="1"/>
  <c r="I623" i="1"/>
  <c r="I622" i="1"/>
  <c r="I621" i="1"/>
  <c r="M621" i="1" s="1"/>
  <c r="I620" i="1"/>
  <c r="M620" i="1" s="1"/>
  <c r="I619" i="1"/>
  <c r="M619" i="1" s="1"/>
  <c r="I618" i="1"/>
  <c r="M618" i="1" s="1"/>
  <c r="I617" i="1"/>
  <c r="I616" i="1"/>
  <c r="I615" i="1"/>
  <c r="M615" i="1" s="1"/>
  <c r="I614" i="1"/>
  <c r="M614" i="1" s="1"/>
  <c r="I613" i="1"/>
  <c r="M613" i="1" s="1"/>
  <c r="I612" i="1"/>
  <c r="M612" i="1" s="1"/>
  <c r="I611" i="1"/>
  <c r="M611" i="1" s="1"/>
  <c r="I610" i="1"/>
  <c r="M610" i="1" s="1"/>
  <c r="I609" i="1"/>
  <c r="I608" i="1"/>
  <c r="M608" i="1" s="1"/>
  <c r="I607" i="1"/>
  <c r="M607" i="1" s="1"/>
  <c r="I606" i="1"/>
  <c r="M606" i="1" s="1"/>
  <c r="I605" i="1"/>
  <c r="M605" i="1" s="1"/>
  <c r="I604" i="1"/>
  <c r="I603" i="1"/>
  <c r="I602" i="1"/>
  <c r="M602" i="1" s="1"/>
  <c r="I601" i="1"/>
  <c r="I600" i="1"/>
  <c r="I599" i="1"/>
  <c r="M599" i="1" s="1"/>
  <c r="I598" i="1"/>
  <c r="M598" i="1" s="1"/>
  <c r="I597" i="1"/>
  <c r="M597" i="1" s="1"/>
  <c r="I596" i="1"/>
  <c r="M596" i="1" s="1"/>
  <c r="I595" i="1"/>
  <c r="M595" i="1" s="1"/>
  <c r="I594" i="1"/>
  <c r="M594" i="1" s="1"/>
  <c r="I593" i="1"/>
  <c r="I592" i="1"/>
  <c r="I591" i="1"/>
  <c r="M591" i="1" s="1"/>
  <c r="I590" i="1"/>
  <c r="M590" i="1" s="1"/>
  <c r="I589" i="1"/>
  <c r="M589" i="1" s="1"/>
  <c r="I588" i="1"/>
  <c r="M588" i="1" s="1"/>
  <c r="I587" i="1"/>
  <c r="M587" i="1" s="1"/>
  <c r="I586" i="1"/>
  <c r="M586" i="1" s="1"/>
  <c r="I585" i="1"/>
  <c r="I584" i="1"/>
  <c r="I583" i="1"/>
  <c r="M583" i="1" s="1"/>
  <c r="I582" i="1"/>
  <c r="M582" i="1" s="1"/>
  <c r="I581" i="1"/>
  <c r="M581" i="1" s="1"/>
  <c r="I580" i="1"/>
  <c r="M580" i="1" s="1"/>
  <c r="I579" i="1"/>
  <c r="M579" i="1" s="1"/>
  <c r="I578" i="1"/>
  <c r="M578" i="1" s="1"/>
  <c r="I577" i="1"/>
  <c r="M577" i="1" s="1"/>
  <c r="I576" i="1"/>
  <c r="I575" i="1"/>
  <c r="I574" i="1"/>
  <c r="I573" i="1"/>
  <c r="I572" i="1"/>
  <c r="M572" i="1" s="1"/>
  <c r="I571" i="1"/>
  <c r="M571" i="1" s="1"/>
  <c r="I570" i="1"/>
  <c r="M570" i="1" s="1"/>
  <c r="I569" i="1"/>
  <c r="I568" i="1"/>
  <c r="I567" i="1"/>
  <c r="M567" i="1" s="1"/>
  <c r="I566" i="1"/>
  <c r="M566" i="1" s="1"/>
  <c r="I565" i="1"/>
  <c r="M565" i="1" s="1"/>
  <c r="I564" i="1"/>
  <c r="M564" i="1" s="1"/>
  <c r="I563" i="1"/>
  <c r="M563" i="1" s="1"/>
  <c r="I562" i="1"/>
  <c r="M562" i="1" s="1"/>
  <c r="I561" i="1"/>
  <c r="M561" i="1" s="1"/>
  <c r="I560" i="1"/>
  <c r="M560" i="1" s="1"/>
  <c r="I559" i="1"/>
  <c r="M559" i="1" s="1"/>
  <c r="I558" i="1"/>
  <c r="M558" i="1" s="1"/>
  <c r="I557" i="1"/>
  <c r="M557" i="1" s="1"/>
  <c r="I556" i="1"/>
  <c r="M556" i="1" s="1"/>
  <c r="I555" i="1"/>
  <c r="M555" i="1" s="1"/>
  <c r="I554" i="1"/>
  <c r="I553" i="1"/>
  <c r="I552" i="1"/>
  <c r="I551" i="1"/>
  <c r="M551" i="1" s="1"/>
  <c r="I550" i="1"/>
  <c r="M550" i="1" s="1"/>
  <c r="I549" i="1"/>
  <c r="M549" i="1" s="1"/>
  <c r="I548" i="1"/>
  <c r="M548" i="1" s="1"/>
  <c r="I547" i="1"/>
  <c r="M547" i="1" s="1"/>
  <c r="I546" i="1"/>
  <c r="M546" i="1" s="1"/>
  <c r="I545" i="1"/>
  <c r="I544" i="1"/>
  <c r="I543" i="1"/>
  <c r="I542" i="1"/>
  <c r="M542" i="1" s="1"/>
  <c r="I541" i="1"/>
  <c r="M541" i="1" s="1"/>
  <c r="I540" i="1"/>
  <c r="M540" i="1" s="1"/>
  <c r="I539" i="1"/>
  <c r="M539" i="1" s="1"/>
  <c r="I538" i="1"/>
  <c r="M538" i="1" s="1"/>
  <c r="I537" i="1"/>
  <c r="I536" i="1"/>
  <c r="I535" i="1"/>
  <c r="M535" i="1" s="1"/>
  <c r="I534" i="1"/>
  <c r="M534" i="1" s="1"/>
  <c r="I533" i="1"/>
  <c r="M533" i="1" s="1"/>
  <c r="I532" i="1"/>
  <c r="M532" i="1" s="1"/>
  <c r="I531" i="1"/>
  <c r="M531" i="1" s="1"/>
  <c r="I530" i="1"/>
  <c r="M530" i="1" s="1"/>
  <c r="I529" i="1"/>
  <c r="M529" i="1" s="1"/>
  <c r="I528" i="1"/>
  <c r="M528" i="1" s="1"/>
  <c r="I527" i="1"/>
  <c r="M527" i="1" s="1"/>
  <c r="I526" i="1"/>
  <c r="I525" i="1"/>
  <c r="I524" i="1"/>
  <c r="I523" i="1"/>
  <c r="M523" i="1" s="1"/>
  <c r="I522" i="1"/>
  <c r="M522" i="1" s="1"/>
  <c r="I521" i="1"/>
  <c r="I520" i="1"/>
  <c r="I519" i="1"/>
  <c r="M519" i="1" s="1"/>
  <c r="I518" i="1"/>
  <c r="M518" i="1" s="1"/>
  <c r="I517" i="1"/>
  <c r="M517" i="1" s="1"/>
  <c r="I516" i="1"/>
  <c r="M516" i="1" s="1"/>
  <c r="I515" i="1"/>
  <c r="M515" i="1" s="1"/>
  <c r="I514" i="1"/>
  <c r="M514" i="1" s="1"/>
  <c r="I513" i="1"/>
  <c r="I512" i="1"/>
  <c r="M512" i="1" s="1"/>
  <c r="I511" i="1"/>
  <c r="M511" i="1" s="1"/>
  <c r="I510" i="1"/>
  <c r="M510" i="1" s="1"/>
  <c r="I509" i="1"/>
  <c r="M509" i="1" s="1"/>
  <c r="I508" i="1"/>
  <c r="M508" i="1" s="1"/>
  <c r="I507" i="1"/>
  <c r="M507" i="1" s="1"/>
  <c r="I506" i="1"/>
  <c r="M506" i="1" s="1"/>
  <c r="I505" i="1"/>
  <c r="I504" i="1"/>
  <c r="I503" i="1"/>
  <c r="M503" i="1" s="1"/>
  <c r="I502" i="1"/>
  <c r="M502" i="1" s="1"/>
  <c r="I501" i="1"/>
  <c r="M501" i="1" s="1"/>
  <c r="I500" i="1"/>
  <c r="M500" i="1" s="1"/>
  <c r="I499" i="1"/>
  <c r="M499" i="1" s="1"/>
  <c r="I498" i="1"/>
  <c r="M498" i="1" s="1"/>
  <c r="I497" i="1"/>
  <c r="I496" i="1"/>
  <c r="I495" i="1"/>
  <c r="I494" i="1"/>
  <c r="I493" i="1"/>
  <c r="M493" i="1" s="1"/>
  <c r="I492" i="1"/>
  <c r="M492" i="1" s="1"/>
  <c r="I491" i="1"/>
  <c r="M491" i="1" s="1"/>
  <c r="I490" i="1"/>
  <c r="M490" i="1" s="1"/>
  <c r="I489" i="1"/>
  <c r="I488" i="1"/>
  <c r="I487" i="1"/>
  <c r="M487" i="1" s="1"/>
  <c r="I486" i="1"/>
  <c r="M486" i="1" s="1"/>
  <c r="I485" i="1"/>
  <c r="M485" i="1" s="1"/>
  <c r="I484" i="1"/>
  <c r="M484" i="1" s="1"/>
  <c r="I483" i="1"/>
  <c r="M483" i="1" s="1"/>
  <c r="I482" i="1"/>
  <c r="M482" i="1" s="1"/>
  <c r="I481" i="1"/>
  <c r="I480" i="1"/>
  <c r="M480" i="1" s="1"/>
  <c r="I479" i="1"/>
  <c r="M479" i="1" s="1"/>
  <c r="I478" i="1"/>
  <c r="M478" i="1" s="1"/>
  <c r="I477" i="1"/>
  <c r="M477" i="1" s="1"/>
  <c r="I476" i="1"/>
  <c r="I475" i="1"/>
  <c r="I474" i="1"/>
  <c r="M474" i="1" s="1"/>
  <c r="I473" i="1"/>
  <c r="I472" i="1"/>
  <c r="I471" i="1"/>
  <c r="M471" i="1" s="1"/>
  <c r="I470" i="1"/>
  <c r="M470" i="1" s="1"/>
  <c r="I469" i="1"/>
  <c r="M469" i="1" s="1"/>
  <c r="I468" i="1"/>
  <c r="M468" i="1" s="1"/>
  <c r="I467" i="1"/>
  <c r="M467" i="1" s="1"/>
  <c r="I466" i="1"/>
  <c r="M466" i="1" s="1"/>
  <c r="I465" i="1"/>
  <c r="I464" i="1"/>
  <c r="I463" i="1"/>
  <c r="M463" i="1" s="1"/>
  <c r="I462" i="1"/>
  <c r="M462" i="1" s="1"/>
  <c r="I461" i="1"/>
  <c r="M461" i="1" s="1"/>
  <c r="I460" i="1"/>
  <c r="M460" i="1" s="1"/>
  <c r="I459" i="1"/>
  <c r="M459" i="1" s="1"/>
  <c r="I458" i="1"/>
  <c r="M458" i="1" s="1"/>
  <c r="I457" i="1"/>
  <c r="I456" i="1"/>
  <c r="I455" i="1"/>
  <c r="M455" i="1" s="1"/>
  <c r="I454" i="1"/>
  <c r="M454" i="1" s="1"/>
  <c r="I453" i="1"/>
  <c r="M453" i="1" s="1"/>
  <c r="I452" i="1"/>
  <c r="M452" i="1" s="1"/>
  <c r="I451" i="1"/>
  <c r="M451" i="1" s="1"/>
  <c r="I450" i="1"/>
  <c r="M450" i="1" s="1"/>
  <c r="I449" i="1"/>
  <c r="M449" i="1" s="1"/>
  <c r="I448" i="1"/>
  <c r="I447" i="1"/>
  <c r="I446" i="1"/>
  <c r="I445" i="1"/>
  <c r="I444" i="1"/>
  <c r="M444" i="1" s="1"/>
  <c r="I443" i="1"/>
  <c r="M443" i="1" s="1"/>
  <c r="I442" i="1"/>
  <c r="M442" i="1" s="1"/>
  <c r="I441" i="1"/>
  <c r="I440" i="1"/>
  <c r="I439" i="1"/>
  <c r="M439" i="1" s="1"/>
  <c r="I438" i="1"/>
  <c r="M438" i="1" s="1"/>
  <c r="I437" i="1"/>
  <c r="M437" i="1" s="1"/>
  <c r="I436" i="1"/>
  <c r="M436" i="1" s="1"/>
  <c r="I435" i="1"/>
  <c r="M435" i="1" s="1"/>
  <c r="I434" i="1"/>
  <c r="M434" i="1" s="1"/>
  <c r="I433" i="1"/>
  <c r="M433" i="1" s="1"/>
  <c r="I432" i="1"/>
  <c r="M432" i="1" s="1"/>
  <c r="I431" i="1"/>
  <c r="M431" i="1" s="1"/>
  <c r="I430" i="1"/>
  <c r="M430" i="1" s="1"/>
  <c r="I429" i="1"/>
  <c r="M429" i="1" s="1"/>
  <c r="I428" i="1"/>
  <c r="M428" i="1" s="1"/>
  <c r="I427" i="1"/>
  <c r="M427" i="1" s="1"/>
  <c r="I426" i="1"/>
  <c r="I425" i="1"/>
  <c r="I424" i="1"/>
  <c r="I423" i="1"/>
  <c r="M423" i="1" s="1"/>
  <c r="I422" i="1"/>
  <c r="M422" i="1" s="1"/>
  <c r="I421" i="1"/>
  <c r="M421" i="1" s="1"/>
  <c r="I420" i="1"/>
  <c r="M420" i="1" s="1"/>
  <c r="I419" i="1"/>
  <c r="M419" i="1" s="1"/>
  <c r="I418" i="1"/>
  <c r="M418" i="1" s="1"/>
  <c r="I417" i="1"/>
  <c r="I416" i="1"/>
  <c r="I415" i="1"/>
  <c r="I414" i="1"/>
  <c r="M414" i="1" s="1"/>
  <c r="I413" i="1"/>
  <c r="M413" i="1" s="1"/>
  <c r="I412" i="1"/>
  <c r="M412" i="1" s="1"/>
  <c r="I411" i="1"/>
  <c r="M411" i="1" s="1"/>
  <c r="I410" i="1"/>
  <c r="M410" i="1" s="1"/>
  <c r="I409" i="1"/>
  <c r="I408" i="1"/>
  <c r="I407" i="1"/>
  <c r="M407" i="1" s="1"/>
  <c r="I406" i="1"/>
  <c r="M406" i="1" s="1"/>
  <c r="I405" i="1"/>
  <c r="M405" i="1" s="1"/>
  <c r="I404" i="1"/>
  <c r="M404" i="1" s="1"/>
  <c r="I403" i="1"/>
  <c r="M403" i="1" s="1"/>
  <c r="I402" i="1"/>
  <c r="M402" i="1" s="1"/>
  <c r="I401" i="1"/>
  <c r="M401" i="1" s="1"/>
  <c r="I400" i="1"/>
  <c r="M400" i="1" s="1"/>
  <c r="I399" i="1"/>
  <c r="M399" i="1" s="1"/>
  <c r="I398" i="1"/>
  <c r="I397" i="1"/>
  <c r="I396" i="1"/>
  <c r="I395" i="1"/>
  <c r="M395" i="1" s="1"/>
  <c r="I394" i="1"/>
  <c r="M394" i="1" s="1"/>
  <c r="I393" i="1"/>
  <c r="I392" i="1"/>
  <c r="I391" i="1"/>
  <c r="M391" i="1" s="1"/>
  <c r="I390" i="1"/>
  <c r="M390" i="1" s="1"/>
  <c r="I389" i="1"/>
  <c r="M389" i="1" s="1"/>
  <c r="I388" i="1"/>
  <c r="M388" i="1" s="1"/>
  <c r="I387" i="1"/>
  <c r="M387" i="1" s="1"/>
  <c r="I386" i="1"/>
  <c r="M386" i="1" s="1"/>
  <c r="I385" i="1"/>
  <c r="I384" i="1"/>
  <c r="M384" i="1" s="1"/>
  <c r="I383" i="1"/>
  <c r="M383" i="1" s="1"/>
  <c r="I382" i="1"/>
  <c r="M382" i="1" s="1"/>
  <c r="I381" i="1"/>
  <c r="M381" i="1" s="1"/>
  <c r="I380" i="1"/>
  <c r="M380" i="1" s="1"/>
  <c r="I379" i="1"/>
  <c r="M379" i="1" s="1"/>
  <c r="I378" i="1"/>
  <c r="M378" i="1" s="1"/>
  <c r="I377" i="1"/>
  <c r="I376" i="1"/>
  <c r="I375" i="1"/>
  <c r="M375" i="1" s="1"/>
  <c r="I374" i="1"/>
  <c r="M374" i="1" s="1"/>
  <c r="I373" i="1"/>
  <c r="M373" i="1" s="1"/>
  <c r="I372" i="1"/>
  <c r="M372" i="1" s="1"/>
  <c r="I371" i="1"/>
  <c r="M371" i="1" s="1"/>
  <c r="I370" i="1"/>
  <c r="M370" i="1" s="1"/>
  <c r="I369" i="1"/>
  <c r="I368" i="1"/>
  <c r="I367" i="1"/>
  <c r="I366" i="1"/>
  <c r="I365" i="1"/>
  <c r="M365" i="1" s="1"/>
  <c r="I364" i="1"/>
  <c r="M364" i="1" s="1"/>
  <c r="I363" i="1"/>
  <c r="M363" i="1" s="1"/>
  <c r="I362" i="1"/>
  <c r="M362" i="1" s="1"/>
  <c r="I361" i="1"/>
  <c r="I360" i="1"/>
  <c r="I359" i="1"/>
  <c r="M359" i="1" s="1"/>
  <c r="I358" i="1"/>
  <c r="M358" i="1" s="1"/>
  <c r="I357" i="1"/>
  <c r="M357" i="1" s="1"/>
  <c r="I356" i="1"/>
  <c r="M356" i="1" s="1"/>
  <c r="I355" i="1"/>
  <c r="M355" i="1" s="1"/>
  <c r="I354" i="1"/>
  <c r="M354" i="1" s="1"/>
  <c r="I353" i="1"/>
  <c r="I352" i="1"/>
  <c r="M352" i="1" s="1"/>
  <c r="I351" i="1"/>
  <c r="M351" i="1" s="1"/>
  <c r="I350" i="1"/>
  <c r="M350" i="1" s="1"/>
  <c r="I349" i="1"/>
  <c r="M349" i="1" s="1"/>
  <c r="I348" i="1"/>
  <c r="M348" i="1" s="1"/>
  <c r="I347" i="1"/>
  <c r="I346" i="1"/>
  <c r="M346" i="1" s="1"/>
  <c r="I345" i="1"/>
  <c r="I344" i="1"/>
  <c r="I343" i="1"/>
  <c r="M343" i="1" s="1"/>
  <c r="I342" i="1"/>
  <c r="M342" i="1" s="1"/>
  <c r="I341" i="1"/>
  <c r="M341" i="1" s="1"/>
  <c r="I340" i="1"/>
  <c r="M340" i="1" s="1"/>
  <c r="I339" i="1"/>
  <c r="M339" i="1" s="1"/>
  <c r="I338" i="1"/>
  <c r="M338" i="1" s="1"/>
  <c r="I337" i="1"/>
  <c r="I336" i="1"/>
  <c r="I335" i="1"/>
  <c r="I334" i="1"/>
  <c r="M334" i="1" s="1"/>
  <c r="I333" i="1"/>
  <c r="M333" i="1" s="1"/>
  <c r="I332" i="1"/>
  <c r="M332" i="1" s="1"/>
  <c r="I331" i="1"/>
  <c r="M331" i="1" s="1"/>
  <c r="I330" i="1"/>
  <c r="M330" i="1" s="1"/>
  <c r="I329" i="1"/>
  <c r="I328" i="1"/>
  <c r="I327" i="1"/>
  <c r="M327" i="1" s="1"/>
  <c r="I326" i="1"/>
  <c r="M326" i="1" s="1"/>
  <c r="I325" i="1"/>
  <c r="M325" i="1" s="1"/>
  <c r="I324" i="1"/>
  <c r="M324" i="1" s="1"/>
  <c r="I323" i="1"/>
  <c r="M323" i="1" s="1"/>
  <c r="I322" i="1"/>
  <c r="M322" i="1" s="1"/>
  <c r="I321" i="1"/>
  <c r="M321" i="1" s="1"/>
  <c r="I320" i="1"/>
  <c r="M320" i="1" s="1"/>
  <c r="I319" i="1"/>
  <c r="M319" i="1" s="1"/>
  <c r="I318" i="1"/>
  <c r="M318" i="1" s="1"/>
  <c r="I317" i="1"/>
  <c r="I316" i="1"/>
  <c r="I315" i="1"/>
  <c r="I314" i="1"/>
  <c r="M314" i="1" s="1"/>
  <c r="I313" i="1"/>
  <c r="I312" i="1"/>
  <c r="I311" i="1"/>
  <c r="M311" i="1" s="1"/>
  <c r="I310" i="1"/>
  <c r="M310" i="1" s="1"/>
  <c r="I309" i="1"/>
  <c r="M309" i="1" s="1"/>
  <c r="I308" i="1"/>
  <c r="M308" i="1" s="1"/>
  <c r="I307" i="1"/>
  <c r="M307" i="1" s="1"/>
  <c r="I306" i="1"/>
  <c r="M306" i="1" s="1"/>
  <c r="I305" i="1"/>
  <c r="I304" i="1"/>
  <c r="I303" i="1"/>
  <c r="M303" i="1" s="1"/>
  <c r="I302" i="1"/>
  <c r="M302" i="1" s="1"/>
  <c r="I301" i="1"/>
  <c r="M301" i="1" s="1"/>
  <c r="I300" i="1"/>
  <c r="M300" i="1" s="1"/>
  <c r="I299" i="1"/>
  <c r="M299" i="1" s="1"/>
  <c r="I298" i="1"/>
  <c r="M298" i="1" s="1"/>
  <c r="I297" i="1"/>
  <c r="I296" i="1"/>
  <c r="I295" i="1"/>
  <c r="M295" i="1" s="1"/>
  <c r="I294" i="1"/>
  <c r="M294" i="1" s="1"/>
  <c r="I293" i="1"/>
  <c r="M293" i="1" s="1"/>
  <c r="I292" i="1"/>
  <c r="M292" i="1" s="1"/>
  <c r="I291" i="1"/>
  <c r="M291" i="1" s="1"/>
  <c r="I290" i="1"/>
  <c r="M290" i="1" s="1"/>
  <c r="I289" i="1"/>
  <c r="M289" i="1" s="1"/>
  <c r="I288" i="1"/>
  <c r="M288" i="1" s="1"/>
  <c r="I287" i="1"/>
  <c r="I286" i="1"/>
  <c r="I285" i="1"/>
  <c r="I284" i="1"/>
  <c r="I283" i="1"/>
  <c r="M283" i="1" s="1"/>
  <c r="I282" i="1"/>
  <c r="M282" i="1" s="1"/>
  <c r="I281" i="1"/>
  <c r="I280" i="1"/>
  <c r="I279" i="1"/>
  <c r="M279" i="1" s="1"/>
  <c r="I278" i="1"/>
  <c r="M278" i="1" s="1"/>
  <c r="I277" i="1"/>
  <c r="M277" i="1" s="1"/>
  <c r="I276" i="1"/>
  <c r="M276" i="1" s="1"/>
  <c r="I275" i="1"/>
  <c r="M275" i="1" s="1"/>
  <c r="I274" i="1"/>
  <c r="M274" i="1" s="1"/>
  <c r="I273" i="1"/>
  <c r="I272" i="1"/>
  <c r="M272" i="1" s="1"/>
  <c r="I271" i="1"/>
  <c r="M271" i="1" s="1"/>
  <c r="I270" i="1"/>
  <c r="M270" i="1" s="1"/>
  <c r="I269" i="1"/>
  <c r="M269" i="1" s="1"/>
  <c r="I268" i="1"/>
  <c r="M268" i="1" s="1"/>
  <c r="I267" i="1"/>
  <c r="M267" i="1" s="1"/>
  <c r="I266" i="1"/>
  <c r="M266" i="1" s="1"/>
  <c r="I265" i="1"/>
  <c r="I264" i="1"/>
  <c r="I263" i="1"/>
  <c r="M263" i="1" s="1"/>
  <c r="I262" i="1"/>
  <c r="M262" i="1" s="1"/>
  <c r="I261" i="1"/>
  <c r="M261" i="1" s="1"/>
  <c r="I260" i="1"/>
  <c r="M260" i="1" s="1"/>
  <c r="I259" i="1"/>
  <c r="M259" i="1" s="1"/>
  <c r="I258" i="1"/>
  <c r="M258" i="1" s="1"/>
  <c r="I257" i="1"/>
  <c r="I256" i="1"/>
  <c r="I255" i="1"/>
  <c r="I254" i="1"/>
  <c r="I253" i="1"/>
  <c r="I252" i="1"/>
  <c r="M252" i="1" s="1"/>
  <c r="I251" i="1"/>
  <c r="M251" i="1" s="1"/>
  <c r="I250" i="1"/>
  <c r="M250" i="1" s="1"/>
  <c r="I249" i="1"/>
  <c r="I248" i="1"/>
  <c r="I247" i="1"/>
  <c r="M247" i="1" s="1"/>
  <c r="I246" i="1"/>
  <c r="M246" i="1" s="1"/>
  <c r="I245" i="1"/>
  <c r="M245" i="1" s="1"/>
  <c r="I244" i="1"/>
  <c r="M244" i="1" s="1"/>
  <c r="I243" i="1"/>
  <c r="M243" i="1" s="1"/>
  <c r="I242" i="1"/>
  <c r="M242" i="1" s="1"/>
  <c r="I241" i="1"/>
  <c r="M241" i="1" s="1"/>
  <c r="I240" i="1"/>
  <c r="M240" i="1" s="1"/>
  <c r="I239" i="1"/>
  <c r="M239" i="1" s="1"/>
  <c r="I238" i="1"/>
  <c r="M238" i="1" s="1"/>
  <c r="I237" i="1"/>
  <c r="M237" i="1" s="1"/>
  <c r="I236" i="1"/>
  <c r="M236" i="1" s="1"/>
  <c r="I235" i="1"/>
  <c r="M235" i="1" s="1"/>
  <c r="I234" i="1"/>
  <c r="M234" i="1" s="1"/>
  <c r="I233" i="1"/>
  <c r="I232" i="1"/>
  <c r="I231" i="1"/>
  <c r="M231" i="1" s="1"/>
  <c r="I230" i="1"/>
  <c r="M230" i="1" s="1"/>
  <c r="I229" i="1"/>
  <c r="M229" i="1" s="1"/>
  <c r="I228" i="1"/>
  <c r="M228" i="1" s="1"/>
  <c r="I227" i="1"/>
  <c r="M227" i="1" s="1"/>
  <c r="I226" i="1"/>
  <c r="M226" i="1" s="1"/>
  <c r="I225" i="1"/>
  <c r="I224" i="1"/>
  <c r="I223" i="1"/>
  <c r="I222" i="1"/>
  <c r="I221" i="1"/>
  <c r="M221" i="1" s="1"/>
  <c r="I220" i="1"/>
  <c r="M220" i="1" s="1"/>
  <c r="I219" i="1"/>
  <c r="M219" i="1" s="1"/>
  <c r="I218" i="1"/>
  <c r="M218" i="1" s="1"/>
  <c r="I217" i="1"/>
  <c r="I216" i="1"/>
  <c r="I215" i="1"/>
  <c r="M215" i="1" s="1"/>
  <c r="I214" i="1"/>
  <c r="M214" i="1" s="1"/>
  <c r="I213" i="1"/>
  <c r="M213" i="1" s="1"/>
  <c r="I212" i="1"/>
  <c r="M212" i="1" s="1"/>
  <c r="I211" i="1"/>
  <c r="M211" i="1" s="1"/>
  <c r="I210" i="1"/>
  <c r="M210" i="1" s="1"/>
  <c r="I209" i="1"/>
  <c r="I208" i="1"/>
  <c r="M208" i="1" s="1"/>
  <c r="I207" i="1"/>
  <c r="M207" i="1" s="1"/>
  <c r="I206" i="1"/>
  <c r="M206" i="1" s="1"/>
  <c r="I205" i="1"/>
  <c r="M205" i="1" s="1"/>
  <c r="I204" i="1"/>
  <c r="I203" i="1"/>
  <c r="I202" i="1"/>
  <c r="M202" i="1" s="1"/>
  <c r="I201" i="1"/>
  <c r="I200" i="1"/>
  <c r="I199" i="1"/>
  <c r="M199" i="1" s="1"/>
  <c r="I198" i="1"/>
  <c r="M198" i="1" s="1"/>
  <c r="I197" i="1"/>
  <c r="M197" i="1" s="1"/>
  <c r="I196" i="1"/>
  <c r="M196" i="1" s="1"/>
  <c r="I195" i="1"/>
  <c r="M195" i="1" s="1"/>
  <c r="I194" i="1"/>
  <c r="M194" i="1" s="1"/>
  <c r="I193" i="1"/>
  <c r="I192" i="1"/>
  <c r="I191" i="1"/>
  <c r="I190" i="1"/>
  <c r="M190" i="1" s="1"/>
  <c r="I189" i="1"/>
  <c r="M189" i="1" s="1"/>
  <c r="I188" i="1"/>
  <c r="M188" i="1" s="1"/>
  <c r="I187" i="1"/>
  <c r="M187" i="1" s="1"/>
  <c r="I186" i="1"/>
  <c r="M186" i="1" s="1"/>
  <c r="I185" i="1"/>
  <c r="I184" i="1"/>
  <c r="I183" i="1"/>
  <c r="M183" i="1" s="1"/>
  <c r="I182" i="1"/>
  <c r="M182" i="1" s="1"/>
  <c r="I181" i="1"/>
  <c r="M181" i="1" s="1"/>
  <c r="I180" i="1"/>
  <c r="M180" i="1" s="1"/>
  <c r="I179" i="1"/>
  <c r="M179" i="1" s="1"/>
  <c r="I178" i="1"/>
  <c r="M178" i="1" s="1"/>
  <c r="I177" i="1"/>
  <c r="M177" i="1" s="1"/>
  <c r="I176" i="1"/>
  <c r="M176" i="1" s="1"/>
  <c r="I175" i="1"/>
  <c r="M175" i="1" s="1"/>
  <c r="I174" i="1"/>
  <c r="I173" i="1"/>
  <c r="I172" i="1"/>
  <c r="I171" i="1"/>
  <c r="M171" i="1" s="1"/>
  <c r="I170" i="1"/>
  <c r="M170" i="1" s="1"/>
  <c r="I169" i="1"/>
  <c r="I168" i="1"/>
  <c r="I167" i="1"/>
  <c r="M167" i="1" s="1"/>
  <c r="I166" i="1"/>
  <c r="M166" i="1" s="1"/>
  <c r="I165" i="1"/>
  <c r="M165" i="1" s="1"/>
  <c r="I164" i="1"/>
  <c r="M164" i="1" s="1"/>
  <c r="I163" i="1"/>
  <c r="M163" i="1" s="1"/>
  <c r="I162" i="1"/>
  <c r="M162" i="1" s="1"/>
  <c r="I161" i="1"/>
  <c r="I160" i="1"/>
  <c r="I159" i="1"/>
  <c r="M159" i="1" s="1"/>
  <c r="I158" i="1"/>
  <c r="M158" i="1" s="1"/>
  <c r="I157" i="1"/>
  <c r="M157" i="1" s="1"/>
  <c r="I156" i="1"/>
  <c r="M156" i="1" s="1"/>
  <c r="I155" i="1"/>
  <c r="M155" i="1" s="1"/>
  <c r="I154" i="1"/>
  <c r="M154" i="1" s="1"/>
  <c r="I153" i="1"/>
  <c r="I152" i="1"/>
  <c r="I151" i="1"/>
  <c r="M151" i="1" s="1"/>
  <c r="I150" i="1"/>
  <c r="M150" i="1" s="1"/>
  <c r="I149" i="1"/>
  <c r="M149" i="1" s="1"/>
  <c r="I148" i="1"/>
  <c r="M148" i="1" s="1"/>
  <c r="I147" i="1"/>
  <c r="M147" i="1" s="1"/>
  <c r="I146" i="1"/>
  <c r="M146" i="1" s="1"/>
  <c r="I145" i="1"/>
  <c r="M145" i="1" s="1"/>
  <c r="I144" i="1"/>
  <c r="I143" i="1"/>
  <c r="I142" i="1"/>
  <c r="I141" i="1"/>
  <c r="I140" i="1"/>
  <c r="M140" i="1" s="1"/>
  <c r="I139" i="1"/>
  <c r="M139" i="1" s="1"/>
  <c r="I138" i="1"/>
  <c r="M138" i="1" s="1"/>
  <c r="I137" i="1"/>
  <c r="I136" i="1"/>
  <c r="I135" i="1"/>
  <c r="M135" i="1" s="1"/>
  <c r="I134" i="1"/>
  <c r="M134" i="1" s="1"/>
  <c r="I133" i="1"/>
  <c r="M133" i="1" s="1"/>
  <c r="I132" i="1"/>
  <c r="M132" i="1" s="1"/>
  <c r="I131" i="1"/>
  <c r="M131" i="1" s="1"/>
  <c r="I130" i="1"/>
  <c r="M130" i="1" s="1"/>
  <c r="I129" i="1"/>
  <c r="I128" i="1"/>
  <c r="M128" i="1" s="1"/>
  <c r="I127" i="1"/>
  <c r="M127" i="1" s="1"/>
  <c r="I126" i="1"/>
  <c r="M126" i="1" s="1"/>
  <c r="I125" i="1"/>
  <c r="M125" i="1" s="1"/>
  <c r="I124" i="1"/>
  <c r="M124" i="1" s="1"/>
  <c r="I123" i="1"/>
  <c r="M123" i="1" s="1"/>
  <c r="I122" i="1"/>
  <c r="M122" i="1" s="1"/>
  <c r="I121" i="1"/>
  <c r="I120" i="1"/>
  <c r="I119" i="1"/>
  <c r="M119" i="1" s="1"/>
  <c r="I118" i="1"/>
  <c r="M118" i="1" s="1"/>
  <c r="I117" i="1"/>
  <c r="M117" i="1" s="1"/>
  <c r="I116" i="1"/>
  <c r="M116" i="1" s="1"/>
  <c r="I115" i="1"/>
  <c r="M115" i="1" s="1"/>
  <c r="I114" i="1"/>
  <c r="M114" i="1" s="1"/>
  <c r="I113" i="1"/>
  <c r="I112" i="1"/>
  <c r="I111" i="1"/>
  <c r="I110" i="1"/>
  <c r="I109" i="1"/>
  <c r="M109" i="1" s="1"/>
  <c r="I108" i="1"/>
  <c r="M108" i="1" s="1"/>
  <c r="I107" i="1"/>
  <c r="M107" i="1" s="1"/>
  <c r="I106" i="1"/>
  <c r="M106" i="1" s="1"/>
  <c r="I105" i="1"/>
  <c r="I104" i="1"/>
  <c r="I103" i="1"/>
  <c r="M103" i="1" s="1"/>
  <c r="I102" i="1"/>
  <c r="M102" i="1" s="1"/>
  <c r="I101" i="1"/>
  <c r="M101" i="1" s="1"/>
  <c r="I100" i="1"/>
  <c r="M100" i="1" s="1"/>
  <c r="I99" i="1"/>
  <c r="M99" i="1" s="1"/>
  <c r="I98" i="1"/>
  <c r="M98" i="1" s="1"/>
  <c r="I97" i="1"/>
  <c r="I96" i="1"/>
  <c r="M96" i="1" s="1"/>
  <c r="I95" i="1"/>
  <c r="M95" i="1" s="1"/>
  <c r="I94" i="1"/>
  <c r="M94" i="1" s="1"/>
  <c r="I93" i="1"/>
  <c r="M93" i="1" s="1"/>
  <c r="I92" i="1"/>
  <c r="M92" i="1" s="1"/>
  <c r="I91" i="1"/>
  <c r="I90" i="1"/>
  <c r="M90" i="1" s="1"/>
  <c r="I89" i="1"/>
  <c r="I88" i="1"/>
  <c r="I87" i="1"/>
  <c r="M87" i="1" s="1"/>
  <c r="I86" i="1"/>
  <c r="M86" i="1" s="1"/>
  <c r="I85" i="1"/>
  <c r="M85" i="1" s="1"/>
  <c r="I84" i="1"/>
  <c r="M84" i="1" s="1"/>
  <c r="I83" i="1"/>
  <c r="M83" i="1" s="1"/>
  <c r="I82" i="1"/>
  <c r="M82" i="1" s="1"/>
  <c r="I81" i="1"/>
  <c r="I80" i="1"/>
  <c r="I79" i="1"/>
  <c r="I78" i="1"/>
  <c r="M78" i="1" s="1"/>
  <c r="I77" i="1"/>
  <c r="M77" i="1" s="1"/>
  <c r="I76" i="1"/>
  <c r="M76" i="1" s="1"/>
  <c r="I75" i="1"/>
  <c r="M75" i="1" s="1"/>
  <c r="I74" i="1"/>
  <c r="M74" i="1" s="1"/>
  <c r="I73" i="1"/>
  <c r="I72" i="1"/>
  <c r="I71" i="1"/>
  <c r="M71" i="1" s="1"/>
  <c r="I70" i="1"/>
  <c r="M70" i="1" s="1"/>
  <c r="I69" i="1"/>
  <c r="M69" i="1" s="1"/>
  <c r="I68" i="1"/>
  <c r="M68" i="1" s="1"/>
  <c r="I67" i="1"/>
  <c r="M67" i="1" s="1"/>
  <c r="I66" i="1"/>
  <c r="M66" i="1" s="1"/>
  <c r="I65" i="1"/>
  <c r="M65" i="1" s="1"/>
  <c r="I64" i="1"/>
  <c r="M64" i="1" s="1"/>
  <c r="I63" i="1"/>
  <c r="M63" i="1" s="1"/>
  <c r="I62" i="1"/>
  <c r="M62" i="1" s="1"/>
  <c r="I61" i="1"/>
  <c r="I60" i="1"/>
  <c r="I59" i="1"/>
  <c r="I58" i="1"/>
  <c r="M58" i="1" s="1"/>
  <c r="I57" i="1"/>
  <c r="I56" i="1"/>
  <c r="I55" i="1"/>
  <c r="M55" i="1" s="1"/>
  <c r="I54" i="1"/>
  <c r="M54" i="1" s="1"/>
  <c r="I53" i="1"/>
  <c r="M53" i="1" s="1"/>
  <c r="I52" i="1"/>
  <c r="M52" i="1" s="1"/>
  <c r="I51" i="1"/>
  <c r="M51" i="1" s="1"/>
  <c r="I50" i="1"/>
  <c r="M50" i="1" s="1"/>
  <c r="I49" i="1"/>
  <c r="I48" i="1"/>
  <c r="I47" i="1"/>
  <c r="M47" i="1" s="1"/>
  <c r="I46" i="1"/>
  <c r="M46" i="1" s="1"/>
  <c r="I45" i="1"/>
  <c r="M45" i="1" s="1"/>
  <c r="I44" i="1"/>
  <c r="M44" i="1" s="1"/>
  <c r="I43" i="1"/>
  <c r="M43" i="1" s="1"/>
  <c r="I42" i="1"/>
  <c r="M42" i="1" s="1"/>
  <c r="I41" i="1"/>
  <c r="I40" i="1"/>
  <c r="I39" i="1"/>
  <c r="M39" i="1" s="1"/>
  <c r="I38" i="1"/>
  <c r="M38" i="1" s="1"/>
  <c r="I37" i="1"/>
  <c r="M37" i="1" s="1"/>
  <c r="I36" i="1"/>
  <c r="M36" i="1" s="1"/>
  <c r="I35" i="1"/>
  <c r="M35" i="1" s="1"/>
  <c r="I34" i="1"/>
  <c r="M34" i="1" s="1"/>
  <c r="I33" i="1"/>
  <c r="M33" i="1" s="1"/>
  <c r="I32" i="1"/>
  <c r="M32" i="1" s="1"/>
  <c r="I31" i="1"/>
  <c r="I30" i="1"/>
  <c r="I29" i="1"/>
  <c r="I28" i="1"/>
  <c r="I27" i="1"/>
  <c r="M27" i="1" s="1"/>
  <c r="I26" i="1"/>
  <c r="M26" i="1" s="1"/>
  <c r="I25" i="1"/>
  <c r="I24" i="1"/>
  <c r="I23" i="1"/>
  <c r="M23" i="1" s="1"/>
  <c r="I22" i="1"/>
  <c r="M22" i="1" s="1"/>
  <c r="I21" i="1"/>
  <c r="M21" i="1" s="1"/>
  <c r="I20" i="1"/>
  <c r="M20" i="1" s="1"/>
  <c r="I19" i="1"/>
  <c r="M19" i="1" s="1"/>
  <c r="I18" i="1"/>
  <c r="M18" i="1" s="1"/>
  <c r="I17" i="1"/>
  <c r="I16" i="1"/>
  <c r="M16" i="1" s="1"/>
  <c r="I15" i="1"/>
  <c r="M15" i="1" s="1"/>
  <c r="I14" i="1"/>
  <c r="M14" i="1" s="1"/>
  <c r="I13" i="1"/>
  <c r="M13" i="1" s="1"/>
  <c r="I12" i="1"/>
  <c r="M12" i="1" s="1"/>
  <c r="I11" i="1"/>
  <c r="M11" i="1" s="1"/>
  <c r="I10" i="1"/>
  <c r="M10" i="1" s="1"/>
  <c r="I9" i="1"/>
  <c r="I7" i="1"/>
  <c r="M7" i="1" s="1"/>
  <c r="I6" i="1"/>
  <c r="M6" i="1" s="1"/>
  <c r="I5" i="1"/>
  <c r="M5" i="1" s="1"/>
  <c r="I4" i="1"/>
  <c r="M4" i="1" s="1"/>
  <c r="I2" i="1"/>
  <c r="M2" i="1" s="1"/>
  <c r="H3" i="28"/>
  <c r="H4" i="28"/>
  <c r="H5" i="28"/>
  <c r="H6" i="28"/>
  <c r="H7" i="28"/>
  <c r="H2" i="28"/>
  <c r="S1001" i="26"/>
  <c r="R1001" i="26"/>
  <c r="S1000" i="26"/>
  <c r="R1000" i="26"/>
  <c r="S999" i="26"/>
  <c r="R999" i="26"/>
  <c r="S998" i="26"/>
  <c r="R998" i="26"/>
  <c r="S997" i="26"/>
  <c r="R997" i="26"/>
  <c r="S996" i="26"/>
  <c r="R996" i="26"/>
  <c r="S995" i="26"/>
  <c r="R995" i="26"/>
  <c r="S994" i="26"/>
  <c r="R994" i="26"/>
  <c r="S993" i="26"/>
  <c r="R993" i="26"/>
  <c r="S992" i="26"/>
  <c r="R992" i="26"/>
  <c r="S991" i="26"/>
  <c r="R991" i="26"/>
  <c r="S990" i="26"/>
  <c r="S989" i="26"/>
  <c r="R989" i="26"/>
  <c r="S988" i="26"/>
  <c r="R988" i="26"/>
  <c r="S987" i="26"/>
  <c r="R987" i="26"/>
  <c r="S986" i="26"/>
  <c r="R986" i="26"/>
  <c r="S985" i="26"/>
  <c r="R985" i="26"/>
  <c r="S984" i="26"/>
  <c r="R984" i="26"/>
  <c r="S983" i="26"/>
  <c r="R983" i="26"/>
  <c r="S982" i="26"/>
  <c r="R982" i="26"/>
  <c r="S981" i="26"/>
  <c r="R981" i="26"/>
  <c r="S980" i="26"/>
  <c r="R980" i="26"/>
  <c r="S979" i="26"/>
  <c r="R979" i="26"/>
  <c r="S978" i="26"/>
  <c r="R978" i="26"/>
  <c r="S977" i="26"/>
  <c r="R977" i="26"/>
  <c r="S976" i="26"/>
  <c r="R976" i="26"/>
  <c r="S975" i="26"/>
  <c r="R975" i="26"/>
  <c r="S974" i="26"/>
  <c r="R974" i="26"/>
  <c r="S973" i="26"/>
  <c r="R973" i="26"/>
  <c r="S972" i="26"/>
  <c r="R972" i="26"/>
  <c r="S971" i="26"/>
  <c r="R971" i="26"/>
  <c r="S970" i="26"/>
  <c r="R970" i="26"/>
  <c r="S969" i="26"/>
  <c r="R969" i="26"/>
  <c r="S968" i="26"/>
  <c r="R968" i="26"/>
  <c r="S967" i="26"/>
  <c r="R967" i="26"/>
  <c r="S966" i="26"/>
  <c r="R966" i="26"/>
  <c r="S965" i="26"/>
  <c r="R965" i="26"/>
  <c r="S964" i="26"/>
  <c r="R964" i="26"/>
  <c r="S963" i="26"/>
  <c r="R963" i="26"/>
  <c r="S962" i="26"/>
  <c r="R962" i="26"/>
  <c r="S961" i="26"/>
  <c r="R961" i="26"/>
  <c r="S960" i="26"/>
  <c r="R960" i="26"/>
  <c r="S959" i="26"/>
  <c r="R959" i="26"/>
  <c r="S958" i="26"/>
  <c r="R958" i="26"/>
  <c r="S957" i="26"/>
  <c r="R957" i="26"/>
  <c r="S956" i="26"/>
  <c r="R956" i="26"/>
  <c r="S955" i="26"/>
  <c r="R955" i="26"/>
  <c r="S954" i="26"/>
  <c r="R954" i="26"/>
  <c r="S953" i="26"/>
  <c r="R953" i="26"/>
  <c r="S952" i="26"/>
  <c r="R952" i="26"/>
  <c r="S951" i="26"/>
  <c r="R951" i="26"/>
  <c r="S950" i="26"/>
  <c r="R950" i="26"/>
  <c r="S949" i="26"/>
  <c r="R949" i="26"/>
  <c r="S948" i="26"/>
  <c r="R948" i="26"/>
  <c r="S947" i="26"/>
  <c r="R947" i="26"/>
  <c r="S946" i="26"/>
  <c r="R946" i="26"/>
  <c r="S945" i="26"/>
  <c r="R945" i="26"/>
  <c r="S944" i="26"/>
  <c r="R944" i="26"/>
  <c r="S943" i="26"/>
  <c r="R943" i="26"/>
  <c r="S942" i="26"/>
  <c r="R942" i="26"/>
  <c r="S941" i="26"/>
  <c r="R941" i="26"/>
  <c r="S940" i="26"/>
  <c r="R940" i="26"/>
  <c r="S939" i="26"/>
  <c r="R939" i="26"/>
  <c r="S938" i="26"/>
  <c r="R938" i="26"/>
  <c r="S937" i="26"/>
  <c r="R937" i="26"/>
  <c r="S936" i="26"/>
  <c r="R936" i="26"/>
  <c r="S935" i="26"/>
  <c r="R935" i="26"/>
  <c r="S934" i="26"/>
  <c r="R934" i="26"/>
  <c r="S933" i="26"/>
  <c r="R933" i="26"/>
  <c r="S932" i="26"/>
  <c r="R932" i="26"/>
  <c r="S931" i="26"/>
  <c r="R931" i="26"/>
  <c r="S930" i="26"/>
  <c r="R930" i="26"/>
  <c r="S929" i="26"/>
  <c r="R929" i="26"/>
  <c r="S928" i="26"/>
  <c r="R928" i="26"/>
  <c r="S927" i="26"/>
  <c r="R927" i="26"/>
  <c r="S926" i="26"/>
  <c r="R926" i="26"/>
  <c r="S925" i="26"/>
  <c r="R925" i="26"/>
  <c r="S924" i="26"/>
  <c r="R924" i="26"/>
  <c r="S923" i="26"/>
  <c r="R923" i="26"/>
  <c r="S922" i="26"/>
  <c r="R922" i="26"/>
  <c r="S921" i="26"/>
  <c r="R921" i="26"/>
  <c r="S920" i="26"/>
  <c r="R920" i="26"/>
  <c r="S919" i="26"/>
  <c r="R919" i="26"/>
  <c r="S918" i="26"/>
  <c r="R918" i="26"/>
  <c r="S917" i="26"/>
  <c r="R917" i="26"/>
  <c r="S916" i="26"/>
  <c r="R916" i="26"/>
  <c r="S915" i="26"/>
  <c r="R915" i="26"/>
  <c r="S914" i="26"/>
  <c r="R914" i="26"/>
  <c r="S913" i="26"/>
  <c r="R913" i="26"/>
  <c r="S912" i="26"/>
  <c r="R912" i="26"/>
  <c r="S911" i="26"/>
  <c r="R911" i="26"/>
  <c r="S910" i="26"/>
  <c r="R910" i="26"/>
  <c r="S909" i="26"/>
  <c r="R909" i="26"/>
  <c r="S908" i="26"/>
  <c r="R908" i="26"/>
  <c r="S907" i="26"/>
  <c r="R907" i="26"/>
  <c r="S906" i="26"/>
  <c r="R906" i="26"/>
  <c r="S905" i="26"/>
  <c r="R905" i="26"/>
  <c r="S904" i="26"/>
  <c r="R904" i="26"/>
  <c r="S903" i="26"/>
  <c r="R903" i="26"/>
  <c r="S902" i="26"/>
  <c r="R902" i="26"/>
  <c r="S901" i="26"/>
  <c r="R901" i="26"/>
  <c r="S900" i="26"/>
  <c r="R900" i="26"/>
  <c r="S899" i="26"/>
  <c r="R899" i="26"/>
  <c r="S898" i="26"/>
  <c r="R898" i="26"/>
  <c r="S897" i="26"/>
  <c r="R897" i="26"/>
  <c r="S896" i="26"/>
  <c r="R896" i="26"/>
  <c r="S895" i="26"/>
  <c r="R895" i="26"/>
  <c r="S894" i="26"/>
  <c r="R894" i="26"/>
  <c r="S893" i="26"/>
  <c r="R893" i="26"/>
  <c r="S892" i="26"/>
  <c r="R892" i="26"/>
  <c r="S891" i="26"/>
  <c r="R891" i="26"/>
  <c r="S890" i="26"/>
  <c r="R890" i="26"/>
  <c r="S889" i="26"/>
  <c r="R889" i="26"/>
  <c r="S888" i="26"/>
  <c r="R888" i="26"/>
  <c r="S887" i="26"/>
  <c r="R887" i="26"/>
  <c r="S886" i="26"/>
  <c r="R886" i="26"/>
  <c r="S885" i="26"/>
  <c r="R885" i="26"/>
  <c r="S884" i="26"/>
  <c r="R884" i="26"/>
  <c r="S883" i="26"/>
  <c r="R883" i="26"/>
  <c r="S882" i="26"/>
  <c r="R882" i="26"/>
  <c r="S881" i="26"/>
  <c r="R881" i="26"/>
  <c r="S880" i="26"/>
  <c r="R880" i="26"/>
  <c r="S879" i="26"/>
  <c r="R879" i="26"/>
  <c r="S878" i="26"/>
  <c r="R878" i="26"/>
  <c r="S877" i="26"/>
  <c r="R877" i="26"/>
  <c r="S876" i="26"/>
  <c r="R876" i="26"/>
  <c r="S875" i="26"/>
  <c r="R875" i="26"/>
  <c r="S874" i="26"/>
  <c r="R874" i="26"/>
  <c r="S873" i="26"/>
  <c r="R873" i="26"/>
  <c r="S872" i="26"/>
  <c r="R872" i="26"/>
  <c r="S871" i="26"/>
  <c r="R871" i="26"/>
  <c r="S870" i="26"/>
  <c r="R870" i="26"/>
  <c r="S869" i="26"/>
  <c r="R869" i="26"/>
  <c r="S868" i="26"/>
  <c r="R868" i="26"/>
  <c r="S867" i="26"/>
  <c r="R867" i="26"/>
  <c r="S866" i="26"/>
  <c r="R866" i="26"/>
  <c r="S865" i="26"/>
  <c r="R865" i="26"/>
  <c r="S864" i="26"/>
  <c r="R864" i="26"/>
  <c r="S863" i="26"/>
  <c r="R863" i="26"/>
  <c r="S862" i="26"/>
  <c r="R862" i="26"/>
  <c r="S861" i="26"/>
  <c r="R861" i="26"/>
  <c r="S860" i="26"/>
  <c r="R860" i="26"/>
  <c r="S859" i="26"/>
  <c r="R859" i="26"/>
  <c r="S858" i="26"/>
  <c r="R858" i="26"/>
  <c r="S857" i="26"/>
  <c r="R857" i="26"/>
  <c r="S856" i="26"/>
  <c r="R856" i="26"/>
  <c r="S855" i="26"/>
  <c r="R855" i="26"/>
  <c r="S854" i="26"/>
  <c r="R854" i="26"/>
  <c r="S853" i="26"/>
  <c r="R853" i="26"/>
  <c r="S852" i="26"/>
  <c r="R852" i="26"/>
  <c r="S851" i="26"/>
  <c r="R851" i="26"/>
  <c r="S850" i="26"/>
  <c r="R850" i="26"/>
  <c r="S849" i="26"/>
  <c r="R849" i="26"/>
  <c r="S848" i="26"/>
  <c r="R848" i="26"/>
  <c r="S847" i="26"/>
  <c r="R847" i="26"/>
  <c r="S846" i="26"/>
  <c r="R846" i="26"/>
  <c r="S845" i="26"/>
  <c r="R845" i="26"/>
  <c r="S844" i="26"/>
  <c r="R844" i="26"/>
  <c r="S843" i="26"/>
  <c r="R843" i="26"/>
  <c r="S842" i="26"/>
  <c r="R842" i="26"/>
  <c r="S841" i="26"/>
  <c r="R841" i="26"/>
  <c r="S840" i="26"/>
  <c r="R840" i="26"/>
  <c r="S839" i="26"/>
  <c r="R839" i="26"/>
  <c r="S838" i="26"/>
  <c r="R838" i="26"/>
  <c r="S837" i="26"/>
  <c r="R837" i="26"/>
  <c r="S836" i="26"/>
  <c r="R836" i="26"/>
  <c r="S835" i="26"/>
  <c r="R835" i="26"/>
  <c r="S834" i="26"/>
  <c r="R834" i="26"/>
  <c r="S833" i="26"/>
  <c r="R833" i="26"/>
  <c r="S832" i="26"/>
  <c r="R832" i="26"/>
  <c r="S831" i="26"/>
  <c r="R831" i="26"/>
  <c r="S830" i="26"/>
  <c r="R830" i="26"/>
  <c r="S829" i="26"/>
  <c r="R829" i="26"/>
  <c r="S828" i="26"/>
  <c r="R828" i="26"/>
  <c r="S827" i="26"/>
  <c r="R827" i="26"/>
  <c r="S826" i="26"/>
  <c r="R826" i="26"/>
  <c r="S825" i="26"/>
  <c r="R825" i="26"/>
  <c r="S824" i="26"/>
  <c r="R824" i="26"/>
  <c r="S823" i="26"/>
  <c r="R823" i="26"/>
  <c r="S822" i="26"/>
  <c r="R822" i="26"/>
  <c r="S821" i="26"/>
  <c r="R821" i="26"/>
  <c r="S820" i="26"/>
  <c r="R820" i="26"/>
  <c r="S819" i="26"/>
  <c r="R819" i="26"/>
  <c r="S818" i="26"/>
  <c r="R818" i="26"/>
  <c r="S817" i="26"/>
  <c r="R817" i="26"/>
  <c r="S816" i="26"/>
  <c r="R816" i="26"/>
  <c r="S815" i="26"/>
  <c r="R815" i="26"/>
  <c r="S814" i="26"/>
  <c r="R814" i="26"/>
  <c r="S813" i="26"/>
  <c r="R813" i="26"/>
  <c r="S812" i="26"/>
  <c r="R812" i="26"/>
  <c r="S811" i="26"/>
  <c r="R811" i="26"/>
  <c r="S810" i="26"/>
  <c r="R810" i="26"/>
  <c r="S809" i="26"/>
  <c r="R809" i="26"/>
  <c r="S808" i="26"/>
  <c r="R808" i="26"/>
  <c r="S807" i="26"/>
  <c r="R807" i="26"/>
  <c r="S806" i="26"/>
  <c r="R806" i="26"/>
  <c r="S805" i="26"/>
  <c r="R805" i="26"/>
  <c r="S804" i="26"/>
  <c r="R804" i="26"/>
  <c r="S803" i="26"/>
  <c r="R803" i="26"/>
  <c r="S802" i="26"/>
  <c r="R802" i="26"/>
  <c r="S801" i="26"/>
  <c r="R801" i="26"/>
  <c r="S800" i="26"/>
  <c r="R800" i="26"/>
  <c r="S799" i="26"/>
  <c r="R799" i="26"/>
  <c r="S798" i="26"/>
  <c r="R798" i="26"/>
  <c r="S797" i="26"/>
  <c r="R797" i="26"/>
  <c r="S796" i="26"/>
  <c r="R796" i="26"/>
  <c r="S795" i="26"/>
  <c r="R795" i="26"/>
  <c r="S794" i="26"/>
  <c r="R794" i="26"/>
  <c r="S793" i="26"/>
  <c r="R793" i="26"/>
  <c r="S792" i="26"/>
  <c r="R792" i="26"/>
  <c r="S791" i="26"/>
  <c r="R791" i="26"/>
  <c r="S790" i="26"/>
  <c r="R790" i="26"/>
  <c r="S789" i="26"/>
  <c r="R789" i="26"/>
  <c r="S788" i="26"/>
  <c r="R788" i="26"/>
  <c r="S787" i="26"/>
  <c r="R787" i="26"/>
  <c r="S786" i="26"/>
  <c r="R786" i="26"/>
  <c r="S785" i="26"/>
  <c r="R785" i="26"/>
  <c r="S784" i="26"/>
  <c r="R784" i="26"/>
  <c r="S783" i="26"/>
  <c r="R783" i="26"/>
  <c r="S782" i="26"/>
  <c r="R782" i="26"/>
  <c r="S781" i="26"/>
  <c r="R781" i="26"/>
  <c r="S780" i="26"/>
  <c r="R780" i="26"/>
  <c r="S779" i="26"/>
  <c r="R779" i="26"/>
  <c r="S778" i="26"/>
  <c r="R778" i="26"/>
  <c r="S777" i="26"/>
  <c r="R777" i="26"/>
  <c r="S776" i="26"/>
  <c r="R776" i="26"/>
  <c r="S775" i="26"/>
  <c r="R775" i="26"/>
  <c r="S774" i="26"/>
  <c r="R774" i="26"/>
  <c r="S773" i="26"/>
  <c r="R773" i="26"/>
  <c r="S772" i="26"/>
  <c r="R772" i="26"/>
  <c r="S771" i="26"/>
  <c r="R771" i="26"/>
  <c r="S770" i="26"/>
  <c r="R770" i="26"/>
  <c r="S769" i="26"/>
  <c r="R769" i="26"/>
  <c r="S768" i="26"/>
  <c r="R768" i="26"/>
  <c r="S767" i="26"/>
  <c r="R767" i="26"/>
  <c r="S766" i="26"/>
  <c r="R766" i="26"/>
  <c r="S765" i="26"/>
  <c r="R765" i="26"/>
  <c r="S764" i="26"/>
  <c r="R764" i="26"/>
  <c r="S763" i="26"/>
  <c r="R763" i="26"/>
  <c r="S762" i="26"/>
  <c r="R762" i="26"/>
  <c r="S761" i="26"/>
  <c r="R761" i="26"/>
  <c r="S760" i="26"/>
  <c r="R760" i="26"/>
  <c r="S759" i="26"/>
  <c r="R759" i="26"/>
  <c r="S758" i="26"/>
  <c r="R758" i="26"/>
  <c r="S757" i="26"/>
  <c r="R757" i="26"/>
  <c r="S756" i="26"/>
  <c r="R756" i="26"/>
  <c r="S755" i="26"/>
  <c r="R755" i="26"/>
  <c r="S754" i="26"/>
  <c r="R754" i="26"/>
  <c r="S753" i="26"/>
  <c r="R753" i="26"/>
  <c r="S752" i="26"/>
  <c r="R752" i="26"/>
  <c r="S751" i="26"/>
  <c r="R751" i="26"/>
  <c r="S750" i="26"/>
  <c r="R750" i="26"/>
  <c r="S749" i="26"/>
  <c r="R749" i="26"/>
  <c r="S748" i="26"/>
  <c r="R748" i="26"/>
  <c r="S747" i="26"/>
  <c r="R747" i="26"/>
  <c r="S746" i="26"/>
  <c r="R746" i="26"/>
  <c r="S745" i="26"/>
  <c r="R745" i="26"/>
  <c r="S744" i="26"/>
  <c r="R744" i="26"/>
  <c r="S743" i="26"/>
  <c r="R743" i="26"/>
  <c r="S742" i="26"/>
  <c r="R742" i="26"/>
  <c r="S741" i="26"/>
  <c r="R741" i="26"/>
  <c r="S740" i="26"/>
  <c r="R740" i="26"/>
  <c r="S739" i="26"/>
  <c r="R739" i="26"/>
  <c r="S738" i="26"/>
  <c r="R738" i="26"/>
  <c r="S737" i="26"/>
  <c r="R737" i="26"/>
  <c r="S736" i="26"/>
  <c r="R736" i="26"/>
  <c r="S735" i="26"/>
  <c r="R735" i="26"/>
  <c r="S734" i="26"/>
  <c r="R734" i="26"/>
  <c r="S733" i="26"/>
  <c r="R733" i="26"/>
  <c r="S732" i="26"/>
  <c r="R732" i="26"/>
  <c r="S731" i="26"/>
  <c r="R731" i="26"/>
  <c r="S730" i="26"/>
  <c r="R730" i="26"/>
  <c r="S729" i="26"/>
  <c r="R729" i="26"/>
  <c r="S728" i="26"/>
  <c r="R728" i="26"/>
  <c r="S727" i="26"/>
  <c r="R727" i="26"/>
  <c r="S726" i="26"/>
  <c r="R726" i="26"/>
  <c r="S725" i="26"/>
  <c r="R725" i="26"/>
  <c r="S724" i="26"/>
  <c r="R724" i="26"/>
  <c r="S723" i="26"/>
  <c r="R723" i="26"/>
  <c r="S722" i="26"/>
  <c r="R722" i="26"/>
  <c r="S721" i="26"/>
  <c r="R721" i="26"/>
  <c r="S720" i="26"/>
  <c r="R720" i="26"/>
  <c r="S719" i="26"/>
  <c r="R719" i="26"/>
  <c r="S718" i="26"/>
  <c r="R718" i="26"/>
  <c r="S717" i="26"/>
  <c r="R717" i="26"/>
  <c r="S716" i="26"/>
  <c r="R716" i="26"/>
  <c r="S715" i="26"/>
  <c r="R715" i="26"/>
  <c r="S714" i="26"/>
  <c r="R714" i="26"/>
  <c r="S713" i="26"/>
  <c r="R713" i="26"/>
  <c r="S712" i="26"/>
  <c r="R712" i="26"/>
  <c r="S711" i="26"/>
  <c r="R711" i="26"/>
  <c r="S710" i="26"/>
  <c r="R710" i="26"/>
  <c r="S709" i="26"/>
  <c r="R709" i="26"/>
  <c r="S708" i="26"/>
  <c r="R708" i="26"/>
  <c r="S707" i="26"/>
  <c r="R707" i="26"/>
  <c r="S706" i="26"/>
  <c r="R706" i="26"/>
  <c r="S705" i="26"/>
  <c r="R705" i="26"/>
  <c r="S704" i="26"/>
  <c r="R704" i="26"/>
  <c r="S703" i="26"/>
  <c r="R703" i="26"/>
  <c r="S702" i="26"/>
  <c r="R702" i="26"/>
  <c r="S701" i="26"/>
  <c r="R701" i="26"/>
  <c r="S700" i="26"/>
  <c r="R700" i="26"/>
  <c r="S699" i="26"/>
  <c r="R699" i="26"/>
  <c r="S698" i="26"/>
  <c r="R698" i="26"/>
  <c r="S697" i="26"/>
  <c r="R697" i="26"/>
  <c r="S696" i="26"/>
  <c r="R696" i="26"/>
  <c r="S695" i="26"/>
  <c r="R695" i="26"/>
  <c r="S694" i="26"/>
  <c r="R694" i="26"/>
  <c r="S693" i="26"/>
  <c r="R693" i="26"/>
  <c r="S692" i="26"/>
  <c r="R692" i="26"/>
  <c r="S691" i="26"/>
  <c r="R691" i="26"/>
  <c r="S690" i="26"/>
  <c r="R690" i="26"/>
  <c r="S689" i="26"/>
  <c r="R689" i="26"/>
  <c r="S688" i="26"/>
  <c r="R688" i="26"/>
  <c r="S687" i="26"/>
  <c r="R687" i="26"/>
  <c r="S686" i="26"/>
  <c r="R686" i="26"/>
  <c r="S685" i="26"/>
  <c r="R685" i="26"/>
  <c r="S684" i="26"/>
  <c r="R684" i="26"/>
  <c r="S683" i="26"/>
  <c r="R683" i="26"/>
  <c r="S682" i="26"/>
  <c r="R682" i="26"/>
  <c r="S681" i="26"/>
  <c r="R681" i="26"/>
  <c r="S680" i="26"/>
  <c r="R680" i="26"/>
  <c r="S679" i="26"/>
  <c r="R679" i="26"/>
  <c r="S678" i="26"/>
  <c r="R678" i="26"/>
  <c r="S677" i="26"/>
  <c r="R677" i="26"/>
  <c r="S676" i="26"/>
  <c r="R676" i="26"/>
  <c r="S675" i="26"/>
  <c r="R675" i="26"/>
  <c r="S674" i="26"/>
  <c r="R674" i="26"/>
  <c r="S673" i="26"/>
  <c r="R673" i="26"/>
  <c r="S672" i="26"/>
  <c r="R672" i="26"/>
  <c r="S671" i="26"/>
  <c r="R671" i="26"/>
  <c r="S670" i="26"/>
  <c r="R670" i="26"/>
  <c r="S669" i="26"/>
  <c r="R669" i="26"/>
  <c r="S668" i="26"/>
  <c r="R668" i="26"/>
  <c r="S667" i="26"/>
  <c r="R667" i="26"/>
  <c r="S666" i="26"/>
  <c r="R666" i="26"/>
  <c r="S665" i="26"/>
  <c r="R665" i="26"/>
  <c r="S664" i="26"/>
  <c r="R664" i="26"/>
  <c r="S663" i="26"/>
  <c r="R663" i="26"/>
  <c r="S662" i="26"/>
  <c r="R662" i="26"/>
  <c r="S661" i="26"/>
  <c r="R661" i="26"/>
  <c r="S660" i="26"/>
  <c r="R660" i="26"/>
  <c r="S659" i="26"/>
  <c r="R659" i="26"/>
  <c r="S658" i="26"/>
  <c r="R658" i="26"/>
  <c r="S657" i="26"/>
  <c r="R657" i="26"/>
  <c r="S656" i="26"/>
  <c r="R656" i="26"/>
  <c r="S655" i="26"/>
  <c r="R655" i="26"/>
  <c r="S654" i="26"/>
  <c r="R654" i="26"/>
  <c r="S653" i="26"/>
  <c r="R653" i="26"/>
  <c r="S652" i="26"/>
  <c r="R652" i="26"/>
  <c r="S651" i="26"/>
  <c r="R651" i="26"/>
  <c r="S650" i="26"/>
  <c r="R650" i="26"/>
  <c r="S649" i="26"/>
  <c r="R649" i="26"/>
  <c r="S648" i="26"/>
  <c r="R648" i="26"/>
  <c r="S647" i="26"/>
  <c r="R647" i="26"/>
  <c r="S646" i="26"/>
  <c r="R646" i="26"/>
  <c r="S645" i="26"/>
  <c r="R645" i="26"/>
  <c r="S644" i="26"/>
  <c r="R644" i="26"/>
  <c r="S643" i="26"/>
  <c r="R643" i="26"/>
  <c r="S642" i="26"/>
  <c r="R642" i="26"/>
  <c r="S641" i="26"/>
  <c r="R641" i="26"/>
  <c r="S640" i="26"/>
  <c r="R640" i="26"/>
  <c r="S639" i="26"/>
  <c r="R639" i="26"/>
  <c r="S638" i="26"/>
  <c r="R638" i="26"/>
  <c r="S637" i="26"/>
  <c r="R637" i="26"/>
  <c r="S636" i="26"/>
  <c r="R636" i="26"/>
  <c r="S635" i="26"/>
  <c r="R635" i="26"/>
  <c r="S634" i="26"/>
  <c r="R634" i="26"/>
  <c r="S633" i="26"/>
  <c r="R633" i="26"/>
  <c r="S632" i="26"/>
  <c r="R632" i="26"/>
  <c r="S631" i="26"/>
  <c r="R631" i="26"/>
  <c r="S630" i="26"/>
  <c r="R630" i="26"/>
  <c r="S629" i="26"/>
  <c r="R629" i="26"/>
  <c r="S628" i="26"/>
  <c r="R628" i="26"/>
  <c r="S627" i="26"/>
  <c r="R627" i="26"/>
  <c r="S626" i="26"/>
  <c r="R626" i="26"/>
  <c r="S625" i="26"/>
  <c r="R625" i="26"/>
  <c r="S624" i="26"/>
  <c r="R624" i="26"/>
  <c r="S623" i="26"/>
  <c r="R623" i="26"/>
  <c r="S622" i="26"/>
  <c r="R622" i="26"/>
  <c r="S621" i="26"/>
  <c r="R621" i="26"/>
  <c r="S620" i="26"/>
  <c r="R620" i="26"/>
  <c r="S619" i="26"/>
  <c r="R619" i="26"/>
  <c r="S618" i="26"/>
  <c r="R618" i="26"/>
  <c r="S617" i="26"/>
  <c r="R617" i="26"/>
  <c r="S616" i="26"/>
  <c r="R616" i="26"/>
  <c r="S615" i="26"/>
  <c r="R615" i="26"/>
  <c r="S614" i="26"/>
  <c r="R614" i="26"/>
  <c r="S613" i="26"/>
  <c r="R613" i="26"/>
  <c r="S612" i="26"/>
  <c r="R612" i="26"/>
  <c r="S611" i="26"/>
  <c r="R611" i="26"/>
  <c r="S610" i="26"/>
  <c r="R610" i="26"/>
  <c r="S609" i="26"/>
  <c r="R609" i="26"/>
  <c r="S608" i="26"/>
  <c r="R608" i="26"/>
  <c r="S607" i="26"/>
  <c r="R607" i="26"/>
  <c r="S606" i="26"/>
  <c r="R606" i="26"/>
  <c r="S605" i="26"/>
  <c r="R605" i="26"/>
  <c r="S604" i="26"/>
  <c r="R604" i="26"/>
  <c r="S603" i="26"/>
  <c r="R603" i="26"/>
  <c r="S602" i="26"/>
  <c r="R602" i="26"/>
  <c r="S601" i="26"/>
  <c r="R601" i="26"/>
  <c r="S600" i="26"/>
  <c r="R600" i="26"/>
  <c r="S599" i="26"/>
  <c r="R599" i="26"/>
  <c r="S598" i="26"/>
  <c r="R598" i="26"/>
  <c r="S597" i="26"/>
  <c r="R597" i="26"/>
  <c r="S596" i="26"/>
  <c r="R596" i="26"/>
  <c r="S595" i="26"/>
  <c r="R595" i="26"/>
  <c r="S594" i="26"/>
  <c r="R594" i="26"/>
  <c r="S593" i="26"/>
  <c r="R593" i="26"/>
  <c r="S592" i="26"/>
  <c r="R592" i="26"/>
  <c r="S591" i="26"/>
  <c r="R591" i="26"/>
  <c r="S590" i="26"/>
  <c r="R590" i="26"/>
  <c r="S589" i="26"/>
  <c r="R589" i="26"/>
  <c r="S588" i="26"/>
  <c r="R588" i="26"/>
  <c r="S587" i="26"/>
  <c r="R587" i="26"/>
  <c r="S586" i="26"/>
  <c r="R586" i="26"/>
  <c r="S585" i="26"/>
  <c r="R585" i="26"/>
  <c r="S584" i="26"/>
  <c r="R584" i="26"/>
  <c r="S583" i="26"/>
  <c r="R583" i="26"/>
  <c r="S582" i="26"/>
  <c r="R582" i="26"/>
  <c r="S581" i="26"/>
  <c r="R581" i="26"/>
  <c r="S580" i="26"/>
  <c r="R580" i="26"/>
  <c r="S579" i="26"/>
  <c r="R579" i="26"/>
  <c r="S578" i="26"/>
  <c r="R578" i="26"/>
  <c r="S577" i="26"/>
  <c r="R577" i="26"/>
  <c r="S576" i="26"/>
  <c r="R576" i="26"/>
  <c r="S575" i="26"/>
  <c r="R575" i="26"/>
  <c r="S574" i="26"/>
  <c r="R574" i="26"/>
  <c r="S573" i="26"/>
  <c r="R573" i="26"/>
  <c r="S572" i="26"/>
  <c r="R572" i="26"/>
  <c r="S571" i="26"/>
  <c r="R571" i="26"/>
  <c r="S570" i="26"/>
  <c r="R570" i="26"/>
  <c r="S569" i="26"/>
  <c r="R569" i="26"/>
  <c r="S568" i="26"/>
  <c r="R568" i="26"/>
  <c r="S567" i="26"/>
  <c r="R567" i="26"/>
  <c r="S566" i="26"/>
  <c r="R566" i="26"/>
  <c r="S565" i="26"/>
  <c r="R565" i="26"/>
  <c r="S564" i="26"/>
  <c r="R564" i="26"/>
  <c r="S563" i="26"/>
  <c r="R563" i="26"/>
  <c r="S562" i="26"/>
  <c r="R562" i="26"/>
  <c r="S561" i="26"/>
  <c r="R561" i="26"/>
  <c r="S560" i="26"/>
  <c r="R560" i="26"/>
  <c r="S559" i="26"/>
  <c r="R559" i="26"/>
  <c r="S558" i="26"/>
  <c r="R558" i="26"/>
  <c r="S557" i="26"/>
  <c r="R557" i="26"/>
  <c r="S556" i="26"/>
  <c r="R556" i="26"/>
  <c r="S555" i="26"/>
  <c r="R555" i="26"/>
  <c r="S554" i="26"/>
  <c r="R554" i="26"/>
  <c r="S553" i="26"/>
  <c r="R553" i="26"/>
  <c r="S552" i="26"/>
  <c r="R552" i="26"/>
  <c r="S551" i="26"/>
  <c r="R551" i="26"/>
  <c r="S550" i="26"/>
  <c r="R550" i="26"/>
  <c r="S549" i="26"/>
  <c r="R549" i="26"/>
  <c r="S548" i="26"/>
  <c r="R548" i="26"/>
  <c r="S547" i="26"/>
  <c r="R547" i="26"/>
  <c r="S546" i="26"/>
  <c r="R546" i="26"/>
  <c r="S545" i="26"/>
  <c r="R545" i="26"/>
  <c r="S544" i="26"/>
  <c r="R544" i="26"/>
  <c r="S543" i="26"/>
  <c r="R543" i="26"/>
  <c r="S542" i="26"/>
  <c r="R542" i="26"/>
  <c r="S541" i="26"/>
  <c r="R541" i="26"/>
  <c r="S540" i="26"/>
  <c r="R540" i="26"/>
  <c r="S539" i="26"/>
  <c r="R539" i="26"/>
  <c r="S538" i="26"/>
  <c r="R538" i="26"/>
  <c r="S537" i="26"/>
  <c r="R537" i="26"/>
  <c r="S536" i="26"/>
  <c r="R536" i="26"/>
  <c r="S535" i="26"/>
  <c r="R535" i="26"/>
  <c r="S534" i="26"/>
  <c r="R534" i="26"/>
  <c r="S533" i="26"/>
  <c r="R533" i="26"/>
  <c r="S532" i="26"/>
  <c r="R532" i="26"/>
  <c r="S531" i="26"/>
  <c r="R531" i="26"/>
  <c r="S530" i="26"/>
  <c r="R530" i="26"/>
  <c r="S529" i="26"/>
  <c r="R529" i="26"/>
  <c r="S528" i="26"/>
  <c r="R528" i="26"/>
  <c r="S527" i="26"/>
  <c r="R527" i="26"/>
  <c r="S526" i="26"/>
  <c r="R526" i="26"/>
  <c r="S525" i="26"/>
  <c r="R525" i="26"/>
  <c r="S524" i="26"/>
  <c r="R524" i="26"/>
  <c r="S523" i="26"/>
  <c r="R523" i="26"/>
  <c r="S522" i="26"/>
  <c r="R522" i="26"/>
  <c r="S521" i="26"/>
  <c r="R521" i="26"/>
  <c r="S520" i="26"/>
  <c r="R520" i="26"/>
  <c r="S519" i="26"/>
  <c r="R519" i="26"/>
  <c r="S518" i="26"/>
  <c r="R518" i="26"/>
  <c r="S517" i="26"/>
  <c r="R517" i="26"/>
  <c r="S516" i="26"/>
  <c r="R516" i="26"/>
  <c r="S515" i="26"/>
  <c r="R515" i="26"/>
  <c r="S514" i="26"/>
  <c r="R514" i="26"/>
  <c r="S513" i="26"/>
  <c r="R513" i="26"/>
  <c r="S512" i="26"/>
  <c r="R512" i="26"/>
  <c r="S511" i="26"/>
  <c r="R511" i="26"/>
  <c r="S510" i="26"/>
  <c r="R510" i="26"/>
  <c r="S509" i="26"/>
  <c r="R509" i="26"/>
  <c r="S508" i="26"/>
  <c r="R508" i="26"/>
  <c r="S507" i="26"/>
  <c r="R507" i="26"/>
  <c r="S506" i="26"/>
  <c r="R506" i="26"/>
  <c r="S505" i="26"/>
  <c r="R505" i="26"/>
  <c r="S504" i="26"/>
  <c r="R504" i="26"/>
  <c r="S503" i="26"/>
  <c r="R503" i="26"/>
  <c r="S502" i="26"/>
  <c r="R502" i="26"/>
  <c r="S501" i="26"/>
  <c r="R501" i="26"/>
  <c r="S500" i="26"/>
  <c r="R500" i="26"/>
  <c r="S499" i="26"/>
  <c r="R499" i="26"/>
  <c r="S498" i="26"/>
  <c r="R498" i="26"/>
  <c r="S497" i="26"/>
  <c r="R497" i="26"/>
  <c r="S496" i="26"/>
  <c r="R496" i="26"/>
  <c r="S495" i="26"/>
  <c r="R495" i="26"/>
  <c r="S494" i="26"/>
  <c r="R494" i="26"/>
  <c r="S493" i="26"/>
  <c r="R493" i="26"/>
  <c r="S492" i="26"/>
  <c r="R492" i="26"/>
  <c r="S491" i="26"/>
  <c r="R491" i="26"/>
  <c r="S490" i="26"/>
  <c r="R490" i="26"/>
  <c r="S489" i="26"/>
  <c r="R489" i="26"/>
  <c r="S488" i="26"/>
  <c r="R488" i="26"/>
  <c r="S487" i="26"/>
  <c r="R487" i="26"/>
  <c r="S486" i="26"/>
  <c r="R486" i="26"/>
  <c r="S485" i="26"/>
  <c r="R485" i="26"/>
  <c r="S484" i="26"/>
  <c r="R484" i="26"/>
  <c r="S483" i="26"/>
  <c r="R483" i="26"/>
  <c r="S482" i="26"/>
  <c r="R482" i="26"/>
  <c r="S481" i="26"/>
  <c r="R481" i="26"/>
  <c r="S480" i="26"/>
  <c r="R480" i="26"/>
  <c r="S479" i="26"/>
  <c r="R479" i="26"/>
  <c r="S478" i="26"/>
  <c r="R478" i="26"/>
  <c r="S477" i="26"/>
  <c r="R477" i="26"/>
  <c r="S476" i="26"/>
  <c r="R476" i="26"/>
  <c r="S475" i="26"/>
  <c r="R475" i="26"/>
  <c r="S474" i="26"/>
  <c r="R474" i="26"/>
  <c r="S473" i="26"/>
  <c r="R473" i="26"/>
  <c r="S472" i="26"/>
  <c r="R472" i="26"/>
  <c r="S471" i="26"/>
  <c r="R471" i="26"/>
  <c r="S470" i="26"/>
  <c r="R470" i="26"/>
  <c r="S469" i="26"/>
  <c r="R469" i="26"/>
  <c r="S468" i="26"/>
  <c r="R468" i="26"/>
  <c r="S467" i="26"/>
  <c r="R467" i="26"/>
  <c r="S466" i="26"/>
  <c r="R466" i="26"/>
  <c r="S465" i="26"/>
  <c r="R465" i="26"/>
  <c r="S464" i="26"/>
  <c r="R464" i="26"/>
  <c r="S463" i="26"/>
  <c r="R463" i="26"/>
  <c r="S462" i="26"/>
  <c r="R462" i="26"/>
  <c r="S461" i="26"/>
  <c r="R461" i="26"/>
  <c r="S460" i="26"/>
  <c r="R460" i="26"/>
  <c r="S459" i="26"/>
  <c r="R459" i="26"/>
  <c r="S458" i="26"/>
  <c r="R458" i="26"/>
  <c r="S457" i="26"/>
  <c r="R457" i="26"/>
  <c r="S456" i="26"/>
  <c r="R456" i="26"/>
  <c r="S455" i="26"/>
  <c r="R455" i="26"/>
  <c r="S454" i="26"/>
  <c r="R454" i="26"/>
  <c r="S453" i="26"/>
  <c r="R453" i="26"/>
  <c r="S452" i="26"/>
  <c r="R452" i="26"/>
  <c r="S451" i="26"/>
  <c r="R451" i="26"/>
  <c r="S450" i="26"/>
  <c r="R450" i="26"/>
  <c r="S449" i="26"/>
  <c r="R449" i="26"/>
  <c r="S448" i="26"/>
  <c r="R448" i="26"/>
  <c r="S447" i="26"/>
  <c r="R447" i="26"/>
  <c r="S446" i="26"/>
  <c r="R446" i="26"/>
  <c r="S445" i="26"/>
  <c r="R445" i="26"/>
  <c r="S444" i="26"/>
  <c r="R444" i="26"/>
  <c r="S443" i="26"/>
  <c r="R443" i="26"/>
  <c r="S442" i="26"/>
  <c r="R442" i="26"/>
  <c r="S441" i="26"/>
  <c r="R441" i="26"/>
  <c r="S440" i="26"/>
  <c r="R440" i="26"/>
  <c r="S439" i="26"/>
  <c r="R439" i="26"/>
  <c r="S438" i="26"/>
  <c r="R438" i="26"/>
  <c r="S437" i="26"/>
  <c r="R437" i="26"/>
  <c r="S436" i="26"/>
  <c r="R436" i="26"/>
  <c r="S435" i="26"/>
  <c r="R435" i="26"/>
  <c r="S434" i="26"/>
  <c r="R434" i="26"/>
  <c r="S433" i="26"/>
  <c r="R433" i="26"/>
  <c r="S432" i="26"/>
  <c r="R432" i="26"/>
  <c r="S431" i="26"/>
  <c r="R431" i="26"/>
  <c r="S430" i="26"/>
  <c r="R430" i="26"/>
  <c r="S429" i="26"/>
  <c r="R429" i="26"/>
  <c r="S428" i="26"/>
  <c r="R428" i="26"/>
  <c r="S427" i="26"/>
  <c r="R427" i="26"/>
  <c r="S426" i="26"/>
  <c r="R426" i="26"/>
  <c r="S425" i="26"/>
  <c r="R425" i="26"/>
  <c r="S424" i="26"/>
  <c r="R424" i="26"/>
  <c r="S423" i="26"/>
  <c r="R423" i="26"/>
  <c r="S422" i="26"/>
  <c r="R422" i="26"/>
  <c r="S421" i="26"/>
  <c r="R421" i="26"/>
  <c r="S420" i="26"/>
  <c r="R420" i="26"/>
  <c r="S419" i="26"/>
  <c r="R419" i="26"/>
  <c r="S418" i="26"/>
  <c r="R418" i="26"/>
  <c r="S417" i="26"/>
  <c r="R417" i="26"/>
  <c r="S416" i="26"/>
  <c r="R416" i="26"/>
  <c r="S415" i="26"/>
  <c r="R415" i="26"/>
  <c r="S414" i="26"/>
  <c r="R414" i="26"/>
  <c r="S413" i="26"/>
  <c r="R413" i="26"/>
  <c r="S412" i="26"/>
  <c r="R412" i="26"/>
  <c r="S411" i="26"/>
  <c r="R411" i="26"/>
  <c r="S410" i="26"/>
  <c r="R410" i="26"/>
  <c r="S409" i="26"/>
  <c r="R409" i="26"/>
  <c r="S408" i="26"/>
  <c r="R408" i="26"/>
  <c r="S407" i="26"/>
  <c r="R407" i="26"/>
  <c r="S406" i="26"/>
  <c r="R406" i="26"/>
  <c r="S405" i="26"/>
  <c r="R405" i="26"/>
  <c r="S404" i="26"/>
  <c r="R404" i="26"/>
  <c r="S403" i="26"/>
  <c r="R403" i="26"/>
  <c r="S402" i="26"/>
  <c r="R402" i="26"/>
  <c r="S401" i="26"/>
  <c r="R401" i="26"/>
  <c r="S400" i="26"/>
  <c r="R400" i="26"/>
  <c r="S399" i="26"/>
  <c r="R399" i="26"/>
  <c r="S398" i="26"/>
  <c r="R398" i="26"/>
  <c r="S397" i="26"/>
  <c r="R397" i="26"/>
  <c r="S396" i="26"/>
  <c r="R396" i="26"/>
  <c r="S395" i="26"/>
  <c r="R395" i="26"/>
  <c r="S394" i="26"/>
  <c r="R394" i="26"/>
  <c r="S393" i="26"/>
  <c r="R393" i="26"/>
  <c r="S392" i="26"/>
  <c r="R392" i="26"/>
  <c r="S391" i="26"/>
  <c r="R391" i="26"/>
  <c r="S390" i="26"/>
  <c r="R390" i="26"/>
  <c r="S389" i="26"/>
  <c r="R389" i="26"/>
  <c r="S388" i="26"/>
  <c r="R388" i="26"/>
  <c r="S387" i="26"/>
  <c r="R387" i="26"/>
  <c r="S386" i="26"/>
  <c r="R386" i="26"/>
  <c r="S385" i="26"/>
  <c r="R385" i="26"/>
  <c r="S384" i="26"/>
  <c r="R384" i="26"/>
  <c r="S383" i="26"/>
  <c r="R383" i="26"/>
  <c r="S382" i="26"/>
  <c r="R382" i="26"/>
  <c r="S381" i="26"/>
  <c r="R381" i="26"/>
  <c r="S380" i="26"/>
  <c r="R380" i="26"/>
  <c r="S379" i="26"/>
  <c r="R379" i="26"/>
  <c r="S378" i="26"/>
  <c r="R378" i="26"/>
  <c r="S377" i="26"/>
  <c r="R377" i="26"/>
  <c r="S376" i="26"/>
  <c r="R376" i="26"/>
  <c r="S375" i="26"/>
  <c r="R375" i="26"/>
  <c r="S374" i="26"/>
  <c r="R374" i="26"/>
  <c r="S373" i="26"/>
  <c r="R373" i="26"/>
  <c r="S372" i="26"/>
  <c r="R372" i="26"/>
  <c r="S371" i="26"/>
  <c r="R371" i="26"/>
  <c r="S370" i="26"/>
  <c r="R370" i="26"/>
  <c r="S369" i="26"/>
  <c r="R369" i="26"/>
  <c r="S368" i="26"/>
  <c r="R368" i="26"/>
  <c r="S367" i="26"/>
  <c r="R367" i="26"/>
  <c r="S366" i="26"/>
  <c r="R366" i="26"/>
  <c r="S365" i="26"/>
  <c r="R365" i="26"/>
  <c r="S364" i="26"/>
  <c r="R364" i="26"/>
  <c r="S363" i="26"/>
  <c r="R363" i="26"/>
  <c r="S362" i="26"/>
  <c r="R362" i="26"/>
  <c r="S361" i="26"/>
  <c r="R361" i="26"/>
  <c r="S360" i="26"/>
  <c r="R360" i="26"/>
  <c r="S359" i="26"/>
  <c r="R359" i="26"/>
  <c r="S358" i="26"/>
  <c r="R358" i="26"/>
  <c r="S357" i="26"/>
  <c r="R357" i="26"/>
  <c r="S356" i="26"/>
  <c r="R356" i="26"/>
  <c r="S355" i="26"/>
  <c r="R355" i="26"/>
  <c r="S354" i="26"/>
  <c r="R354" i="26"/>
  <c r="S353" i="26"/>
  <c r="R353" i="26"/>
  <c r="S352" i="26"/>
  <c r="R352" i="26"/>
  <c r="S351" i="26"/>
  <c r="R351" i="26"/>
  <c r="S350" i="26"/>
  <c r="R350" i="26"/>
  <c r="S349" i="26"/>
  <c r="R349" i="26"/>
  <c r="S348" i="26"/>
  <c r="R348" i="26"/>
  <c r="S347" i="26"/>
  <c r="R347" i="26"/>
  <c r="S346" i="26"/>
  <c r="R346" i="26"/>
  <c r="S345" i="26"/>
  <c r="R345" i="26"/>
  <c r="S344" i="26"/>
  <c r="R344" i="26"/>
  <c r="S343" i="26"/>
  <c r="R343" i="26"/>
  <c r="S342" i="26"/>
  <c r="R342" i="26"/>
  <c r="S341" i="26"/>
  <c r="R341" i="26"/>
  <c r="S340" i="26"/>
  <c r="R340" i="26"/>
  <c r="S339" i="26"/>
  <c r="R339" i="26"/>
  <c r="S338" i="26"/>
  <c r="R338" i="26"/>
  <c r="S337" i="26"/>
  <c r="R337" i="26"/>
  <c r="S336" i="26"/>
  <c r="R336" i="26"/>
  <c r="S335" i="26"/>
  <c r="R335" i="26"/>
  <c r="S334" i="26"/>
  <c r="R334" i="26"/>
  <c r="S333" i="26"/>
  <c r="R333" i="26"/>
  <c r="S332" i="26"/>
  <c r="R332" i="26"/>
  <c r="S331" i="26"/>
  <c r="R331" i="26"/>
  <c r="S330" i="26"/>
  <c r="R330" i="26"/>
  <c r="S329" i="26"/>
  <c r="R329" i="26"/>
  <c r="S328" i="26"/>
  <c r="R328" i="26"/>
  <c r="S327" i="26"/>
  <c r="R327" i="26"/>
  <c r="S326" i="26"/>
  <c r="R326" i="26"/>
  <c r="S325" i="26"/>
  <c r="R325" i="26"/>
  <c r="S324" i="26"/>
  <c r="R324" i="26"/>
  <c r="S323" i="26"/>
  <c r="R323" i="26"/>
  <c r="S322" i="26"/>
  <c r="R322" i="26"/>
  <c r="S321" i="26"/>
  <c r="R321" i="26"/>
  <c r="S320" i="26"/>
  <c r="R320" i="26"/>
  <c r="S319" i="26"/>
  <c r="R319" i="26"/>
  <c r="S318" i="26"/>
  <c r="R318" i="26"/>
  <c r="S317" i="26"/>
  <c r="R317" i="26"/>
  <c r="S316" i="26"/>
  <c r="R316" i="26"/>
  <c r="S315" i="26"/>
  <c r="R315" i="26"/>
  <c r="S314" i="26"/>
  <c r="R314" i="26"/>
  <c r="S313" i="26"/>
  <c r="R313" i="26"/>
  <c r="S312" i="26"/>
  <c r="R312" i="26"/>
  <c r="S311" i="26"/>
  <c r="R311" i="26"/>
  <c r="S310" i="26"/>
  <c r="R310" i="26"/>
  <c r="S309" i="26"/>
  <c r="R309" i="26"/>
  <c r="S308" i="26"/>
  <c r="R308" i="26"/>
  <c r="S307" i="26"/>
  <c r="R307" i="26"/>
  <c r="S306" i="26"/>
  <c r="R306" i="26"/>
  <c r="S305" i="26"/>
  <c r="R305" i="26"/>
  <c r="S304" i="26"/>
  <c r="R304" i="26"/>
  <c r="S303" i="26"/>
  <c r="R303" i="26"/>
  <c r="S302" i="26"/>
  <c r="R302" i="26"/>
  <c r="S301" i="26"/>
  <c r="R301" i="26"/>
  <c r="S300" i="26"/>
  <c r="R300" i="26"/>
  <c r="S299" i="26"/>
  <c r="R299" i="26"/>
  <c r="S298" i="26"/>
  <c r="R298" i="26"/>
  <c r="S297" i="26"/>
  <c r="R297" i="26"/>
  <c r="S296" i="26"/>
  <c r="R296" i="26"/>
  <c r="S295" i="26"/>
  <c r="R295" i="26"/>
  <c r="S294" i="26"/>
  <c r="R294" i="26"/>
  <c r="S293" i="26"/>
  <c r="R293" i="26"/>
  <c r="S292" i="26"/>
  <c r="R292" i="26"/>
  <c r="S291" i="26"/>
  <c r="R291" i="26"/>
  <c r="S290" i="26"/>
  <c r="R290" i="26"/>
  <c r="S289" i="26"/>
  <c r="R289" i="26"/>
  <c r="S288" i="26"/>
  <c r="R288" i="26"/>
  <c r="S287" i="26"/>
  <c r="R287" i="26"/>
  <c r="S286" i="26"/>
  <c r="R286" i="26"/>
  <c r="S285" i="26"/>
  <c r="R285" i="26"/>
  <c r="S284" i="26"/>
  <c r="R284" i="26"/>
  <c r="S283" i="26"/>
  <c r="R283" i="26"/>
  <c r="S282" i="26"/>
  <c r="R282" i="26"/>
  <c r="S281" i="26"/>
  <c r="R281" i="26"/>
  <c r="S280" i="26"/>
  <c r="R280" i="26"/>
  <c r="S279" i="26"/>
  <c r="R279" i="26"/>
  <c r="S278" i="26"/>
  <c r="R278" i="26"/>
  <c r="S277" i="26"/>
  <c r="R277" i="26"/>
  <c r="S276" i="26"/>
  <c r="R276" i="26"/>
  <c r="S275" i="26"/>
  <c r="R275" i="26"/>
  <c r="S274" i="26"/>
  <c r="R274" i="26"/>
  <c r="S273" i="26"/>
  <c r="R273" i="26"/>
  <c r="S272" i="26"/>
  <c r="R272" i="26"/>
  <c r="S271" i="26"/>
  <c r="R271" i="26"/>
  <c r="S270" i="26"/>
  <c r="R270" i="26"/>
  <c r="S269" i="26"/>
  <c r="R269" i="26"/>
  <c r="S268" i="26"/>
  <c r="R268" i="26"/>
  <c r="S267" i="26"/>
  <c r="R267" i="26"/>
  <c r="S266" i="26"/>
  <c r="R266" i="26"/>
  <c r="S265" i="26"/>
  <c r="R265" i="26"/>
  <c r="S264" i="26"/>
  <c r="R264" i="26"/>
  <c r="S263" i="26"/>
  <c r="R263" i="26"/>
  <c r="S262" i="26"/>
  <c r="R262" i="26"/>
  <c r="S261" i="26"/>
  <c r="R261" i="26"/>
  <c r="S260" i="26"/>
  <c r="R260" i="26"/>
  <c r="S259" i="26"/>
  <c r="R259" i="26"/>
  <c r="S258" i="26"/>
  <c r="R258" i="26"/>
  <c r="S257" i="26"/>
  <c r="R257" i="26"/>
  <c r="S256" i="26"/>
  <c r="R256" i="26"/>
  <c r="S255" i="26"/>
  <c r="R255" i="26"/>
  <c r="S254" i="26"/>
  <c r="R254" i="26"/>
  <c r="S253" i="26"/>
  <c r="R253" i="26"/>
  <c r="S252" i="26"/>
  <c r="R252" i="26"/>
  <c r="S251" i="26"/>
  <c r="R251" i="26"/>
  <c r="S250" i="26"/>
  <c r="R250" i="26"/>
  <c r="S249" i="26"/>
  <c r="R249" i="26"/>
  <c r="S248" i="26"/>
  <c r="R248" i="26"/>
  <c r="S247" i="26"/>
  <c r="R247" i="26"/>
  <c r="S246" i="26"/>
  <c r="R246" i="26"/>
  <c r="S245" i="26"/>
  <c r="R245" i="26"/>
  <c r="S244" i="26"/>
  <c r="R244" i="26"/>
  <c r="S243" i="26"/>
  <c r="R243" i="26"/>
  <c r="S242" i="26"/>
  <c r="R242" i="26"/>
  <c r="S241" i="26"/>
  <c r="R241" i="26"/>
  <c r="S240" i="26"/>
  <c r="R240" i="26"/>
  <c r="S239" i="26"/>
  <c r="R239" i="26"/>
  <c r="S238" i="26"/>
  <c r="R238" i="26"/>
  <c r="S237" i="26"/>
  <c r="R237" i="26"/>
  <c r="S236" i="26"/>
  <c r="R236" i="26"/>
  <c r="S235" i="26"/>
  <c r="R235" i="26"/>
  <c r="S234" i="26"/>
  <c r="R234" i="26"/>
  <c r="S233" i="26"/>
  <c r="R233" i="26"/>
  <c r="S232" i="26"/>
  <c r="R232" i="26"/>
  <c r="S231" i="26"/>
  <c r="R231" i="26"/>
  <c r="S230" i="26"/>
  <c r="R230" i="26"/>
  <c r="S229" i="26"/>
  <c r="R229" i="26"/>
  <c r="S228" i="26"/>
  <c r="R228" i="26"/>
  <c r="S227" i="26"/>
  <c r="R227" i="26"/>
  <c r="S226" i="26"/>
  <c r="R226" i="26"/>
  <c r="S225" i="26"/>
  <c r="R225" i="26"/>
  <c r="S224" i="26"/>
  <c r="R224" i="26"/>
  <c r="S223" i="26"/>
  <c r="R223" i="26"/>
  <c r="S222" i="26"/>
  <c r="R222" i="26"/>
  <c r="S221" i="26"/>
  <c r="R221" i="26"/>
  <c r="S220" i="26"/>
  <c r="R220" i="26"/>
  <c r="S219" i="26"/>
  <c r="R219" i="26"/>
  <c r="S218" i="26"/>
  <c r="R218" i="26"/>
  <c r="S217" i="26"/>
  <c r="R217" i="26"/>
  <c r="S216" i="26"/>
  <c r="R216" i="26"/>
  <c r="S215" i="26"/>
  <c r="R215" i="26"/>
  <c r="S214" i="26"/>
  <c r="R214" i="26"/>
  <c r="S213" i="26"/>
  <c r="R213" i="26"/>
  <c r="S212" i="26"/>
  <c r="R212" i="26"/>
  <c r="S211" i="26"/>
  <c r="R211" i="26"/>
  <c r="S210" i="26"/>
  <c r="R210" i="26"/>
  <c r="S209" i="26"/>
  <c r="R209" i="26"/>
  <c r="S208" i="26"/>
  <c r="R208" i="26"/>
  <c r="S207" i="26"/>
  <c r="R207" i="26"/>
  <c r="S206" i="26"/>
  <c r="R206" i="26"/>
  <c r="S205" i="26"/>
  <c r="R205" i="26"/>
  <c r="S204" i="26"/>
  <c r="R204" i="26"/>
  <c r="S203" i="26"/>
  <c r="R203" i="26"/>
  <c r="S202" i="26"/>
  <c r="R202" i="26"/>
  <c r="S201" i="26"/>
  <c r="R201" i="26"/>
  <c r="S200" i="26"/>
  <c r="R200" i="26"/>
  <c r="S199" i="26"/>
  <c r="R199" i="26"/>
  <c r="S198" i="26"/>
  <c r="R198" i="26"/>
  <c r="S197" i="26"/>
  <c r="R197" i="26"/>
  <c r="S196" i="26"/>
  <c r="R196" i="26"/>
  <c r="S195" i="26"/>
  <c r="R195" i="26"/>
  <c r="S194" i="26"/>
  <c r="R194" i="26"/>
  <c r="S193" i="26"/>
  <c r="R193" i="26"/>
  <c r="S192" i="26"/>
  <c r="R192" i="26"/>
  <c r="S191" i="26"/>
  <c r="R191" i="26"/>
  <c r="S190" i="26"/>
  <c r="R190" i="26"/>
  <c r="S189" i="26"/>
  <c r="R189" i="26"/>
  <c r="S188" i="26"/>
  <c r="R188" i="26"/>
  <c r="S187" i="26"/>
  <c r="R187" i="26"/>
  <c r="S186" i="26"/>
  <c r="R186" i="26"/>
  <c r="S185" i="26"/>
  <c r="R185" i="26"/>
  <c r="S184" i="26"/>
  <c r="R184" i="26"/>
  <c r="S183" i="26"/>
  <c r="R183" i="26"/>
  <c r="S182" i="26"/>
  <c r="R182" i="26"/>
  <c r="S181" i="26"/>
  <c r="R181" i="26"/>
  <c r="S180" i="26"/>
  <c r="R180" i="26"/>
  <c r="S179" i="26"/>
  <c r="R179" i="26"/>
  <c r="S178" i="26"/>
  <c r="R178" i="26"/>
  <c r="S177" i="26"/>
  <c r="R177" i="26"/>
  <c r="S176" i="26"/>
  <c r="R176" i="26"/>
  <c r="S175" i="26"/>
  <c r="R175" i="26"/>
  <c r="S174" i="26"/>
  <c r="R174" i="26"/>
  <c r="S173" i="26"/>
  <c r="R173" i="26"/>
  <c r="S172" i="26"/>
  <c r="R172" i="26"/>
  <c r="S171" i="26"/>
  <c r="R171" i="26"/>
  <c r="S170" i="26"/>
  <c r="R170" i="26"/>
  <c r="S169" i="26"/>
  <c r="R169" i="26"/>
  <c r="S168" i="26"/>
  <c r="R168" i="26"/>
  <c r="S167" i="26"/>
  <c r="R167" i="26"/>
  <c r="S166" i="26"/>
  <c r="R166" i="26"/>
  <c r="S165" i="26"/>
  <c r="R165" i="26"/>
  <c r="S164" i="26"/>
  <c r="R164" i="26"/>
  <c r="S163" i="26"/>
  <c r="R163" i="26"/>
  <c r="S162" i="26"/>
  <c r="R162" i="26"/>
  <c r="S161" i="26"/>
  <c r="R161" i="26"/>
  <c r="S160" i="26"/>
  <c r="R160" i="26"/>
  <c r="S159" i="26"/>
  <c r="R159" i="26"/>
  <c r="S158" i="26"/>
  <c r="R158" i="26"/>
  <c r="S157" i="26"/>
  <c r="R157" i="26"/>
  <c r="S156" i="26"/>
  <c r="R156" i="26"/>
  <c r="S155" i="26"/>
  <c r="R155" i="26"/>
  <c r="S154" i="26"/>
  <c r="R154" i="26"/>
  <c r="S153" i="26"/>
  <c r="R153" i="26"/>
  <c r="S152" i="26"/>
  <c r="R152" i="26"/>
  <c r="S151" i="26"/>
  <c r="R151" i="26"/>
  <c r="S150" i="26"/>
  <c r="R150" i="26"/>
  <c r="S149" i="26"/>
  <c r="R149" i="26"/>
  <c r="S148" i="26"/>
  <c r="R148" i="26"/>
  <c r="S147" i="26"/>
  <c r="R147" i="26"/>
  <c r="S146" i="26"/>
  <c r="R146" i="26"/>
  <c r="S145" i="26"/>
  <c r="R145" i="26"/>
  <c r="S144" i="26"/>
  <c r="R144" i="26"/>
  <c r="S143" i="26"/>
  <c r="R143" i="26"/>
  <c r="S142" i="26"/>
  <c r="R142" i="26"/>
  <c r="S141" i="26"/>
  <c r="R141" i="26"/>
  <c r="S140" i="26"/>
  <c r="R140" i="26"/>
  <c r="S139" i="26"/>
  <c r="R139" i="26"/>
  <c r="S138" i="26"/>
  <c r="R138" i="26"/>
  <c r="S137" i="26"/>
  <c r="R137" i="26"/>
  <c r="S136" i="26"/>
  <c r="R136" i="26"/>
  <c r="S135" i="26"/>
  <c r="R135" i="26"/>
  <c r="S134" i="26"/>
  <c r="R134" i="26"/>
  <c r="S133" i="26"/>
  <c r="R133" i="26"/>
  <c r="S132" i="26"/>
  <c r="R132" i="26"/>
  <c r="S131" i="26"/>
  <c r="R131" i="26"/>
  <c r="S130" i="26"/>
  <c r="R130" i="26"/>
  <c r="S129" i="26"/>
  <c r="R129" i="26"/>
  <c r="S128" i="26"/>
  <c r="R128" i="26"/>
  <c r="S127" i="26"/>
  <c r="R127" i="26"/>
  <c r="S126" i="26"/>
  <c r="R126" i="26"/>
  <c r="S125" i="26"/>
  <c r="R125" i="26"/>
  <c r="S124" i="26"/>
  <c r="R124" i="26"/>
  <c r="S123" i="26"/>
  <c r="R123" i="26"/>
  <c r="S122" i="26"/>
  <c r="R122" i="26"/>
  <c r="S121" i="26"/>
  <c r="R121" i="26"/>
  <c r="S120" i="26"/>
  <c r="R120" i="26"/>
  <c r="S119" i="26"/>
  <c r="R119" i="26"/>
  <c r="S118" i="26"/>
  <c r="R118" i="26"/>
  <c r="S117" i="26"/>
  <c r="R117" i="26"/>
  <c r="S116" i="26"/>
  <c r="R116" i="26"/>
  <c r="S115" i="26"/>
  <c r="R115" i="26"/>
  <c r="S114" i="26"/>
  <c r="R114" i="26"/>
  <c r="S113" i="26"/>
  <c r="R113" i="26"/>
  <c r="S112" i="26"/>
  <c r="R112" i="26"/>
  <c r="S111" i="26"/>
  <c r="R111" i="26"/>
  <c r="S110" i="26"/>
  <c r="R110" i="26"/>
  <c r="S109" i="26"/>
  <c r="R109" i="26"/>
  <c r="S108" i="26"/>
  <c r="R108" i="26"/>
  <c r="S107" i="26"/>
  <c r="R107" i="26"/>
  <c r="S106" i="26"/>
  <c r="R106" i="26"/>
  <c r="S105" i="26"/>
  <c r="R105" i="26"/>
  <c r="S104" i="26"/>
  <c r="R104" i="26"/>
  <c r="S103" i="26"/>
  <c r="R103" i="26"/>
  <c r="S102" i="26"/>
  <c r="R102" i="26"/>
  <c r="S101" i="26"/>
  <c r="R101" i="26"/>
  <c r="S100" i="26"/>
  <c r="R100" i="26"/>
  <c r="S99" i="26"/>
  <c r="R99" i="26"/>
  <c r="S98" i="26"/>
  <c r="R98" i="26"/>
  <c r="S97" i="26"/>
  <c r="R97" i="26"/>
  <c r="S96" i="26"/>
  <c r="R96" i="26"/>
  <c r="S95" i="26"/>
  <c r="R95" i="26"/>
  <c r="S94" i="26"/>
  <c r="R94" i="26"/>
  <c r="S93" i="26"/>
  <c r="R93" i="26"/>
  <c r="S92" i="26"/>
  <c r="R92" i="26"/>
  <c r="S91" i="26"/>
  <c r="R91" i="26"/>
  <c r="S90" i="26"/>
  <c r="R90" i="26"/>
  <c r="S89" i="26"/>
  <c r="R89" i="26"/>
  <c r="S88" i="26"/>
  <c r="R88" i="26"/>
  <c r="S87" i="26"/>
  <c r="R87" i="26"/>
  <c r="S86" i="26"/>
  <c r="R86" i="26"/>
  <c r="S85" i="26"/>
  <c r="R85" i="26"/>
  <c r="S84" i="26"/>
  <c r="R84" i="26"/>
  <c r="S83" i="26"/>
  <c r="R83" i="26"/>
  <c r="S82" i="26"/>
  <c r="R82" i="26"/>
  <c r="S81" i="26"/>
  <c r="R81" i="26"/>
  <c r="S80" i="26"/>
  <c r="R80" i="26"/>
  <c r="S79" i="26"/>
  <c r="R79" i="26"/>
  <c r="S78" i="26"/>
  <c r="R78" i="26"/>
  <c r="S77" i="26"/>
  <c r="R77" i="26"/>
  <c r="S76" i="26"/>
  <c r="R76" i="26"/>
  <c r="S75" i="26"/>
  <c r="R75" i="26"/>
  <c r="S74" i="26"/>
  <c r="R74" i="26"/>
  <c r="S73" i="26"/>
  <c r="R73" i="26"/>
  <c r="S72" i="26"/>
  <c r="R72" i="26"/>
  <c r="S71" i="26"/>
  <c r="R71" i="26"/>
  <c r="S70" i="26"/>
  <c r="R70" i="26"/>
  <c r="S69" i="26"/>
  <c r="R69" i="26"/>
  <c r="S68" i="26"/>
  <c r="R68" i="26"/>
  <c r="S67" i="26"/>
  <c r="R67" i="26"/>
  <c r="S66" i="26"/>
  <c r="R66" i="26"/>
  <c r="S65" i="26"/>
  <c r="R65" i="26"/>
  <c r="S64" i="26"/>
  <c r="R64" i="26"/>
  <c r="S63" i="26"/>
  <c r="R63" i="26"/>
  <c r="S62" i="26"/>
  <c r="R62" i="26"/>
  <c r="S61" i="26"/>
  <c r="R61" i="26"/>
  <c r="S60" i="26"/>
  <c r="R60" i="26"/>
  <c r="S59" i="26"/>
  <c r="R59" i="26"/>
  <c r="S58" i="26"/>
  <c r="R58" i="26"/>
  <c r="S57" i="26"/>
  <c r="R57" i="26"/>
  <c r="S56" i="26"/>
  <c r="R56" i="26"/>
  <c r="S55" i="26"/>
  <c r="R55" i="26"/>
  <c r="S54" i="26"/>
  <c r="R54" i="26"/>
  <c r="S53" i="26"/>
  <c r="R53" i="26"/>
  <c r="S52" i="26"/>
  <c r="R52" i="26"/>
  <c r="S51" i="26"/>
  <c r="R51" i="26"/>
  <c r="S50" i="26"/>
  <c r="R50" i="26"/>
  <c r="S49" i="26"/>
  <c r="R49" i="26"/>
  <c r="S48" i="26"/>
  <c r="R48" i="26"/>
  <c r="S47" i="26"/>
  <c r="R47" i="26"/>
  <c r="S46" i="26"/>
  <c r="R46" i="26"/>
  <c r="S45" i="26"/>
  <c r="R45" i="26"/>
  <c r="S44" i="26"/>
  <c r="R44" i="26"/>
  <c r="S43" i="26"/>
  <c r="R43" i="26"/>
  <c r="S42" i="26"/>
  <c r="R42" i="26"/>
  <c r="S41" i="26"/>
  <c r="R41" i="26"/>
  <c r="S40" i="26"/>
  <c r="R40" i="26"/>
  <c r="S39" i="26"/>
  <c r="R39" i="26"/>
  <c r="S38" i="26"/>
  <c r="R38" i="26"/>
  <c r="S37" i="26"/>
  <c r="R37" i="26"/>
  <c r="S36" i="26"/>
  <c r="R36" i="26"/>
  <c r="S35" i="26"/>
  <c r="R35" i="26"/>
  <c r="S34" i="26"/>
  <c r="R34" i="26"/>
  <c r="S33" i="26"/>
  <c r="R33" i="26"/>
  <c r="S32" i="26"/>
  <c r="R32" i="26"/>
  <c r="S31" i="26"/>
  <c r="R31" i="26"/>
  <c r="S30" i="26"/>
  <c r="R30" i="26"/>
  <c r="S29" i="26"/>
  <c r="R29" i="26"/>
  <c r="S28" i="26"/>
  <c r="R28" i="26"/>
  <c r="S27" i="26"/>
  <c r="R27" i="26"/>
  <c r="S26" i="26"/>
  <c r="R26" i="26"/>
  <c r="S25" i="26"/>
  <c r="R25" i="26"/>
  <c r="S24" i="26"/>
  <c r="R24" i="26"/>
  <c r="S23" i="26"/>
  <c r="R23" i="26"/>
  <c r="S22" i="26"/>
  <c r="R22" i="26"/>
  <c r="S21" i="26"/>
  <c r="R21" i="26"/>
  <c r="S20" i="26"/>
  <c r="R20" i="26"/>
  <c r="S19" i="26"/>
  <c r="R19" i="26"/>
  <c r="S18" i="26"/>
  <c r="R18" i="26"/>
  <c r="S17" i="26"/>
  <c r="R17" i="26"/>
  <c r="S16" i="26"/>
  <c r="R16" i="26"/>
  <c r="S15" i="26"/>
  <c r="R15" i="26"/>
  <c r="S14" i="26"/>
  <c r="R14" i="26"/>
  <c r="S13" i="26"/>
  <c r="R13" i="26"/>
  <c r="S12" i="26"/>
  <c r="R12" i="26"/>
  <c r="S11" i="26"/>
  <c r="R11" i="26"/>
  <c r="S10" i="26"/>
  <c r="R10" i="26"/>
  <c r="S9" i="26"/>
  <c r="R9" i="26"/>
  <c r="S8" i="26"/>
  <c r="R8" i="26"/>
  <c r="S7" i="26"/>
  <c r="R7" i="26"/>
  <c r="S6" i="26"/>
  <c r="R6" i="26"/>
  <c r="S5" i="26"/>
  <c r="R5" i="26"/>
  <c r="S4" i="26"/>
  <c r="R4" i="26"/>
  <c r="S3" i="26"/>
  <c r="R3" i="26"/>
  <c r="S2" i="26"/>
  <c r="R2" i="26"/>
  <c r="E9" i="23"/>
  <c r="E8" i="23"/>
  <c r="E7" i="23"/>
  <c r="E6" i="23"/>
  <c r="E5" i="23"/>
  <c r="E4" i="23"/>
  <c r="E3" i="23"/>
  <c r="E2" i="23"/>
  <c r="F2" i="23"/>
  <c r="F3" i="23"/>
  <c r="F9" i="23"/>
  <c r="F8" i="23"/>
  <c r="F7" i="23"/>
  <c r="F6" i="23"/>
  <c r="F5" i="23"/>
  <c r="F4" i="23"/>
  <c r="C3" i="23"/>
  <c r="C2" i="23"/>
  <c r="C9" i="23"/>
  <c r="C8" i="23"/>
  <c r="C7" i="23"/>
  <c r="C6" i="23"/>
  <c r="C5" i="23"/>
  <c r="C4" i="23"/>
  <c r="B9" i="23"/>
  <c r="B8" i="23"/>
  <c r="B7" i="23"/>
  <c r="B6" i="23"/>
  <c r="B5" i="23"/>
  <c r="B4" i="23"/>
  <c r="H6" i="18"/>
  <c r="K2" i="18"/>
  <c r="K5" i="18"/>
  <c r="K7" i="18"/>
  <c r="K6" i="18"/>
  <c r="K4" i="18"/>
  <c r="K3" i="18"/>
  <c r="H7" i="18"/>
  <c r="H5" i="18"/>
  <c r="H3" i="18"/>
  <c r="H4" i="18"/>
  <c r="H2" i="18"/>
  <c r="D13" i="16"/>
  <c r="D12" i="16"/>
  <c r="D11" i="16"/>
  <c r="D10" i="16"/>
  <c r="D9" i="16"/>
  <c r="D8" i="16"/>
  <c r="D7" i="16"/>
  <c r="D6" i="16"/>
  <c r="D5" i="16"/>
  <c r="D4" i="16"/>
  <c r="D3" i="16"/>
  <c r="C8" i="16"/>
  <c r="B8" i="16"/>
  <c r="C13" i="16"/>
  <c r="C12" i="16"/>
  <c r="C11" i="16"/>
  <c r="C10" i="16"/>
  <c r="C9" i="16"/>
  <c r="C7" i="16"/>
  <c r="C6" i="16"/>
  <c r="C5" i="16"/>
  <c r="C4" i="16"/>
  <c r="C3" i="16"/>
  <c r="B13" i="16"/>
  <c r="B12" i="16"/>
  <c r="B11" i="16"/>
  <c r="B10" i="16"/>
  <c r="B9" i="16"/>
  <c r="B7" i="16"/>
  <c r="B6" i="16"/>
  <c r="B5" i="16"/>
  <c r="B4" i="16"/>
  <c r="B3" i="16"/>
  <c r="G6" i="26" l="1"/>
  <c r="G354" i="26"/>
  <c r="G450" i="26"/>
  <c r="G582" i="26"/>
  <c r="G672" i="26"/>
  <c r="G816" i="26"/>
  <c r="G866" i="26"/>
  <c r="G962" i="26"/>
  <c r="G36" i="26"/>
  <c r="G80" i="26"/>
  <c r="G116" i="26"/>
  <c r="G176" i="26"/>
  <c r="G221" i="26"/>
  <c r="G262" i="26"/>
  <c r="G302" i="26"/>
  <c r="G391" i="26"/>
  <c r="G445" i="26"/>
  <c r="G485" i="26"/>
  <c r="G578" i="26"/>
  <c r="G670" i="26"/>
  <c r="G720" i="26"/>
  <c r="G768" i="26"/>
  <c r="G806" i="26"/>
  <c r="G863" i="26"/>
  <c r="G909" i="26"/>
  <c r="G957" i="26"/>
  <c r="G5" i="26"/>
  <c r="G81" i="26"/>
  <c r="G118" i="26"/>
  <c r="G180" i="26"/>
  <c r="G226" i="26"/>
  <c r="G263" i="26"/>
  <c r="G303" i="26"/>
  <c r="G353" i="26"/>
  <c r="G486" i="26"/>
  <c r="G546" i="26"/>
  <c r="G579" i="26"/>
  <c r="G620" i="26"/>
  <c r="G671" i="26"/>
  <c r="G724" i="26"/>
  <c r="G770" i="26"/>
  <c r="G812" i="26"/>
  <c r="G864" i="26"/>
  <c r="G914" i="26"/>
  <c r="G771" i="26"/>
  <c r="G7" i="26"/>
  <c r="G46" i="26"/>
  <c r="G83" i="26"/>
  <c r="G135" i="26"/>
  <c r="G189" i="26"/>
  <c r="G228" i="26"/>
  <c r="G308" i="26"/>
  <c r="G355" i="26"/>
  <c r="G400" i="26"/>
  <c r="G451" i="26"/>
  <c r="G583" i="26"/>
  <c r="G627" i="26"/>
  <c r="G676" i="26"/>
  <c r="G726" i="26"/>
  <c r="G818" i="26"/>
  <c r="G867" i="26"/>
  <c r="G916" i="26"/>
  <c r="G963" i="26"/>
  <c r="G227" i="26"/>
  <c r="G915" i="26"/>
  <c r="G47" i="26"/>
  <c r="G84" i="26"/>
  <c r="G192" i="26"/>
  <c r="G356" i="26"/>
  <c r="G403" i="26"/>
  <c r="G454" i="26"/>
  <c r="G499" i="26"/>
  <c r="G555" i="26"/>
  <c r="G628" i="26"/>
  <c r="G732" i="26"/>
  <c r="G780" i="26"/>
  <c r="G822" i="26"/>
  <c r="G868" i="26"/>
  <c r="G964" i="26"/>
  <c r="G48" i="26"/>
  <c r="G141" i="26"/>
  <c r="G194" i="26"/>
  <c r="G230" i="26"/>
  <c r="G275" i="26"/>
  <c r="G320" i="26"/>
  <c r="G357" i="26"/>
  <c r="G407" i="26"/>
  <c r="G455" i="26"/>
  <c r="G500" i="26"/>
  <c r="G631" i="26"/>
  <c r="G733" i="26"/>
  <c r="G828" i="26"/>
  <c r="G876" i="26"/>
  <c r="G925" i="26"/>
  <c r="G965" i="26"/>
  <c r="G144" i="26"/>
  <c r="G195" i="26"/>
  <c r="G231" i="26"/>
  <c r="G279" i="26"/>
  <c r="G321" i="26"/>
  <c r="G358" i="26"/>
  <c r="G501" i="26"/>
  <c r="G593" i="26"/>
  <c r="G690" i="26"/>
  <c r="G736" i="26"/>
  <c r="G829" i="26"/>
  <c r="G926" i="26"/>
  <c r="G966" i="26"/>
  <c r="G52" i="26"/>
  <c r="G98" i="26"/>
  <c r="G147" i="26"/>
  <c r="G236" i="26"/>
  <c r="G284" i="26"/>
  <c r="G322" i="26"/>
  <c r="G413" i="26"/>
  <c r="G464" i="26"/>
  <c r="G502" i="26"/>
  <c r="G558" i="26"/>
  <c r="G594" i="26"/>
  <c r="G691" i="26"/>
  <c r="G739" i="26"/>
  <c r="G786" i="26"/>
  <c r="G834" i="26"/>
  <c r="G882" i="26"/>
  <c r="G927" i="26"/>
  <c r="G973" i="26"/>
  <c r="G19" i="26"/>
  <c r="G61" i="26"/>
  <c r="G99" i="26"/>
  <c r="G151" i="26"/>
  <c r="G199" i="26"/>
  <c r="G237" i="26"/>
  <c r="G285" i="26"/>
  <c r="G323" i="26"/>
  <c r="G418" i="26"/>
  <c r="G466" i="26"/>
  <c r="G503" i="26"/>
  <c r="G559" i="26"/>
  <c r="G595" i="26"/>
  <c r="G652" i="26"/>
  <c r="G692" i="26"/>
  <c r="G748" i="26"/>
  <c r="G787" i="26"/>
  <c r="G835" i="26"/>
  <c r="G883" i="26"/>
  <c r="G974" i="26"/>
  <c r="G23" i="26"/>
  <c r="G62" i="26"/>
  <c r="G100" i="26"/>
  <c r="G207" i="26"/>
  <c r="G243" i="26"/>
  <c r="G326" i="26"/>
  <c r="G371" i="26"/>
  <c r="G419" i="26"/>
  <c r="G467" i="26"/>
  <c r="G519" i="26"/>
  <c r="G560" i="26"/>
  <c r="G596" i="26"/>
  <c r="G653" i="26"/>
  <c r="G749" i="26"/>
  <c r="G788" i="26"/>
  <c r="G836" i="26"/>
  <c r="G884" i="26"/>
  <c r="G932" i="26"/>
  <c r="G976" i="26"/>
  <c r="G28" i="26"/>
  <c r="G63" i="26"/>
  <c r="G101" i="26"/>
  <c r="G157" i="26"/>
  <c r="G287" i="26"/>
  <c r="G327" i="26"/>
  <c r="G372" i="26"/>
  <c r="G420" i="26"/>
  <c r="G468" i="26"/>
  <c r="G524" i="26"/>
  <c r="G564" i="26"/>
  <c r="G604" i="26"/>
  <c r="G657" i="26"/>
  <c r="G701" i="26"/>
  <c r="G789" i="26"/>
  <c r="G886" i="26"/>
  <c r="G933" i="26"/>
  <c r="G980" i="26"/>
  <c r="G547" i="26"/>
  <c r="G29" i="26"/>
  <c r="G64" i="26"/>
  <c r="G102" i="26"/>
  <c r="G162" i="26"/>
  <c r="G210" i="26"/>
  <c r="G290" i="26"/>
  <c r="G336" i="26"/>
  <c r="G373" i="26"/>
  <c r="G428" i="26"/>
  <c r="G476" i="26"/>
  <c r="G525" i="26"/>
  <c r="G565" i="26"/>
  <c r="G658" i="26"/>
  <c r="G706" i="26"/>
  <c r="G796" i="26"/>
  <c r="G944" i="26"/>
  <c r="G988" i="26"/>
  <c r="G66" i="26"/>
  <c r="G103" i="26"/>
  <c r="G163" i="26"/>
  <c r="G211" i="26"/>
  <c r="G246" i="26"/>
  <c r="G291" i="26"/>
  <c r="G338" i="26"/>
  <c r="G374" i="26"/>
  <c r="G429" i="26"/>
  <c r="G477" i="26"/>
  <c r="G573" i="26"/>
  <c r="G610" i="26"/>
  <c r="G659" i="26"/>
  <c r="G707" i="26"/>
  <c r="G752" i="26"/>
  <c r="G797" i="26"/>
  <c r="G946" i="26"/>
  <c r="G989" i="26"/>
  <c r="G31" i="26"/>
  <c r="G67" i="26"/>
  <c r="G164" i="26"/>
  <c r="G212" i="26"/>
  <c r="G247" i="26"/>
  <c r="G339" i="26"/>
  <c r="G375" i="26"/>
  <c r="G432" i="26"/>
  <c r="G482" i="26"/>
  <c r="G531" i="26"/>
  <c r="G574" i="26"/>
  <c r="G611" i="26"/>
  <c r="G660" i="26"/>
  <c r="G708" i="26"/>
  <c r="G755" i="26"/>
  <c r="G803" i="26"/>
  <c r="G850" i="26"/>
  <c r="G901" i="26"/>
  <c r="G947" i="26"/>
  <c r="G34" i="26"/>
  <c r="G71" i="26"/>
  <c r="G172" i="26"/>
  <c r="G300" i="26"/>
  <c r="G436" i="26"/>
  <c r="G483" i="26"/>
  <c r="G535" i="26"/>
  <c r="G575" i="26"/>
  <c r="G612" i="26"/>
  <c r="G717" i="26"/>
  <c r="G756" i="26"/>
  <c r="G804" i="26"/>
  <c r="G853" i="26"/>
  <c r="G902" i="26"/>
  <c r="G948" i="26"/>
  <c r="G994" i="26"/>
  <c r="G35" i="26"/>
  <c r="G79" i="26"/>
  <c r="G115" i="26"/>
  <c r="G173" i="26"/>
  <c r="G220" i="26"/>
  <c r="G261" i="26"/>
  <c r="G301" i="26"/>
  <c r="G348" i="26"/>
  <c r="G390" i="26"/>
  <c r="G437" i="26"/>
  <c r="G484" i="26"/>
  <c r="G540" i="26"/>
  <c r="G576" i="26"/>
  <c r="G613" i="26"/>
  <c r="G669" i="26"/>
  <c r="G718" i="26"/>
  <c r="G805" i="26"/>
  <c r="G995" i="26"/>
  <c r="M14" i="26"/>
  <c r="G14" i="26"/>
  <c r="M78" i="26"/>
  <c r="G78" i="26"/>
  <c r="M94" i="26"/>
  <c r="G94" i="26"/>
  <c r="M110" i="26"/>
  <c r="G110" i="26"/>
  <c r="M142" i="26"/>
  <c r="G142" i="26"/>
  <c r="K206" i="26"/>
  <c r="G206" i="26"/>
  <c r="M238" i="26"/>
  <c r="G238" i="26"/>
  <c r="M334" i="26"/>
  <c r="G334" i="26"/>
  <c r="M398" i="26"/>
  <c r="G398" i="26"/>
  <c r="M462" i="26"/>
  <c r="G462" i="26"/>
  <c r="M478" i="26"/>
  <c r="G478" i="26"/>
  <c r="M494" i="26"/>
  <c r="G494" i="26"/>
  <c r="M526" i="26"/>
  <c r="G526" i="26"/>
  <c r="M590" i="26"/>
  <c r="G590" i="26"/>
  <c r="M622" i="26"/>
  <c r="G622" i="26"/>
  <c r="K654" i="26"/>
  <c r="G654" i="26"/>
  <c r="M782" i="26"/>
  <c r="G782" i="26"/>
  <c r="M814" i="26"/>
  <c r="G814" i="26"/>
  <c r="M878" i="26"/>
  <c r="G878" i="26"/>
  <c r="K910" i="26"/>
  <c r="G910" i="26"/>
  <c r="M958" i="26"/>
  <c r="G958" i="26"/>
  <c r="K990" i="26"/>
  <c r="G990" i="26"/>
  <c r="G27" i="26"/>
  <c r="G174" i="26"/>
  <c r="G299" i="26"/>
  <c r="G865" i="26"/>
  <c r="M15" i="26"/>
  <c r="G15" i="26"/>
  <c r="M111" i="26"/>
  <c r="G111" i="26"/>
  <c r="M143" i="26"/>
  <c r="G143" i="26"/>
  <c r="M239" i="26"/>
  <c r="G239" i="26"/>
  <c r="M271" i="26"/>
  <c r="G271" i="26"/>
  <c r="M367" i="26"/>
  <c r="G367" i="26"/>
  <c r="M399" i="26"/>
  <c r="G399" i="26"/>
  <c r="M415" i="26"/>
  <c r="G415" i="26"/>
  <c r="M479" i="26"/>
  <c r="G479" i="26"/>
  <c r="M495" i="26"/>
  <c r="G495" i="26"/>
  <c r="K543" i="26"/>
  <c r="G543" i="26"/>
  <c r="M623" i="26"/>
  <c r="G623" i="26"/>
  <c r="K655" i="26"/>
  <c r="G655" i="26"/>
  <c r="M799" i="26"/>
  <c r="G799" i="26"/>
  <c r="M831" i="26"/>
  <c r="G831" i="26"/>
  <c r="M879" i="26"/>
  <c r="G879" i="26"/>
  <c r="M911" i="26"/>
  <c r="G911" i="26"/>
  <c r="M959" i="26"/>
  <c r="G959" i="26"/>
  <c r="G53" i="26"/>
  <c r="G145" i="26"/>
  <c r="G209" i="26"/>
  <c r="G335" i="26"/>
  <c r="G699" i="26"/>
  <c r="G731" i="26"/>
  <c r="G830" i="26"/>
  <c r="G55" i="26"/>
  <c r="G85" i="26"/>
  <c r="G117" i="26"/>
  <c r="G630" i="26"/>
  <c r="G767" i="26"/>
  <c r="G171" i="26"/>
  <c r="G913" i="26"/>
  <c r="K21" i="26"/>
  <c r="G21" i="26"/>
  <c r="M69" i="26"/>
  <c r="G69" i="26"/>
  <c r="M165" i="26"/>
  <c r="G165" i="26"/>
  <c r="K341" i="26"/>
  <c r="G341" i="26"/>
  <c r="M405" i="26"/>
  <c r="G405" i="26"/>
  <c r="K421" i="26"/>
  <c r="G421" i="26"/>
  <c r="M453" i="26"/>
  <c r="G453" i="26"/>
  <c r="K469" i="26"/>
  <c r="G469" i="26"/>
  <c r="M549" i="26"/>
  <c r="G549" i="26"/>
  <c r="M581" i="26"/>
  <c r="G581" i="26"/>
  <c r="M597" i="26"/>
  <c r="G597" i="26"/>
  <c r="K693" i="26"/>
  <c r="G693" i="26"/>
  <c r="M741" i="26"/>
  <c r="G741" i="26"/>
  <c r="K757" i="26"/>
  <c r="G757" i="26"/>
  <c r="K837" i="26"/>
  <c r="G837" i="26"/>
  <c r="M869" i="26"/>
  <c r="G869" i="26"/>
  <c r="K917" i="26"/>
  <c r="G917" i="26"/>
  <c r="M949" i="26"/>
  <c r="G949" i="26"/>
  <c r="G65" i="26"/>
  <c r="G190" i="26"/>
  <c r="G846" i="26"/>
  <c r="K22" i="26"/>
  <c r="G22" i="26"/>
  <c r="M38" i="26"/>
  <c r="G38" i="26"/>
  <c r="K54" i="26"/>
  <c r="G54" i="26"/>
  <c r="M86" i="26"/>
  <c r="G86" i="26"/>
  <c r="K150" i="26"/>
  <c r="G150" i="26"/>
  <c r="M214" i="26"/>
  <c r="G214" i="26"/>
  <c r="K278" i="26"/>
  <c r="G278" i="26"/>
  <c r="M294" i="26"/>
  <c r="G294" i="26"/>
  <c r="M342" i="26"/>
  <c r="G342" i="26"/>
  <c r="K406" i="26"/>
  <c r="G406" i="26"/>
  <c r="K422" i="26"/>
  <c r="G422" i="26"/>
  <c r="K438" i="26"/>
  <c r="G438" i="26"/>
  <c r="K470" i="26"/>
  <c r="G470" i="26"/>
  <c r="M534" i="26"/>
  <c r="G534" i="26"/>
  <c r="K550" i="26"/>
  <c r="G550" i="26"/>
  <c r="K566" i="26"/>
  <c r="G566" i="26"/>
  <c r="M598" i="26"/>
  <c r="G598" i="26"/>
  <c r="M662" i="26"/>
  <c r="G662" i="26"/>
  <c r="M694" i="26"/>
  <c r="G694" i="26"/>
  <c r="K758" i="26"/>
  <c r="G758" i="26"/>
  <c r="M790" i="26"/>
  <c r="G790" i="26"/>
  <c r="M838" i="26"/>
  <c r="G838" i="26"/>
  <c r="M870" i="26"/>
  <c r="G870" i="26"/>
  <c r="K918" i="26"/>
  <c r="G918" i="26"/>
  <c r="K934" i="26"/>
  <c r="G934" i="26"/>
  <c r="M950" i="26"/>
  <c r="G950" i="26"/>
  <c r="M982" i="26"/>
  <c r="G982" i="26"/>
  <c r="G37" i="26"/>
  <c r="G158" i="26"/>
  <c r="G191" i="26"/>
  <c r="G283" i="26"/>
  <c r="G347" i="26"/>
  <c r="G447" i="26"/>
  <c r="G511" i="26"/>
  <c r="G577" i="26"/>
  <c r="G646" i="26"/>
  <c r="G677" i="26"/>
  <c r="G709" i="26"/>
  <c r="G847" i="26"/>
  <c r="K149" i="26"/>
  <c r="G149" i="26"/>
  <c r="G97" i="26"/>
  <c r="G309" i="26"/>
  <c r="K39" i="26"/>
  <c r="G39" i="26"/>
  <c r="K87" i="26"/>
  <c r="G87" i="26"/>
  <c r="M167" i="26"/>
  <c r="G167" i="26"/>
  <c r="K183" i="26"/>
  <c r="G183" i="26"/>
  <c r="M215" i="26"/>
  <c r="G215" i="26"/>
  <c r="M295" i="26"/>
  <c r="G295" i="26"/>
  <c r="K311" i="26"/>
  <c r="G311" i="26"/>
  <c r="M343" i="26"/>
  <c r="G343" i="26"/>
  <c r="M359" i="26"/>
  <c r="G359" i="26"/>
  <c r="M423" i="26"/>
  <c r="G423" i="26"/>
  <c r="M439" i="26"/>
  <c r="G439" i="26"/>
  <c r="K471" i="26"/>
  <c r="G471" i="26"/>
  <c r="K487" i="26"/>
  <c r="G487" i="26"/>
  <c r="M551" i="26"/>
  <c r="G551" i="26"/>
  <c r="K567" i="26"/>
  <c r="G567" i="26"/>
  <c r="K599" i="26"/>
  <c r="G599" i="26"/>
  <c r="K615" i="26"/>
  <c r="G615" i="26"/>
  <c r="M647" i="26"/>
  <c r="G647" i="26"/>
  <c r="M663" i="26"/>
  <c r="G663" i="26"/>
  <c r="M679" i="26"/>
  <c r="G679" i="26"/>
  <c r="K695" i="26"/>
  <c r="G695" i="26"/>
  <c r="K711" i="26"/>
  <c r="G711" i="26"/>
  <c r="M727" i="26"/>
  <c r="G727" i="26"/>
  <c r="K743" i="26"/>
  <c r="G743" i="26"/>
  <c r="K759" i="26"/>
  <c r="G759" i="26"/>
  <c r="M775" i="26"/>
  <c r="G775" i="26"/>
  <c r="M791" i="26"/>
  <c r="G791" i="26"/>
  <c r="K807" i="26"/>
  <c r="G807" i="26"/>
  <c r="K823" i="26"/>
  <c r="G823" i="26"/>
  <c r="M839" i="26"/>
  <c r="G839" i="26"/>
  <c r="M855" i="26"/>
  <c r="G855" i="26"/>
  <c r="M871" i="26"/>
  <c r="G871" i="26"/>
  <c r="M887" i="26"/>
  <c r="G887" i="26"/>
  <c r="K903" i="26"/>
  <c r="G903" i="26"/>
  <c r="K919" i="26"/>
  <c r="G919" i="26"/>
  <c r="K935" i="26"/>
  <c r="G935" i="26"/>
  <c r="M951" i="26"/>
  <c r="G951" i="26"/>
  <c r="M967" i="26"/>
  <c r="G967" i="26"/>
  <c r="M999" i="26"/>
  <c r="G999" i="26"/>
  <c r="G43" i="26"/>
  <c r="G133" i="26"/>
  <c r="G159" i="26"/>
  <c r="G251" i="26"/>
  <c r="G382" i="26"/>
  <c r="G517" i="26"/>
  <c r="G710" i="26"/>
  <c r="G815" i="26"/>
  <c r="M4" i="26"/>
  <c r="G4" i="26"/>
  <c r="M59" i="26"/>
  <c r="G59" i="26"/>
  <c r="M75" i="26"/>
  <c r="G75" i="26"/>
  <c r="M187" i="26"/>
  <c r="G187" i="26"/>
  <c r="M203" i="26"/>
  <c r="G203" i="26"/>
  <c r="M315" i="26"/>
  <c r="G315" i="26"/>
  <c r="M331" i="26"/>
  <c r="G331" i="26"/>
  <c r="M363" i="26"/>
  <c r="G363" i="26"/>
  <c r="M379" i="26"/>
  <c r="G379" i="26"/>
  <c r="M571" i="26"/>
  <c r="G571" i="26"/>
  <c r="M619" i="26"/>
  <c r="G619" i="26"/>
  <c r="M635" i="26"/>
  <c r="G635" i="26"/>
  <c r="M683" i="26"/>
  <c r="G683" i="26"/>
  <c r="M715" i="26"/>
  <c r="G715" i="26"/>
  <c r="M763" i="26"/>
  <c r="G763" i="26"/>
  <c r="M795" i="26"/>
  <c r="G795" i="26"/>
  <c r="M891" i="26"/>
  <c r="G891" i="26"/>
  <c r="M939" i="26"/>
  <c r="G939" i="26"/>
  <c r="M987" i="26"/>
  <c r="G987" i="26"/>
  <c r="G427" i="26"/>
  <c r="G395" i="26"/>
  <c r="M33" i="26"/>
  <c r="G33" i="26"/>
  <c r="M113" i="26"/>
  <c r="G113" i="26"/>
  <c r="M241" i="26"/>
  <c r="G241" i="26"/>
  <c r="M257" i="26"/>
  <c r="G257" i="26"/>
  <c r="K289" i="26"/>
  <c r="G289" i="26"/>
  <c r="M369" i="26"/>
  <c r="G369" i="26"/>
  <c r="K433" i="26"/>
  <c r="G433" i="26"/>
  <c r="M497" i="26"/>
  <c r="G497" i="26"/>
  <c r="M513" i="26"/>
  <c r="G513" i="26"/>
  <c r="K545" i="26"/>
  <c r="G545" i="26"/>
  <c r="K625" i="26"/>
  <c r="G625" i="26"/>
  <c r="M641" i="26"/>
  <c r="G641" i="26"/>
  <c r="M673" i="26"/>
  <c r="G673" i="26"/>
  <c r="K721" i="26"/>
  <c r="G721" i="26"/>
  <c r="M753" i="26"/>
  <c r="G753" i="26"/>
  <c r="K801" i="26"/>
  <c r="G801" i="26"/>
  <c r="K817" i="26"/>
  <c r="G817" i="26"/>
  <c r="K881" i="26"/>
  <c r="G881" i="26"/>
  <c r="M993" i="26"/>
  <c r="G993" i="26"/>
  <c r="G177" i="26"/>
  <c r="G337" i="26"/>
  <c r="G401" i="26"/>
  <c r="G91" i="26"/>
  <c r="G603" i="26"/>
  <c r="G769" i="26"/>
  <c r="G945" i="26"/>
  <c r="G539" i="26"/>
  <c r="G737" i="26"/>
  <c r="G123" i="26"/>
  <c r="G475" i="26"/>
  <c r="G126" i="26"/>
  <c r="G219" i="26"/>
  <c r="G446" i="26"/>
  <c r="G645" i="26"/>
  <c r="G811" i="26"/>
  <c r="M983" i="26"/>
  <c r="G983" i="26"/>
  <c r="G70" i="26"/>
  <c r="G225" i="26"/>
  <c r="G319" i="26"/>
  <c r="G383" i="26"/>
  <c r="G414" i="26"/>
  <c r="G518" i="26"/>
  <c r="G651" i="26"/>
  <c r="G849" i="26"/>
  <c r="G885" i="26"/>
  <c r="G32" i="26"/>
  <c r="G50" i="26"/>
  <c r="G124" i="26"/>
  <c r="G160" i="26"/>
  <c r="G178" i="26"/>
  <c r="G196" i="26"/>
  <c r="G252" i="26"/>
  <c r="G288" i="26"/>
  <c r="G306" i="26"/>
  <c r="G380" i="26"/>
  <c r="G416" i="26"/>
  <c r="G434" i="26"/>
  <c r="G452" i="26"/>
  <c r="G544" i="26"/>
  <c r="G562" i="26"/>
  <c r="G580" i="26"/>
  <c r="G636" i="26"/>
  <c r="G674" i="26"/>
  <c r="G772" i="26"/>
  <c r="G813" i="26"/>
  <c r="G851" i="26"/>
  <c r="G892" i="26"/>
  <c r="G930" i="26"/>
  <c r="G51" i="26"/>
  <c r="G125" i="26"/>
  <c r="G179" i="26"/>
  <c r="G307" i="26"/>
  <c r="G381" i="26"/>
  <c r="G435" i="26"/>
  <c r="G563" i="26"/>
  <c r="G637" i="26"/>
  <c r="G656" i="26"/>
  <c r="G675" i="26"/>
  <c r="G716" i="26"/>
  <c r="G754" i="26"/>
  <c r="G852" i="26"/>
  <c r="G893" i="26"/>
  <c r="G912" i="26"/>
  <c r="G931" i="26"/>
  <c r="G972" i="26"/>
  <c r="G18" i="26"/>
  <c r="G146" i="26"/>
  <c r="G274" i="26"/>
  <c r="G402" i="26"/>
  <c r="G512" i="26"/>
  <c r="G530" i="26"/>
  <c r="G738" i="26"/>
  <c r="G2" i="26"/>
  <c r="G112" i="26"/>
  <c r="G130" i="26"/>
  <c r="G148" i="26"/>
  <c r="G204" i="26"/>
  <c r="G240" i="26"/>
  <c r="G258" i="26"/>
  <c r="G276" i="26"/>
  <c r="G368" i="26"/>
  <c r="G386" i="26"/>
  <c r="G404" i="26"/>
  <c r="G460" i="26"/>
  <c r="G496" i="26"/>
  <c r="G514" i="26"/>
  <c r="G624" i="26"/>
  <c r="G642" i="26"/>
  <c r="G740" i="26"/>
  <c r="G781" i="26"/>
  <c r="G819" i="26"/>
  <c r="G860" i="26"/>
  <c r="G898" i="26"/>
  <c r="G996" i="26"/>
  <c r="G3" i="26"/>
  <c r="G131" i="26"/>
  <c r="G205" i="26"/>
  <c r="G259" i="26"/>
  <c r="G387" i="26"/>
  <c r="G461" i="26"/>
  <c r="G515" i="26"/>
  <c r="G643" i="26"/>
  <c r="G684" i="26"/>
  <c r="G722" i="26"/>
  <c r="G820" i="26"/>
  <c r="G861" i="26"/>
  <c r="G880" i="26"/>
  <c r="G899" i="26"/>
  <c r="G940" i="26"/>
  <c r="G978" i="26"/>
  <c r="G114" i="26"/>
  <c r="G132" i="26"/>
  <c r="G224" i="26"/>
  <c r="G242" i="26"/>
  <c r="G260" i="26"/>
  <c r="G316" i="26"/>
  <c r="G370" i="26"/>
  <c r="G388" i="26"/>
  <c r="G498" i="26"/>
  <c r="G572" i="26"/>
  <c r="G626" i="26"/>
  <c r="G644" i="26"/>
  <c r="G685" i="26"/>
  <c r="G723" i="26"/>
  <c r="G802" i="26"/>
  <c r="G900" i="26"/>
  <c r="G979" i="26"/>
  <c r="G8" i="26"/>
  <c r="G24" i="26"/>
  <c r="G40" i="26"/>
  <c r="G56" i="26"/>
  <c r="G72" i="26"/>
  <c r="G88" i="26"/>
  <c r="G104" i="26"/>
  <c r="G120" i="26"/>
  <c r="G136" i="26"/>
  <c r="G168" i="26"/>
  <c r="G184" i="26"/>
  <c r="G232" i="26"/>
  <c r="G248" i="26"/>
  <c r="G280" i="26"/>
  <c r="G296" i="26"/>
  <c r="G328" i="26"/>
  <c r="G344" i="26"/>
  <c r="G360" i="26"/>
  <c r="G376" i="26"/>
  <c r="G392" i="26"/>
  <c r="G424" i="26"/>
  <c r="G440" i="26"/>
  <c r="G456" i="26"/>
  <c r="G488" i="26"/>
  <c r="G504" i="26"/>
  <c r="G520" i="26"/>
  <c r="G536" i="26"/>
  <c r="G552" i="26"/>
  <c r="G584" i="26"/>
  <c r="G600" i="26"/>
  <c r="G616" i="26"/>
  <c r="G632" i="26"/>
  <c r="G664" i="26"/>
  <c r="G680" i="26"/>
  <c r="G696" i="26"/>
  <c r="G712" i="26"/>
  <c r="G744" i="26"/>
  <c r="G760" i="26"/>
  <c r="G776" i="26"/>
  <c r="G792" i="26"/>
  <c r="G808" i="26"/>
  <c r="G824" i="26"/>
  <c r="G856" i="26"/>
  <c r="G872" i="26"/>
  <c r="G888" i="26"/>
  <c r="G920" i="26"/>
  <c r="G936" i="26"/>
  <c r="G968" i="26"/>
  <c r="G984" i="26"/>
  <c r="G1000" i="26"/>
  <c r="G9" i="26"/>
  <c r="G25" i="26"/>
  <c r="G57" i="26"/>
  <c r="G73" i="26"/>
  <c r="G105" i="26"/>
  <c r="G121" i="26"/>
  <c r="G137" i="26"/>
  <c r="G169" i="26"/>
  <c r="G185" i="26"/>
  <c r="G217" i="26"/>
  <c r="G233" i="26"/>
  <c r="G249" i="26"/>
  <c r="G265" i="26"/>
  <c r="G281" i="26"/>
  <c r="G313" i="26"/>
  <c r="G329" i="26"/>
  <c r="G345" i="26"/>
  <c r="G361" i="26"/>
  <c r="G377" i="26"/>
  <c r="G393" i="26"/>
  <c r="G409" i="26"/>
  <c r="G425" i="26"/>
  <c r="G441" i="26"/>
  <c r="G521" i="26"/>
  <c r="G537" i="26"/>
  <c r="G601" i="26"/>
  <c r="G617" i="26"/>
  <c r="G649" i="26"/>
  <c r="G665" i="26"/>
  <c r="G681" i="26"/>
  <c r="G697" i="26"/>
  <c r="G713" i="26"/>
  <c r="G729" i="26"/>
  <c r="G745" i="26"/>
  <c r="G777" i="26"/>
  <c r="G793" i="26"/>
  <c r="G809" i="26"/>
  <c r="G857" i="26"/>
  <c r="G873" i="26"/>
  <c r="G889" i="26"/>
  <c r="G905" i="26"/>
  <c r="G921" i="26"/>
  <c r="G937" i="26"/>
  <c r="G969" i="26"/>
  <c r="G985" i="26"/>
  <c r="G1001" i="26"/>
  <c r="E38" i="16"/>
  <c r="G38" i="16" s="1"/>
  <c r="E40" i="16"/>
  <c r="F40" i="16" s="1"/>
  <c r="E37" i="16"/>
  <c r="F37" i="16" s="1"/>
  <c r="E31" i="16"/>
  <c r="G31" i="16" s="1"/>
  <c r="E41" i="16"/>
  <c r="G41" i="16" s="1"/>
  <c r="E32" i="16"/>
  <c r="H32" i="16" s="1"/>
  <c r="E39" i="16"/>
  <c r="G39" i="16" s="1"/>
  <c r="E34" i="16"/>
  <c r="H34" i="16" s="1"/>
  <c r="E35" i="16"/>
  <c r="F35" i="16" s="1"/>
  <c r="E42" i="16"/>
  <c r="H42" i="16" s="1"/>
  <c r="E36" i="16"/>
  <c r="H36" i="16" s="1"/>
  <c r="E33" i="16"/>
  <c r="F33" i="16" s="1"/>
  <c r="M36" i="26"/>
  <c r="M304" i="26"/>
  <c r="M544" i="26"/>
  <c r="M545" i="26"/>
  <c r="M801" i="26"/>
  <c r="M944" i="26"/>
  <c r="M35" i="26"/>
  <c r="M836" i="26"/>
  <c r="M852" i="26"/>
  <c r="K227" i="26"/>
  <c r="M356" i="26"/>
  <c r="M884" i="26"/>
  <c r="K243" i="26"/>
  <c r="M212" i="26"/>
  <c r="M276" i="26"/>
  <c r="M436" i="26"/>
  <c r="M915" i="26"/>
  <c r="K635" i="26"/>
  <c r="M617" i="26"/>
  <c r="M932" i="26"/>
  <c r="K660" i="26"/>
  <c r="M420" i="26"/>
  <c r="M889" i="26"/>
  <c r="K724" i="26"/>
  <c r="M921" i="26"/>
  <c r="M980" i="26"/>
  <c r="K769" i="26"/>
  <c r="M146" i="26"/>
  <c r="M162" i="26"/>
  <c r="M850" i="26"/>
  <c r="M307" i="26"/>
  <c r="M372" i="26"/>
  <c r="K643" i="26"/>
  <c r="M948" i="26"/>
  <c r="M386" i="26"/>
  <c r="M979" i="26"/>
  <c r="K658" i="26"/>
  <c r="M450" i="26"/>
  <c r="M612" i="26"/>
  <c r="K786" i="26"/>
  <c r="M866" i="26"/>
  <c r="M756" i="26"/>
  <c r="K787" i="26"/>
  <c r="M867" i="26"/>
  <c r="M868" i="26"/>
  <c r="M804" i="26"/>
  <c r="K912" i="26"/>
  <c r="M546" i="26"/>
  <c r="M132" i="26"/>
  <c r="M834" i="26"/>
  <c r="M311" i="26"/>
  <c r="M265" i="26"/>
  <c r="K251" i="26"/>
  <c r="K811" i="26"/>
  <c r="M233" i="26"/>
  <c r="M281" i="26"/>
  <c r="M644" i="26"/>
  <c r="M387" i="26"/>
  <c r="K315" i="26"/>
  <c r="M313" i="26"/>
  <c r="K347" i="26"/>
  <c r="K388" i="26"/>
  <c r="K913" i="26"/>
  <c r="M537" i="26"/>
  <c r="M130" i="26"/>
  <c r="M547" i="26"/>
  <c r="K914" i="26"/>
  <c r="M937" i="26"/>
  <c r="M552" i="26"/>
  <c r="M131" i="26"/>
  <c r="M601" i="26"/>
  <c r="M681" i="26"/>
  <c r="K679" i="26"/>
  <c r="M377" i="26"/>
  <c r="K27" i="26"/>
  <c r="M73" i="26"/>
  <c r="M393" i="26"/>
  <c r="M729" i="26"/>
  <c r="M179" i="26"/>
  <c r="M611" i="26"/>
  <c r="M945" i="26"/>
  <c r="K32" i="26"/>
  <c r="K395" i="26"/>
  <c r="K690" i="26"/>
  <c r="K916" i="26"/>
  <c r="M39" i="26"/>
  <c r="M665" i="26"/>
  <c r="M361" i="26"/>
  <c r="M57" i="26"/>
  <c r="M713" i="26"/>
  <c r="K391" i="26"/>
  <c r="K683" i="26"/>
  <c r="M137" i="26"/>
  <c r="M406" i="26"/>
  <c r="M745" i="26"/>
  <c r="M183" i="26"/>
  <c r="M946" i="26"/>
  <c r="K33" i="26"/>
  <c r="K402" i="26"/>
  <c r="K692" i="26"/>
  <c r="K930" i="26"/>
  <c r="M328" i="26"/>
  <c r="M680" i="26"/>
  <c r="M985" i="26"/>
  <c r="M1001" i="26"/>
  <c r="M150" i="26"/>
  <c r="M409" i="26"/>
  <c r="M777" i="26"/>
  <c r="M199" i="26"/>
  <c r="M615" i="26"/>
  <c r="K34" i="26"/>
  <c r="K439" i="26"/>
  <c r="K931" i="26"/>
  <c r="M329" i="26"/>
  <c r="M168" i="26"/>
  <c r="M424" i="26"/>
  <c r="M793" i="26"/>
  <c r="K194" i="26"/>
  <c r="K497" i="26"/>
  <c r="K731" i="26"/>
  <c r="K950" i="26"/>
  <c r="M697" i="26"/>
  <c r="K4" i="26"/>
  <c r="M169" i="26"/>
  <c r="M809" i="26"/>
  <c r="M823" i="26"/>
  <c r="K215" i="26"/>
  <c r="K499" i="26"/>
  <c r="K951" i="26"/>
  <c r="M969" i="26"/>
  <c r="M25" i="26"/>
  <c r="M40" i="26"/>
  <c r="M185" i="26"/>
  <c r="M441" i="26"/>
  <c r="M857" i="26"/>
  <c r="M851" i="26"/>
  <c r="M802" i="26"/>
  <c r="K219" i="26"/>
  <c r="K515" i="26"/>
  <c r="K770" i="26"/>
  <c r="K964" i="26"/>
  <c r="M968" i="26"/>
  <c r="K363" i="26"/>
  <c r="M217" i="26"/>
  <c r="M521" i="26"/>
  <c r="M873" i="26"/>
  <c r="M865" i="26"/>
  <c r="M306" i="26"/>
  <c r="M803" i="26"/>
  <c r="K226" i="26"/>
  <c r="K539" i="26"/>
  <c r="K771" i="26"/>
  <c r="K50" i="26"/>
  <c r="K706" i="26"/>
  <c r="M792" i="26"/>
  <c r="M209" i="26"/>
  <c r="M863" i="26"/>
  <c r="K67" i="26"/>
  <c r="K279" i="26"/>
  <c r="K581" i="26"/>
  <c r="K723" i="26"/>
  <c r="K819" i="26"/>
  <c r="K818" i="26"/>
  <c r="M112" i="26"/>
  <c r="M994" i="26"/>
  <c r="M210" i="26"/>
  <c r="M403" i="26"/>
  <c r="M691" i="26"/>
  <c r="M864" i="26"/>
  <c r="K83" i="26"/>
  <c r="K290" i="26"/>
  <c r="K451" i="26"/>
  <c r="K594" i="26"/>
  <c r="K816" i="26"/>
  <c r="M24" i="26"/>
  <c r="M296" i="26"/>
  <c r="M536" i="26"/>
  <c r="M808" i="26"/>
  <c r="M115" i="26"/>
  <c r="M3" i="26"/>
  <c r="M211" i="26"/>
  <c r="M433" i="26"/>
  <c r="M880" i="26"/>
  <c r="K123" i="26"/>
  <c r="K291" i="26"/>
  <c r="K452" i="26"/>
  <c r="K596" i="26"/>
  <c r="K727" i="26"/>
  <c r="K835" i="26"/>
  <c r="K962" i="26"/>
  <c r="M434" i="26"/>
  <c r="M722" i="26"/>
  <c r="M881" i="26"/>
  <c r="K464" i="26"/>
  <c r="K610" i="26"/>
  <c r="K963" i="26"/>
  <c r="K259" i="26"/>
  <c r="M435" i="26"/>
  <c r="M882" i="26"/>
  <c r="K145" i="26"/>
  <c r="K467" i="26"/>
  <c r="K737" i="26"/>
  <c r="K559" i="26"/>
  <c r="M322" i="26"/>
  <c r="M88" i="26"/>
  <c r="M466" i="26"/>
  <c r="K164" i="26"/>
  <c r="K339" i="26"/>
  <c r="K485" i="26"/>
  <c r="K631" i="26"/>
  <c r="K738" i="26"/>
  <c r="K976" i="26"/>
  <c r="K418" i="26"/>
  <c r="M657" i="26"/>
  <c r="K66" i="26"/>
  <c r="M323" i="26"/>
  <c r="M99" i="26"/>
  <c r="M228" i="26"/>
  <c r="M888" i="26"/>
  <c r="K178" i="26"/>
  <c r="K495" i="26"/>
  <c r="K739" i="26"/>
  <c r="K562" i="26"/>
  <c r="M345" i="26"/>
  <c r="M649" i="26"/>
  <c r="M905" i="26"/>
  <c r="M419" i="26"/>
  <c r="M100" i="26"/>
  <c r="M275" i="26"/>
  <c r="M468" i="26"/>
  <c r="M772" i="26"/>
  <c r="K180" i="26"/>
  <c r="K354" i="26"/>
  <c r="K496" i="26"/>
  <c r="K642" i="26"/>
  <c r="K768" i="26"/>
  <c r="K883" i="26"/>
  <c r="K677" i="26"/>
  <c r="M54" i="26"/>
  <c r="M567" i="26"/>
  <c r="M693" i="26"/>
  <c r="M326" i="26"/>
  <c r="M469" i="26"/>
  <c r="M805" i="26"/>
  <c r="K71" i="26"/>
  <c r="K294" i="26"/>
  <c r="K549" i="26"/>
  <c r="K118" i="26"/>
  <c r="K119" i="26"/>
  <c r="M56" i="26"/>
  <c r="M184" i="26"/>
  <c r="M696" i="26"/>
  <c r="M824" i="26"/>
  <c r="M984" i="26"/>
  <c r="M327" i="26"/>
  <c r="M502" i="26"/>
  <c r="M807" i="26"/>
  <c r="K82" i="26"/>
  <c r="K242" i="26"/>
  <c r="K295" i="26"/>
  <c r="K355" i="26"/>
  <c r="K453" i="26"/>
  <c r="K498" i="26"/>
  <c r="K551" i="26"/>
  <c r="K595" i="26"/>
  <c r="K736" i="26"/>
  <c r="K820" i="26"/>
  <c r="K167" i="26"/>
  <c r="M440" i="26"/>
  <c r="M583" i="26"/>
  <c r="M856" i="26"/>
  <c r="M101" i="26"/>
  <c r="M535" i="26"/>
  <c r="M919" i="26"/>
  <c r="K37" i="26"/>
  <c r="K299" i="26"/>
  <c r="K405" i="26"/>
  <c r="K455" i="26"/>
  <c r="K555" i="26"/>
  <c r="K647" i="26"/>
  <c r="K775" i="26"/>
  <c r="K965" i="26"/>
  <c r="K869" i="26"/>
  <c r="K69" i="26"/>
  <c r="M341" i="26"/>
  <c r="M584" i="26"/>
  <c r="M712" i="26"/>
  <c r="M1000" i="26"/>
  <c r="M421" i="26"/>
  <c r="M695" i="26"/>
  <c r="K38" i="26"/>
  <c r="K84" i="26"/>
  <c r="K181" i="26"/>
  <c r="K247" i="26"/>
  <c r="K357" i="26"/>
  <c r="K407" i="26"/>
  <c r="K462" i="26"/>
  <c r="K500" i="26"/>
  <c r="K558" i="26"/>
  <c r="K603" i="26"/>
  <c r="K651" i="26"/>
  <c r="K967" i="26"/>
  <c r="M231" i="26"/>
  <c r="M344" i="26"/>
  <c r="M456" i="26"/>
  <c r="M600" i="26"/>
  <c r="M872" i="26"/>
  <c r="M422" i="26"/>
  <c r="M901" i="26"/>
  <c r="M711" i="26"/>
  <c r="M837" i="26"/>
  <c r="M934" i="26"/>
  <c r="K85" i="26"/>
  <c r="K135" i="26"/>
  <c r="K358" i="26"/>
  <c r="K503" i="26"/>
  <c r="K885" i="26"/>
  <c r="M72" i="26"/>
  <c r="M232" i="26"/>
  <c r="M487" i="26"/>
  <c r="M917" i="26"/>
  <c r="M935" i="26"/>
  <c r="K43" i="26"/>
  <c r="K86" i="26"/>
  <c r="K144" i="26"/>
  <c r="K187" i="26"/>
  <c r="K258" i="26"/>
  <c r="K309" i="26"/>
  <c r="K359" i="26"/>
  <c r="K514" i="26"/>
  <c r="K560" i="26"/>
  <c r="K659" i="26"/>
  <c r="K701" i="26"/>
  <c r="K740" i="26"/>
  <c r="K788" i="26"/>
  <c r="K886" i="26"/>
  <c r="K978" i="26"/>
  <c r="M488" i="26"/>
  <c r="M616" i="26"/>
  <c r="M743" i="26"/>
  <c r="M966" i="26"/>
  <c r="K91" i="26"/>
  <c r="K423" i="26"/>
  <c r="K741" i="26"/>
  <c r="K790" i="26"/>
  <c r="K839" i="26"/>
  <c r="K887" i="26"/>
  <c r="K933" i="26"/>
  <c r="M501" i="26"/>
  <c r="M744" i="26"/>
  <c r="M902" i="26"/>
  <c r="M470" i="26"/>
  <c r="M133" i="26"/>
  <c r="M565" i="26"/>
  <c r="M757" i="26"/>
  <c r="M853" i="26"/>
  <c r="K5" i="26"/>
  <c r="K51" i="26"/>
  <c r="K98" i="26"/>
  <c r="K195" i="26"/>
  <c r="K261" i="26"/>
  <c r="K370" i="26"/>
  <c r="K427" i="26"/>
  <c r="K517" i="26"/>
  <c r="K563" i="26"/>
  <c r="K613" i="26"/>
  <c r="K663" i="26"/>
  <c r="K707" i="26"/>
  <c r="K754" i="26"/>
  <c r="K791" i="26"/>
  <c r="K891" i="26"/>
  <c r="K117" i="26"/>
  <c r="K871" i="26"/>
  <c r="M87" i="26"/>
  <c r="M248" i="26"/>
  <c r="M360" i="26"/>
  <c r="M903" i="26"/>
  <c r="M471" i="26"/>
  <c r="M136" i="26"/>
  <c r="M566" i="26"/>
  <c r="K6" i="26"/>
  <c r="K52" i="26"/>
  <c r="K147" i="26"/>
  <c r="K262" i="26"/>
  <c r="K371" i="26"/>
  <c r="K519" i="26"/>
  <c r="K564" i="26"/>
  <c r="K672" i="26"/>
  <c r="K708" i="26"/>
  <c r="K755" i="26"/>
  <c r="K795" i="26"/>
  <c r="K898" i="26"/>
  <c r="K940" i="26"/>
  <c r="K983" i="26"/>
  <c r="K165" i="26"/>
  <c r="M104" i="26"/>
  <c r="M249" i="26"/>
  <c r="M504" i="26"/>
  <c r="M632" i="26"/>
  <c r="M759" i="26"/>
  <c r="M21" i="26"/>
  <c r="M599" i="26"/>
  <c r="K7" i="26"/>
  <c r="K53" i="26"/>
  <c r="K103" i="26"/>
  <c r="K148" i="26"/>
  <c r="K203" i="26"/>
  <c r="K263" i="26"/>
  <c r="K373" i="26"/>
  <c r="K475" i="26"/>
  <c r="K530" i="26"/>
  <c r="K571" i="26"/>
  <c r="K619" i="26"/>
  <c r="K673" i="26"/>
  <c r="K709" i="26"/>
  <c r="K899" i="26"/>
  <c r="K987" i="26"/>
  <c r="M8" i="26"/>
  <c r="M105" i="26"/>
  <c r="M376" i="26"/>
  <c r="M646" i="26"/>
  <c r="M760" i="26"/>
  <c r="M920" i="26"/>
  <c r="M23" i="26"/>
  <c r="M149" i="26"/>
  <c r="K18" i="26"/>
  <c r="K62" i="26"/>
  <c r="K114" i="26"/>
  <c r="K151" i="26"/>
  <c r="K274" i="26"/>
  <c r="K375" i="26"/>
  <c r="K482" i="26"/>
  <c r="K531" i="26"/>
  <c r="K578" i="26"/>
  <c r="K626" i="26"/>
  <c r="K674" i="26"/>
  <c r="K900" i="26"/>
  <c r="K947" i="26"/>
  <c r="M9" i="26"/>
  <c r="M120" i="26"/>
  <c r="M278" i="26"/>
  <c r="M520" i="26"/>
  <c r="M776" i="26"/>
  <c r="M645" i="26"/>
  <c r="M28" i="26"/>
  <c r="M438" i="26"/>
  <c r="K19" i="26"/>
  <c r="K64" i="26"/>
  <c r="K331" i="26"/>
  <c r="K437" i="26"/>
  <c r="K483" i="26"/>
  <c r="K534" i="26"/>
  <c r="K579" i="26"/>
  <c r="K627" i="26"/>
  <c r="K675" i="26"/>
  <c r="K715" i="26"/>
  <c r="K763" i="26"/>
  <c r="K995" i="26"/>
  <c r="K582" i="26"/>
  <c r="M22" i="26"/>
  <c r="M121" i="26"/>
  <c r="M280" i="26"/>
  <c r="M392" i="26"/>
  <c r="M664" i="26"/>
  <c r="M936" i="26"/>
  <c r="K65" i="26"/>
  <c r="K116" i="26"/>
  <c r="K163" i="26"/>
  <c r="K338" i="26"/>
  <c r="K484" i="26"/>
  <c r="K580" i="26"/>
  <c r="K628" i="26"/>
  <c r="K676" i="26"/>
  <c r="K767" i="26"/>
  <c r="K911" i="26"/>
  <c r="K949" i="26"/>
  <c r="K996" i="26"/>
  <c r="K973" i="26"/>
  <c r="K974" i="26"/>
  <c r="M95" i="26"/>
  <c r="K95" i="26"/>
  <c r="M127" i="26"/>
  <c r="K127" i="26"/>
  <c r="M806" i="26"/>
  <c r="M246" i="26"/>
  <c r="M63" i="26"/>
  <c r="M160" i="26"/>
  <c r="M574" i="26"/>
  <c r="K14" i="26"/>
  <c r="K214" i="26"/>
  <c r="K335" i="26"/>
  <c r="K446" i="26"/>
  <c r="K624" i="26"/>
  <c r="K656" i="26"/>
  <c r="K830" i="26"/>
  <c r="K982" i="26"/>
  <c r="M289" i="26"/>
  <c r="M710" i="26"/>
  <c r="K15" i="26"/>
  <c r="K70" i="26"/>
  <c r="K124" i="26"/>
  <c r="K157" i="26"/>
  <c r="K336" i="26"/>
  <c r="K367" i="26"/>
  <c r="K447" i="26"/>
  <c r="K476" i="26"/>
  <c r="K716" i="26"/>
  <c r="K831" i="26"/>
  <c r="K925" i="26"/>
  <c r="K957" i="26"/>
  <c r="M550" i="26"/>
  <c r="M918" i="26"/>
  <c r="M822" i="26"/>
  <c r="M20" i="26"/>
  <c r="K20" i="26"/>
  <c r="M68" i="26"/>
  <c r="K68" i="26"/>
  <c r="M244" i="26"/>
  <c r="K244" i="26"/>
  <c r="M292" i="26"/>
  <c r="K292" i="26"/>
  <c r="M324" i="26"/>
  <c r="K324" i="26"/>
  <c r="K340" i="26"/>
  <c r="M340" i="26"/>
  <c r="M516" i="26"/>
  <c r="K516" i="26"/>
  <c r="M532" i="26"/>
  <c r="K532" i="26"/>
  <c r="K548" i="26"/>
  <c r="M548" i="26"/>
  <c r="K46" i="26"/>
  <c r="K125" i="26"/>
  <c r="K158" i="26"/>
  <c r="K189" i="26"/>
  <c r="K337" i="26"/>
  <c r="K368" i="26"/>
  <c r="K477" i="26"/>
  <c r="K511" i="26"/>
  <c r="K540" i="26"/>
  <c r="K572" i="26"/>
  <c r="K684" i="26"/>
  <c r="K717" i="26"/>
  <c r="K892" i="26"/>
  <c r="K926" i="26"/>
  <c r="K958" i="26"/>
  <c r="M817" i="26"/>
  <c r="M576" i="26"/>
  <c r="M174" i="26"/>
  <c r="M390" i="26"/>
  <c r="M486" i="26"/>
  <c r="M721" i="26"/>
  <c r="M909" i="26"/>
  <c r="M197" i="26"/>
  <c r="K197" i="26"/>
  <c r="K213" i="26"/>
  <c r="M213" i="26"/>
  <c r="M229" i="26"/>
  <c r="K229" i="26"/>
  <c r="M245" i="26"/>
  <c r="K245" i="26"/>
  <c r="M277" i="26"/>
  <c r="K277" i="26"/>
  <c r="M293" i="26"/>
  <c r="K293" i="26"/>
  <c r="M325" i="26"/>
  <c r="K325" i="26"/>
  <c r="M389" i="26"/>
  <c r="K389" i="26"/>
  <c r="M533" i="26"/>
  <c r="K533" i="26"/>
  <c r="M629" i="26"/>
  <c r="K629" i="26"/>
  <c r="M661" i="26"/>
  <c r="K661" i="26"/>
  <c r="K725" i="26"/>
  <c r="M725" i="26"/>
  <c r="M773" i="26"/>
  <c r="K773" i="26"/>
  <c r="M821" i="26"/>
  <c r="K821" i="26"/>
  <c r="K981" i="26"/>
  <c r="M981" i="26"/>
  <c r="M997" i="26"/>
  <c r="K997" i="26"/>
  <c r="K47" i="26"/>
  <c r="K75" i="26"/>
  <c r="K126" i="26"/>
  <c r="K159" i="26"/>
  <c r="K190" i="26"/>
  <c r="K220" i="26"/>
  <c r="K283" i="26"/>
  <c r="K308" i="26"/>
  <c r="K369" i="26"/>
  <c r="K398" i="26"/>
  <c r="K478" i="26"/>
  <c r="K512" i="26"/>
  <c r="K573" i="26"/>
  <c r="K597" i="26"/>
  <c r="K718" i="26"/>
  <c r="K748" i="26"/>
  <c r="K780" i="26"/>
  <c r="K893" i="26"/>
  <c r="K927" i="26"/>
  <c r="K959" i="26"/>
  <c r="K988" i="26"/>
  <c r="K989" i="26"/>
  <c r="M255" i="26"/>
  <c r="K255" i="26"/>
  <c r="M351" i="26"/>
  <c r="K351" i="26"/>
  <c r="M431" i="26"/>
  <c r="K431" i="26"/>
  <c r="M463" i="26"/>
  <c r="K463" i="26"/>
  <c r="M527" i="26"/>
  <c r="K527" i="26"/>
  <c r="M591" i="26"/>
  <c r="K591" i="26"/>
  <c r="M639" i="26"/>
  <c r="K639" i="26"/>
  <c r="M687" i="26"/>
  <c r="K687" i="26"/>
  <c r="M703" i="26"/>
  <c r="K703" i="26"/>
  <c r="M719" i="26"/>
  <c r="K719" i="26"/>
  <c r="M735" i="26"/>
  <c r="K735" i="26"/>
  <c r="M751" i="26"/>
  <c r="K751" i="26"/>
  <c r="M783" i="26"/>
  <c r="K783" i="26"/>
  <c r="M943" i="26"/>
  <c r="K943" i="26"/>
  <c r="M975" i="26"/>
  <c r="K975" i="26"/>
  <c r="K991" i="26"/>
  <c r="M991" i="26"/>
  <c r="K239" i="26"/>
  <c r="K268" i="26"/>
  <c r="K383" i="26"/>
  <c r="K414" i="26"/>
  <c r="K620" i="26"/>
  <c r="K796" i="26"/>
  <c r="M61" i="26"/>
  <c r="M16" i="26"/>
  <c r="K16" i="26"/>
  <c r="K96" i="26"/>
  <c r="M96" i="26"/>
  <c r="M256" i="26"/>
  <c r="K256" i="26"/>
  <c r="M272" i="26"/>
  <c r="K272" i="26"/>
  <c r="M384" i="26"/>
  <c r="K384" i="26"/>
  <c r="M448" i="26"/>
  <c r="K448" i="26"/>
  <c r="M480" i="26"/>
  <c r="K480" i="26"/>
  <c r="M528" i="26"/>
  <c r="K528" i="26"/>
  <c r="M608" i="26"/>
  <c r="K608" i="26"/>
  <c r="M640" i="26"/>
  <c r="K640" i="26"/>
  <c r="M688" i="26"/>
  <c r="K688" i="26"/>
  <c r="M704" i="26"/>
  <c r="K704" i="26"/>
  <c r="K784" i="26"/>
  <c r="M784" i="26"/>
  <c r="M800" i="26"/>
  <c r="K800" i="26"/>
  <c r="M832" i="26"/>
  <c r="K832" i="26"/>
  <c r="M848" i="26"/>
  <c r="K848" i="26"/>
  <c r="M896" i="26"/>
  <c r="K896" i="26"/>
  <c r="M928" i="26"/>
  <c r="K928" i="26"/>
  <c r="M992" i="26"/>
  <c r="K992" i="26"/>
  <c r="K94" i="26"/>
  <c r="K271" i="26"/>
  <c r="K415" i="26"/>
  <c r="K590" i="26"/>
  <c r="K622" i="26"/>
  <c r="K652" i="26"/>
  <c r="K797" i="26"/>
  <c r="K828" i="26"/>
  <c r="K860" i="26"/>
  <c r="M320" i="26"/>
  <c r="M97" i="26"/>
  <c r="M176" i="26"/>
  <c r="M910" i="26"/>
  <c r="K134" i="26"/>
  <c r="M134" i="26"/>
  <c r="M166" i="26"/>
  <c r="K166" i="26"/>
  <c r="M182" i="26"/>
  <c r="K182" i="26"/>
  <c r="M198" i="26"/>
  <c r="K198" i="26"/>
  <c r="M310" i="26"/>
  <c r="K310" i="26"/>
  <c r="K614" i="26"/>
  <c r="M614" i="26"/>
  <c r="M678" i="26"/>
  <c r="K678" i="26"/>
  <c r="M742" i="26"/>
  <c r="K742" i="26"/>
  <c r="M774" i="26"/>
  <c r="K774" i="26"/>
  <c r="M854" i="26"/>
  <c r="K854" i="26"/>
  <c r="M998" i="26"/>
  <c r="K998" i="26"/>
  <c r="K48" i="26"/>
  <c r="K78" i="26"/>
  <c r="K102" i="26"/>
  <c r="K191" i="26"/>
  <c r="K221" i="26"/>
  <c r="K284" i="26"/>
  <c r="K399" i="26"/>
  <c r="K479" i="26"/>
  <c r="K513" i="26"/>
  <c r="K598" i="26"/>
  <c r="K720" i="26"/>
  <c r="K749" i="26"/>
  <c r="K781" i="26"/>
  <c r="M321" i="26"/>
  <c r="M990" i="26"/>
  <c r="M177" i="26"/>
  <c r="K79" i="26"/>
  <c r="K192" i="26"/>
  <c r="K224" i="26"/>
  <c r="K285" i="26"/>
  <c r="K400" i="26"/>
  <c r="K575" i="26"/>
  <c r="K662" i="26"/>
  <c r="K752" i="26"/>
  <c r="K782" i="26"/>
  <c r="K870" i="26"/>
  <c r="K993" i="26"/>
  <c r="M668" i="26"/>
  <c r="K668" i="26"/>
  <c r="M493" i="26"/>
  <c r="K493" i="26"/>
  <c r="M175" i="26"/>
  <c r="K175" i="26"/>
  <c r="M12" i="26"/>
  <c r="K12" i="26"/>
  <c r="M44" i="26"/>
  <c r="K44" i="26"/>
  <c r="M76" i="26"/>
  <c r="K76" i="26"/>
  <c r="M412" i="26"/>
  <c r="K412" i="26"/>
  <c r="M444" i="26"/>
  <c r="K444" i="26"/>
  <c r="M492" i="26"/>
  <c r="K492" i="26"/>
  <c r="M556" i="26"/>
  <c r="K556" i="26"/>
  <c r="M588" i="26"/>
  <c r="K588" i="26"/>
  <c r="M700" i="26"/>
  <c r="K700" i="26"/>
  <c r="M924" i="26"/>
  <c r="K924" i="26"/>
  <c r="K236" i="26"/>
  <c r="K380" i="26"/>
  <c r="K524" i="26"/>
  <c r="M13" i="26"/>
  <c r="K13" i="26"/>
  <c r="M45" i="26"/>
  <c r="K45" i="26"/>
  <c r="M77" i="26"/>
  <c r="K77" i="26"/>
  <c r="M253" i="26"/>
  <c r="K253" i="26"/>
  <c r="M317" i="26"/>
  <c r="K317" i="26"/>
  <c r="M557" i="26"/>
  <c r="K557" i="26"/>
  <c r="M605" i="26"/>
  <c r="K605" i="26"/>
  <c r="M765" i="26"/>
  <c r="K765" i="26"/>
  <c r="M845" i="26"/>
  <c r="K845" i="26"/>
  <c r="M877" i="26"/>
  <c r="K877" i="26"/>
  <c r="K204" i="26"/>
  <c r="M270" i="26"/>
  <c r="K270" i="26"/>
  <c r="M350" i="26"/>
  <c r="K350" i="26"/>
  <c r="M430" i="26"/>
  <c r="K430" i="26"/>
  <c r="K542" i="26"/>
  <c r="M542" i="26"/>
  <c r="M606" i="26"/>
  <c r="K606" i="26"/>
  <c r="M638" i="26"/>
  <c r="K638" i="26"/>
  <c r="M750" i="26"/>
  <c r="K750" i="26"/>
  <c r="M798" i="26"/>
  <c r="K798" i="26"/>
  <c r="M862" i="26"/>
  <c r="K862" i="26"/>
  <c r="K205" i="26"/>
  <c r="M207" i="26"/>
  <c r="M60" i="26"/>
  <c r="K60" i="26"/>
  <c r="M108" i="26"/>
  <c r="K108" i="26"/>
  <c r="M140" i="26"/>
  <c r="K140" i="26"/>
  <c r="M156" i="26"/>
  <c r="K156" i="26"/>
  <c r="M188" i="26"/>
  <c r="K188" i="26"/>
  <c r="M332" i="26"/>
  <c r="K332" i="26"/>
  <c r="M364" i="26"/>
  <c r="K364" i="26"/>
  <c r="M396" i="26"/>
  <c r="K396" i="26"/>
  <c r="M508" i="26"/>
  <c r="K508" i="26"/>
  <c r="M844" i="26"/>
  <c r="K844" i="26"/>
  <c r="M908" i="26"/>
  <c r="K908" i="26"/>
  <c r="M956" i="26"/>
  <c r="K956" i="26"/>
  <c r="K143" i="26"/>
  <c r="K172" i="26"/>
  <c r="M93" i="26"/>
  <c r="K93" i="26"/>
  <c r="M269" i="26"/>
  <c r="K269" i="26"/>
  <c r="M333" i="26"/>
  <c r="K333" i="26"/>
  <c r="M365" i="26"/>
  <c r="K365" i="26"/>
  <c r="M397" i="26"/>
  <c r="K397" i="26"/>
  <c r="M509" i="26"/>
  <c r="K509" i="26"/>
  <c r="M541" i="26"/>
  <c r="K541" i="26"/>
  <c r="M589" i="26"/>
  <c r="K589" i="26"/>
  <c r="M621" i="26"/>
  <c r="K621" i="26"/>
  <c r="M941" i="26"/>
  <c r="K941" i="26"/>
  <c r="K173" i="26"/>
  <c r="K237" i="26"/>
  <c r="K381" i="26"/>
  <c r="K525" i="26"/>
  <c r="K732" i="26"/>
  <c r="M30" i="26"/>
  <c r="K30" i="26"/>
  <c r="M222" i="26"/>
  <c r="K222" i="26"/>
  <c r="M254" i="26"/>
  <c r="K254" i="26"/>
  <c r="M286" i="26"/>
  <c r="K286" i="26"/>
  <c r="M318" i="26"/>
  <c r="K318" i="26"/>
  <c r="M366" i="26"/>
  <c r="K366" i="26"/>
  <c r="M510" i="26"/>
  <c r="K510" i="26"/>
  <c r="M686" i="26"/>
  <c r="K686" i="26"/>
  <c r="M702" i="26"/>
  <c r="K702" i="26"/>
  <c r="M734" i="26"/>
  <c r="K734" i="26"/>
  <c r="M766" i="26"/>
  <c r="K766" i="26"/>
  <c r="M894" i="26"/>
  <c r="K894" i="26"/>
  <c r="M942" i="26"/>
  <c r="K942" i="26"/>
  <c r="K238" i="26"/>
  <c r="K382" i="26"/>
  <c r="K413" i="26"/>
  <c r="K526" i="26"/>
  <c r="K733" i="26"/>
  <c r="M685" i="26"/>
  <c r="M223" i="26"/>
  <c r="K223" i="26"/>
  <c r="M607" i="26"/>
  <c r="K607" i="26"/>
  <c r="M895" i="26"/>
  <c r="K895" i="26"/>
  <c r="M128" i="26"/>
  <c r="K128" i="26"/>
  <c r="M208" i="26"/>
  <c r="K208" i="26"/>
  <c r="M352" i="26"/>
  <c r="K352" i="26"/>
  <c r="M960" i="26"/>
  <c r="K960" i="26"/>
  <c r="K240" i="26"/>
  <c r="K80" i="26"/>
  <c r="K110" i="26"/>
  <c r="K225" i="26"/>
  <c r="K257" i="26"/>
  <c r="K287" i="26"/>
  <c r="K316" i="26"/>
  <c r="K342" i="26"/>
  <c r="K401" i="26"/>
  <c r="K428" i="26"/>
  <c r="K454" i="26"/>
  <c r="K604" i="26"/>
  <c r="K636" i="26"/>
  <c r="K753" i="26"/>
  <c r="K812" i="26"/>
  <c r="K838" i="26"/>
  <c r="K81" i="26"/>
  <c r="M778" i="26"/>
  <c r="K778" i="26"/>
  <c r="M92" i="26"/>
  <c r="K92" i="26"/>
  <c r="M764" i="26"/>
  <c r="K764" i="26"/>
  <c r="M109" i="26"/>
  <c r="K109" i="26"/>
  <c r="M349" i="26"/>
  <c r="K349" i="26"/>
  <c r="M592" i="26"/>
  <c r="K592" i="26"/>
  <c r="K300" i="26"/>
  <c r="M17" i="26"/>
  <c r="K17" i="26"/>
  <c r="M49" i="26"/>
  <c r="K49" i="26"/>
  <c r="M129" i="26"/>
  <c r="K129" i="26"/>
  <c r="M161" i="26"/>
  <c r="K161" i="26"/>
  <c r="M193" i="26"/>
  <c r="K193" i="26"/>
  <c r="K273" i="26"/>
  <c r="M273" i="26"/>
  <c r="K305" i="26"/>
  <c r="M305" i="26"/>
  <c r="M385" i="26"/>
  <c r="K385" i="26"/>
  <c r="M417" i="26"/>
  <c r="K417" i="26"/>
  <c r="M449" i="26"/>
  <c r="K449" i="26"/>
  <c r="M465" i="26"/>
  <c r="K465" i="26"/>
  <c r="M481" i="26"/>
  <c r="K481" i="26"/>
  <c r="M529" i="26"/>
  <c r="K529" i="26"/>
  <c r="M561" i="26"/>
  <c r="K561" i="26"/>
  <c r="M609" i="26"/>
  <c r="K609" i="26"/>
  <c r="M689" i="26"/>
  <c r="K689" i="26"/>
  <c r="M705" i="26"/>
  <c r="K705" i="26"/>
  <c r="M785" i="26"/>
  <c r="K785" i="26"/>
  <c r="K833" i="26"/>
  <c r="M833" i="26"/>
  <c r="M897" i="26"/>
  <c r="K897" i="26"/>
  <c r="M929" i="26"/>
  <c r="K929" i="26"/>
  <c r="M961" i="26"/>
  <c r="K961" i="26"/>
  <c r="M977" i="26"/>
  <c r="K977" i="26"/>
  <c r="K241" i="26"/>
  <c r="K303" i="26"/>
  <c r="K334" i="26"/>
  <c r="K416" i="26"/>
  <c r="K445" i="26"/>
  <c r="K593" i="26"/>
  <c r="K623" i="26"/>
  <c r="K653" i="26"/>
  <c r="K799" i="26"/>
  <c r="K829" i="26"/>
  <c r="K861" i="26"/>
  <c r="K252" i="26"/>
  <c r="M726" i="26"/>
  <c r="M625" i="26"/>
  <c r="M654" i="26"/>
  <c r="M758" i="26"/>
  <c r="M849" i="26"/>
  <c r="K111" i="26"/>
  <c r="K288" i="26"/>
  <c r="K319" i="26"/>
  <c r="K374" i="26"/>
  <c r="K429" i="26"/>
  <c r="K577" i="26"/>
  <c r="K637" i="26"/>
  <c r="K669" i="26"/>
  <c r="K694" i="26"/>
  <c r="K813" i="26"/>
  <c r="K876" i="26"/>
  <c r="M630" i="26"/>
  <c r="M301" i="26"/>
  <c r="M655" i="26"/>
  <c r="M10" i="26"/>
  <c r="K10" i="26"/>
  <c r="M26" i="26"/>
  <c r="K26" i="26"/>
  <c r="M42" i="26"/>
  <c r="K42" i="26"/>
  <c r="M58" i="26"/>
  <c r="K58" i="26"/>
  <c r="M74" i="26"/>
  <c r="K74" i="26"/>
  <c r="M90" i="26"/>
  <c r="K90" i="26"/>
  <c r="M106" i="26"/>
  <c r="K106" i="26"/>
  <c r="M122" i="26"/>
  <c r="K122" i="26"/>
  <c r="M138" i="26"/>
  <c r="K138" i="26"/>
  <c r="M154" i="26"/>
  <c r="K154" i="26"/>
  <c r="M170" i="26"/>
  <c r="K170" i="26"/>
  <c r="M186" i="26"/>
  <c r="K186" i="26"/>
  <c r="M202" i="26"/>
  <c r="K202" i="26"/>
  <c r="M218" i="26"/>
  <c r="K218" i="26"/>
  <c r="M234" i="26"/>
  <c r="K234" i="26"/>
  <c r="M250" i="26"/>
  <c r="K250" i="26"/>
  <c r="M266" i="26"/>
  <c r="K266" i="26"/>
  <c r="M282" i="26"/>
  <c r="K282" i="26"/>
  <c r="M298" i="26"/>
  <c r="K298" i="26"/>
  <c r="M314" i="26"/>
  <c r="K314" i="26"/>
  <c r="M330" i="26"/>
  <c r="K330" i="26"/>
  <c r="M346" i="26"/>
  <c r="K346" i="26"/>
  <c r="K362" i="26"/>
  <c r="M362" i="26"/>
  <c r="M378" i="26"/>
  <c r="K378" i="26"/>
  <c r="M394" i="26"/>
  <c r="K394" i="26"/>
  <c r="M410" i="26"/>
  <c r="K410" i="26"/>
  <c r="M426" i="26"/>
  <c r="K426" i="26"/>
  <c r="M442" i="26"/>
  <c r="K442" i="26"/>
  <c r="M458" i="26"/>
  <c r="K458" i="26"/>
  <c r="M474" i="26"/>
  <c r="K474" i="26"/>
  <c r="M490" i="26"/>
  <c r="K490" i="26"/>
  <c r="M506" i="26"/>
  <c r="K506" i="26"/>
  <c r="M522" i="26"/>
  <c r="K522" i="26"/>
  <c r="M538" i="26"/>
  <c r="K538" i="26"/>
  <c r="K554" i="26"/>
  <c r="M554" i="26"/>
  <c r="M570" i="26"/>
  <c r="K570" i="26"/>
  <c r="M586" i="26"/>
  <c r="K586" i="26"/>
  <c r="M602" i="26"/>
  <c r="K602" i="26"/>
  <c r="M618" i="26"/>
  <c r="K618" i="26"/>
  <c r="M634" i="26"/>
  <c r="K634" i="26"/>
  <c r="M650" i="26"/>
  <c r="K650" i="26"/>
  <c r="M666" i="26"/>
  <c r="K666" i="26"/>
  <c r="M682" i="26"/>
  <c r="K682" i="26"/>
  <c r="M698" i="26"/>
  <c r="K698" i="26"/>
  <c r="M714" i="26"/>
  <c r="K714" i="26"/>
  <c r="M730" i="26"/>
  <c r="K730" i="26"/>
  <c r="M746" i="26"/>
  <c r="K746" i="26"/>
  <c r="M762" i="26"/>
  <c r="K762" i="26"/>
  <c r="M794" i="26"/>
  <c r="K794" i="26"/>
  <c r="M810" i="26"/>
  <c r="K810" i="26"/>
  <c r="M826" i="26"/>
  <c r="K826" i="26"/>
  <c r="M842" i="26"/>
  <c r="K842" i="26"/>
  <c r="M858" i="26"/>
  <c r="K858" i="26"/>
  <c r="K874" i="26"/>
  <c r="M874" i="26"/>
  <c r="M890" i="26"/>
  <c r="K890" i="26"/>
  <c r="M906" i="26"/>
  <c r="K906" i="26"/>
  <c r="M922" i="26"/>
  <c r="K922" i="26"/>
  <c r="M938" i="26"/>
  <c r="K938" i="26"/>
  <c r="M954" i="26"/>
  <c r="K954" i="26"/>
  <c r="M970" i="26"/>
  <c r="K970" i="26"/>
  <c r="M986" i="26"/>
  <c r="K986" i="26"/>
  <c r="K29" i="26"/>
  <c r="K141" i="26"/>
  <c r="K196" i="26"/>
  <c r="K348" i="26"/>
  <c r="K432" i="26"/>
  <c r="K460" i="26"/>
  <c r="K518" i="26"/>
  <c r="K641" i="26"/>
  <c r="K670" i="26"/>
  <c r="K814" i="26"/>
  <c r="K846" i="26"/>
  <c r="K878" i="26"/>
  <c r="M206" i="26"/>
  <c r="M302" i="26"/>
  <c r="M543" i="26"/>
  <c r="M11" i="26"/>
  <c r="K11" i="26"/>
  <c r="M107" i="26"/>
  <c r="K107" i="26"/>
  <c r="M139" i="26"/>
  <c r="K139" i="26"/>
  <c r="M155" i="26"/>
  <c r="K155" i="26"/>
  <c r="M235" i="26"/>
  <c r="K235" i="26"/>
  <c r="M267" i="26"/>
  <c r="K267" i="26"/>
  <c r="M411" i="26"/>
  <c r="K411" i="26"/>
  <c r="M443" i="26"/>
  <c r="K443" i="26"/>
  <c r="M459" i="26"/>
  <c r="K459" i="26"/>
  <c r="M491" i="26"/>
  <c r="K491" i="26"/>
  <c r="M507" i="26"/>
  <c r="K507" i="26"/>
  <c r="M523" i="26"/>
  <c r="K523" i="26"/>
  <c r="M587" i="26"/>
  <c r="K587" i="26"/>
  <c r="M667" i="26"/>
  <c r="K667" i="26"/>
  <c r="M747" i="26"/>
  <c r="K747" i="26"/>
  <c r="M779" i="26"/>
  <c r="K779" i="26"/>
  <c r="M827" i="26"/>
  <c r="K827" i="26"/>
  <c r="M843" i="26"/>
  <c r="K843" i="26"/>
  <c r="M859" i="26"/>
  <c r="K859" i="26"/>
  <c r="M875" i="26"/>
  <c r="K875" i="26"/>
  <c r="M907" i="26"/>
  <c r="K907" i="26"/>
  <c r="M923" i="26"/>
  <c r="K923" i="26"/>
  <c r="M955" i="26"/>
  <c r="K955" i="26"/>
  <c r="M971" i="26"/>
  <c r="K971" i="26"/>
  <c r="K31" i="26"/>
  <c r="K59" i="26"/>
  <c r="K113" i="26"/>
  <c r="K142" i="26"/>
  <c r="K171" i="26"/>
  <c r="K230" i="26"/>
  <c r="K260" i="26"/>
  <c r="K353" i="26"/>
  <c r="K379" i="26"/>
  <c r="K404" i="26"/>
  <c r="K461" i="26"/>
  <c r="K494" i="26"/>
  <c r="K671" i="26"/>
  <c r="K699" i="26"/>
  <c r="K789" i="26"/>
  <c r="K815" i="26"/>
  <c r="K847" i="26"/>
  <c r="K879" i="26"/>
  <c r="K939" i="26"/>
  <c r="K972" i="26"/>
  <c r="M425" i="26"/>
  <c r="M41" i="26"/>
  <c r="K41" i="26"/>
  <c r="M89" i="26"/>
  <c r="K89" i="26"/>
  <c r="K153" i="26"/>
  <c r="M153" i="26"/>
  <c r="M201" i="26"/>
  <c r="K201" i="26"/>
  <c r="K297" i="26"/>
  <c r="M297" i="26"/>
  <c r="M457" i="26"/>
  <c r="K457" i="26"/>
  <c r="K473" i="26"/>
  <c r="M473" i="26"/>
  <c r="K489" i="26"/>
  <c r="M489" i="26"/>
  <c r="M505" i="26"/>
  <c r="K505" i="26"/>
  <c r="K553" i="26"/>
  <c r="M553" i="26"/>
  <c r="K569" i="26"/>
  <c r="M569" i="26"/>
  <c r="K585" i="26"/>
  <c r="M585" i="26"/>
  <c r="K633" i="26"/>
  <c r="M633" i="26"/>
  <c r="K761" i="26"/>
  <c r="M761" i="26"/>
  <c r="M825" i="26"/>
  <c r="K825" i="26"/>
  <c r="K841" i="26"/>
  <c r="M841" i="26"/>
  <c r="K953" i="26"/>
  <c r="M953" i="26"/>
  <c r="M55" i="26"/>
  <c r="K343" i="26"/>
  <c r="K855" i="26"/>
  <c r="K999" i="26"/>
  <c r="M152" i="26"/>
  <c r="K152" i="26"/>
  <c r="M200" i="26"/>
  <c r="K200" i="26"/>
  <c r="M216" i="26"/>
  <c r="K216" i="26"/>
  <c r="M264" i="26"/>
  <c r="K264" i="26"/>
  <c r="M312" i="26"/>
  <c r="K312" i="26"/>
  <c r="M408" i="26"/>
  <c r="K408" i="26"/>
  <c r="M472" i="26"/>
  <c r="K472" i="26"/>
  <c r="M568" i="26"/>
  <c r="K568" i="26"/>
  <c r="M648" i="26"/>
  <c r="K648" i="26"/>
  <c r="M728" i="26"/>
  <c r="K728" i="26"/>
  <c r="M840" i="26"/>
  <c r="K840" i="26"/>
  <c r="M904" i="26"/>
  <c r="K904" i="26"/>
  <c r="M952" i="26"/>
  <c r="K952" i="26"/>
  <c r="M2" i="26"/>
  <c r="D6" i="23"/>
  <c r="H6" i="23" s="1"/>
  <c r="G8" i="23"/>
  <c r="J8" i="23" s="1"/>
  <c r="D5" i="23"/>
  <c r="H5" i="23" s="1"/>
  <c r="G6" i="23"/>
  <c r="J6" i="23" s="1"/>
  <c r="E5" i="16"/>
  <c r="H5" i="16" s="1"/>
  <c r="E8" i="16"/>
  <c r="F8" i="16" s="1"/>
  <c r="E7" i="16"/>
  <c r="G7" i="16" s="1"/>
  <c r="E11" i="16"/>
  <c r="H11" i="16" s="1"/>
  <c r="E12" i="16"/>
  <c r="H12" i="16" s="1"/>
  <c r="I5" i="23"/>
  <c r="E13" i="16"/>
  <c r="H13" i="16" s="1"/>
  <c r="I6" i="23"/>
  <c r="E9" i="16"/>
  <c r="H9" i="16" s="1"/>
  <c r="E10" i="16"/>
  <c r="G10" i="16" s="1"/>
  <c r="E4" i="16"/>
  <c r="H4" i="16" s="1"/>
  <c r="E6" i="16"/>
  <c r="F6" i="16" s="1"/>
  <c r="F3" i="16"/>
  <c r="G8" i="16"/>
  <c r="E3" i="16"/>
  <c r="G3" i="16" s="1"/>
  <c r="D9" i="23"/>
  <c r="H9" i="23" s="1"/>
  <c r="D8" i="23"/>
  <c r="H8" i="23" s="1"/>
  <c r="G3" i="23"/>
  <c r="J3" i="23" s="1"/>
  <c r="G7" i="23"/>
  <c r="J7" i="23" s="1"/>
  <c r="D7" i="23"/>
  <c r="H7" i="23" s="1"/>
  <c r="D3" i="23"/>
  <c r="H3" i="23" s="1"/>
  <c r="D4" i="23"/>
  <c r="H4" i="23" s="1"/>
  <c r="G2" i="23"/>
  <c r="D2" i="23"/>
  <c r="I2" i="23" s="1"/>
  <c r="G4" i="23"/>
  <c r="J4" i="23" s="1"/>
  <c r="G9" i="23"/>
  <c r="J9" i="23" s="1"/>
  <c r="G5" i="23"/>
  <c r="J5" i="23" s="1"/>
  <c r="D2" i="1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H37" i="16" l="1"/>
  <c r="F36" i="16"/>
  <c r="G36" i="16"/>
  <c r="F38" i="16"/>
  <c r="H38" i="16"/>
  <c r="G40" i="16"/>
  <c r="G37" i="16"/>
  <c r="G42" i="16"/>
  <c r="H40" i="16"/>
  <c r="F42" i="16"/>
  <c r="H39" i="16"/>
  <c r="F41" i="16"/>
  <c r="F31" i="16"/>
  <c r="H31" i="16"/>
  <c r="F34" i="16"/>
  <c r="H41" i="16"/>
  <c r="H35" i="16"/>
  <c r="G34" i="16"/>
  <c r="G32" i="16"/>
  <c r="F39" i="16"/>
  <c r="F32" i="16"/>
  <c r="G35" i="16"/>
  <c r="H33" i="16"/>
  <c r="G33" i="16"/>
  <c r="K8" i="23"/>
  <c r="H3" i="16"/>
  <c r="H8" i="16"/>
  <c r="K6" i="23"/>
  <c r="F5" i="16"/>
  <c r="F11" i="16"/>
  <c r="I4" i="23"/>
  <c r="G5" i="16"/>
  <c r="F10" i="16"/>
  <c r="H7" i="16"/>
  <c r="G4" i="16"/>
  <c r="F7" i="16"/>
  <c r="G11" i="16"/>
  <c r="G13" i="16"/>
  <c r="G12" i="16"/>
  <c r="F13" i="16"/>
  <c r="F12" i="16"/>
  <c r="G6" i="16"/>
  <c r="F4" i="16"/>
  <c r="I3" i="23"/>
  <c r="G9" i="16"/>
  <c r="H6" i="16"/>
  <c r="F9" i="16"/>
  <c r="K9" i="23"/>
  <c r="H2" i="23"/>
  <c r="H10" i="16"/>
  <c r="I8" i="23"/>
  <c r="I9" i="23"/>
  <c r="K3" i="23"/>
  <c r="I7" i="23"/>
  <c r="K7" i="23"/>
  <c r="K5" i="23"/>
  <c r="K4" i="23"/>
  <c r="K2" i="23"/>
  <c r="J2" i="23"/>
  <c r="E2" i="16"/>
  <c r="F2" i="16" l="1"/>
  <c r="H2" i="16"/>
  <c r="G2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92A077-2382-40B5-B1A9-14073E6D83E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B367E3-8D97-4BE7-9763-BE91FA93CF81}" name="WorksheetConnection_Crowdfunding!$A$1:$T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owdfundingA1T100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<sst xmlns="http://schemas.openxmlformats.org/spreadsheetml/2006/main" count="19208" uniqueCount="2153">
  <si>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</si>
  <si>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</si>
  <si>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</si>
  <si>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</si>
  <si>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</si>
  <si>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</si>
  <si>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</si>
  <si>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</si>
  <si>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</si>
  <si>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</si>
  <si>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</si>
  <si>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</si>
  <si>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</si>
  <si>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</si>
  <si>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</si>
  <si>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</si>
  <si>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</si>
  <si>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</si>
  <si>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</si>
  <si>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</si>
  <si>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</si>
  <si>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</si>
  <si>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</si>
  <si>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</si>
  <si>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</si>
  <si>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</si>
  <si>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</si>
  <si>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</si>
  <si>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</si>
  <si>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</si>
  <si>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</si>
  <si>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</si>
  <si>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</si>
  <si>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</si>
  <si>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</si>
  <si>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</si>
  <si>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</si>
  <si>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</si>
  <si>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</si>
  <si>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</si>
  <si>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</si>
  <si>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</si>
  <si>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</si>
  <si>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</si>
  <si>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</si>
  <si>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</si>
  <si>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</si>
  <si>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</si>
  <si>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</si>
  <si>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</si>
  <si>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</si>
  <si>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</si>
  <si>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</si>
  <si>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</si>
  <si>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</si>
  <si>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</si>
  <si>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</si>
  <si>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</si>
  <si>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</si>
  <si>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</si>
  <si>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</si>
  <si>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</si>
  <si>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</si>
  <si>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</si>
  <si>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</si>
  <si>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</si>
  <si>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</si>
  <si>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</si>
  <si>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</si>
  <si>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</si>
  <si>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</si>
  <si>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</si>
  <si>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</si>
  <si>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</si>
  <si>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</si>
  <si>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</si>
  <si>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</si>
  <si>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</si>
  <si>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</si>
  <si>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</si>
  <si>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</si>
  <si>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</si>
  <si>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</si>
  <si>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</si>
  <si>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</si>
  <si>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</si>
  <si>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</si>
  <si>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</si>
  <si>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</si>
  <si>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</si>
  <si>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</si>
  <si>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</si>
  <si>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</si>
  <si>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</si>
  <si>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</si>
  <si>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</si>
  <si>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</si>
  <si>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</si>
  <si>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</si>
  <si>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</si>
  <si>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</si>
  <si>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</si>
  <si>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</si>
  <si>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</si>
  <si>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</si>
  <si>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</si>
  <si>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</si>
  <si>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</si>
  <si>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</si>
  <si>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</si>
  <si>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</si>
  <si>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</si>
  <si>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</si>
  <si>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</si>
  <si>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</si>
  <si>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</si>
  <si>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</si>
  <si>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</si>
  <si>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</si>
  <si>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</si>
  <si>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</si>
  <si>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</si>
  <si>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</si>
  <si>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</si>
  <si>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</si>
  <si>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</si>
  <si>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</si>
  <si>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</si>
  <si>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</si>
  <si>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</si>
  <si>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</si>
  <si>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</si>
  <si>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</si>
  <si>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</si>
  <si>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</si>
  <si>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</si>
  <si>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</si>
  <si>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</si>
  <si>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</si>
  <si>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</si>
  <si>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</si>
  <si>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</si>
  <si>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</si>
  <si>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</si>
  <si>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</si>
  <si>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</si>
  <si>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</si>
  <si>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</si>
  <si>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</si>
  <si>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</si>
  <si>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</si>
  <si>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</si>
  <si>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</si>
  <si>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</si>
  <si>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</si>
  <si>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</si>
  <si>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</si>
  <si>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</si>
  <si>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</si>
  <si>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</si>
  <si>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</si>
  <si>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</si>
  <si>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</si>
  <si>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</si>
  <si>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</si>
  <si>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</si>
  <si>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</si>
  <si>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</si>
  <si>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</si>
  <si>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</si>
  <si>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</si>
  <si>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</si>
  <si>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</si>
  <si>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</si>
  <si>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</si>
  <si>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</si>
  <si>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</si>
  <si>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</si>
  <si>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</si>
  <si>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</si>
  <si>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</si>
  <si>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</si>
  <si>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</si>
  <si>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</si>
  <si>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</si>
  <si>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</si>
  <si>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</si>
  <si>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</si>
  <si>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</si>
  <si>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</si>
  <si>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</si>
  <si>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</si>
  <si>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</si>
  <si>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</si>
  <si>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</si>
  <si>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</si>
  <si>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</si>
  <si>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</si>
  <si>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</si>
  <si>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</si>
  <si>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</si>
  <si>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</si>
  <si>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</si>
  <si>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</si>
  <si>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</si>
  <si>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</si>
  <si>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</si>
  <si>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</si>
  <si>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</si>
  <si>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</si>
  <si>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</si>
  <si>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</si>
  <si>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</si>
  <si>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</si>
  <si>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</si>
  <si>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</si>
  <si>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</si>
  <si>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</si>
  <si>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</si>
  <si>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</si>
  <si>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</si>
  <si>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</si>
  <si>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</si>
  <si>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</si>
  <si>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</si>
  <si>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</si>
  <si>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</si>
  <si>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</si>
  <si>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</si>
  <si>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</si>
  <si>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</si>
  <si>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</si>
  <si>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</si>
  <si>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</si>
  <si>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</si>
  <si>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</si>
  <si>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</si>
  <si>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</si>
  <si>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</si>
  <si>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</si>
  <si>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</si>
  <si>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</si>
  <si>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</si>
  <si>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</si>
  <si>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</si>
  <si>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</si>
  <si>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</si>
  <si>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</si>
  <si>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</si>
  <si>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</si>
  <si>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</si>
  <si>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</si>
  <si>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</si>
  <si>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</si>
  <si>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</si>
  <si>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</si>
  <si>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</si>
  <si>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</si>
  <si>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</si>
  <si>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</si>
  <si>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</si>
  <si>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</si>
  <si>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</si>
  <si>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</si>
  <si>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</si>
  <si>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</si>
  <si>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</si>
  <si>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</si>
  <si>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</si>
  <si>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</si>
  <si>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</si>
  <si>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</si>
  <si>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</si>
  <si>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</si>
  <si>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</si>
  <si>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</si>
  <si>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</si>
  <si>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</si>
  <si>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</si>
  <si>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</si>
  <si>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</si>
  <si>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</si>
  <si>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</si>
  <si>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</si>
  <si>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</si>
  <si>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</si>
  <si>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</si>
  <si>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</si>
  <si>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</si>
  <si>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</si>
  <si>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</si>
  <si>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</si>
  <si>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</si>
  <si>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</si>
  <si>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</si>
  <si>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</si>
  <si>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</si>
  <si>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</si>
  <si>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</si>
  <si>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</si>
  <si>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</si>
  <si>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</si>
  <si>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</si>
  <si>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</si>
  <si>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</si>
  <si>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</si>
  <si>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</si>
  <si>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</si>
  <si>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</si>
  <si>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</si>
  <si>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</si>
  <si>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</si>
  <si>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</si>
  <si>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</si>
  <si>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</si>
  <si>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</si>
  <si>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</si>
  <si>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</si>
  <si>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</si>
  <si>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</si>
  <si>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</si>
  <si>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</si>
  <si>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</si>
  <si>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</si>
  <si>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</si>
  <si>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</si>
  <si>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</si>
  <si>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</si>
  <si>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</si>
  <si>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</si>
  <si>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</si>
  <si>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</si>
  <si>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</si>
  <si>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</si>
  <si>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</si>
  <si>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</si>
  <si>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</si>
  <si>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</si>
  <si>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</si>
  <si>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</si>
  <si>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</si>
  <si>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</si>
  <si>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</si>
  <si>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</si>
  <si>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</si>
  <si>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</si>
  <si>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</si>
  <si>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</si>
  <si>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</si>
  <si>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</si>
  <si>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</si>
  <si>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</si>
  <si>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</si>
  <si>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</si>
  <si>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</si>
  <si>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</si>
  <si>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</si>
  <si>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</si>
  <si>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</si>
  <si>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</si>
  <si>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</si>
  <si>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</si>
  <si>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</si>
  <si>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</si>
  <si>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</si>
  <si>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</si>
  <si>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</si>
  <si>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</si>
  <si>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</si>
  <si>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</si>
  <si>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</si>
  <si>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</si>
  <si>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</si>
  <si>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</si>
  <si>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</si>
  <si>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</si>
  <si>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</si>
  <si>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</si>
  <si>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</si>
  <si>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</si>
  <si>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</si>
  <si>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</si>
  <si>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</si>
  <si>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</si>
  <si>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</si>
  <si>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</si>
  <si>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</si>
  <si>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</si>
  <si>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</si>
  <si>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</si>
  <si>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</si>
  <si>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</si>
  <si>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</si>
  <si>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</si>
  <si>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</si>
  <si>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</si>
  <si>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</si>
  <si>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</si>
  <si>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</si>
  <si>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</si>
  <si>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</si>
  <si>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</si>
  <si>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</si>
  <si>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</si>
  <si>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</si>
  <si>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</si>
  <si>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</si>
  <si>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</si>
  <si>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</si>
  <si>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</si>
  <si>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</si>
  <si>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</si>
  <si>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</si>
  <si>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</si>
  <si>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</si>
  <si>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</si>
  <si>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</si>
  <si>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</si>
  <si>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</si>
  <si>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</si>
  <si>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</si>
  <si>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</si>
  <si>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</si>
  <si>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</si>
  <si>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</si>
  <si>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</si>
  <si>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</si>
  <si>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</si>
  <si>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</si>
  <si>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</si>
  <si>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</si>
  <si>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</si>
  <si>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</si>
  <si>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</si>
  <si>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</si>
  <si>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</si>
  <si>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</si>
  <si>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</si>
  <si>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</si>
  <si>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</si>
  <si>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</si>
  <si>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</si>
  <si>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</si>
  <si>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</si>
  <si>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</si>
  <si>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</si>
  <si>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</si>
  <si>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</si>
  <si>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</si>
  <si>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</si>
  <si>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</si>
  <si>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</si>
  <si>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</si>
  <si>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</si>
  <si>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</si>
  <si>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</si>
  <si>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</si>
  <si>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</si>
  <si>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</si>
  <si>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</si>
  <si>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</si>
  <si>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</si>
  <si>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</si>
  <si>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</si>
  <si>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</si>
  <si>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</si>
  <si>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</si>
  <si>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</si>
  <si>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</si>
  <si>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</si>
  <si>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</si>
  <si>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</si>
  <si>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</si>
  <si>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</si>
  <si>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</si>
  <si>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</si>
  <si>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</si>
  <si>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</si>
  <si>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</si>
  <si>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</si>
  <si>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</si>
  <si>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</si>
  <si>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</si>
  <si>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</si>
  <si>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</si>
  <si>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</si>
  <si>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</si>
  <si>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</si>
  <si>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</si>
  <si>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</si>
  <si>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</si>
  <si>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</si>
  <si>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</si>
  <si>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</si>
  <si>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</si>
  <si>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</si>
  <si>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</si>
  <si>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</si>
  <si>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</si>
  <si>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</si>
  <si>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</si>
  <si>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</si>
  <si>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</si>
  <si>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</si>
  <si>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</si>
  <si>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</si>
  <si>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</si>
  <si>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</si>
  <si>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</si>
  <si>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</si>
  <si>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</si>
  <si>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</si>
  <si>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</si>
  <si>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</si>
  <si>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</si>
  <si>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</si>
  <si>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</si>
  <si>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</si>
  <si>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</si>
  <si>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</si>
  <si>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</si>
  <si>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</si>
  <si>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</si>
  <si>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</si>
  <si>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</si>
  <si>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</si>
  <si>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</si>
  <si>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</si>
  <si>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</si>
  <si>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</si>
  <si>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</si>
  <si>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</si>
  <si>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</si>
  <si>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</si>
  <si>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</si>
  <si>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</si>
  <si>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</si>
  <si>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</si>
  <si>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</si>
  <si>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</si>
  <si>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</si>
  <si>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</si>
  <si>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</si>
  <si>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</si>
  <si>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</si>
  <si>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</si>
  <si>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</si>
  <si>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</si>
  <si>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</si>
  <si>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</si>
  <si>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</si>
  <si>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</si>
  <si>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</si>
  <si>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</si>
  <si>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</si>
  <si>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</si>
  <si>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</si>
  <si>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</si>
  <si>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</si>
  <si>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</si>
  <si>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</si>
  <si>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</si>
  <si>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</si>
  <si>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</si>
  <si>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</si>
  <si>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</si>
  <si>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</si>
  <si>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</si>
  <si>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</si>
  <si>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</si>
  <si>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</si>
  <si>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</si>
  <si>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</si>
  <si>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</si>
  <si>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</si>
  <si>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</si>
  <si>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</si>
  <si>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</si>
  <si>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</si>
  <si>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</si>
  <si>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</si>
  <si>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</si>
  <si>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</si>
  <si>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</si>
  <si>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</si>
  <si>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</si>
  <si>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</si>
  <si>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</si>
  <si>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</si>
  <si>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</si>
  <si>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</si>
  <si>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</si>
  <si>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</si>
  <si>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</si>
  <si>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</si>
  <si>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</si>
  <si>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</si>
  <si>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</si>
  <si>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</si>
  <si>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</si>
  <si>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</si>
  <si>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</si>
  <si>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</si>
  <si>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</si>
  <si>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</si>
  <si>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</si>
  <si>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</si>
  <si>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</si>
  <si>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</si>
  <si>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</si>
  <si>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</si>
  <si>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</si>
  <si>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</si>
  <si>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</si>
  <si>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</si>
  <si>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</si>
  <si>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</si>
  <si>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</si>
  <si>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</si>
  <si>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</si>
  <si>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</si>
  <si>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</si>
  <si>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</si>
  <si>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</si>
  <si>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</si>
  <si>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</si>
  <si>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</si>
  <si>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</si>
  <si>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</si>
  <si>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</si>
  <si>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</si>
  <si>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</si>
  <si>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</si>
  <si>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</si>
  <si>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</si>
  <si>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</si>
  <si>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</si>
  <si>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</si>
  <si>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</si>
  <si>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</si>
  <si>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</si>
  <si>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</si>
  <si>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</si>
  <si>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</si>
  <si>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</si>
  <si>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</si>
  <si>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</si>
  <si>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</si>
  <si>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</si>
  <si>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</si>
  <si>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</si>
  <si>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</si>
  <si>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</si>
  <si>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</si>
  <si>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</si>
  <si>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</si>
  <si>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</si>
  <si>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</si>
  <si>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</si>
  <si>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</si>
  <si>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</si>
  <si>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</si>
  <si>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</si>
  <si>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</si>
  <si>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</si>
  <si>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</si>
  <si>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</si>
  <si>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</si>
  <si>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</si>
  <si>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</si>
  <si>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</si>
  <si>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</si>
  <si>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</si>
  <si>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</si>
  <si>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</si>
  <si>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</si>
  <si>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</si>
  <si>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</si>
  <si>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</si>
  <si>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</si>
  <si>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</si>
  <si>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</si>
  <si>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</si>
  <si>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</si>
  <si>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</si>
  <si>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</si>
  <si>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</si>
  <si>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</si>
  <si>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</si>
  <si>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</si>
  <si>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</si>
  <si>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</si>
  <si>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</si>
  <si>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</si>
  <si>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</si>
  <si>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</si>
  <si>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</si>
  <si>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</si>
  <si>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</si>
  <si>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</si>
  <si>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</si>
  <si>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</si>
  <si>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</si>
  <si>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</si>
  <si>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</si>
  <si>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</si>
  <si>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</si>
  <si>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</si>
  <si>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</si>
  <si>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</si>
  <si>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</si>
  <si>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</si>
  <si>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</si>
  <si>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</si>
  <si>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</si>
  <si>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</si>
  <si>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</si>
  <si>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</si>
  <si>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</si>
  <si>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</si>
  <si>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</si>
  <si>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</si>
  <si>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</si>
  <si>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</si>
  <si>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</si>
  <si>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</si>
  <si>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</si>
  <si>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</si>
  <si>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</si>
  <si>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</si>
  <si>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</si>
  <si>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</si>
  <si>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</si>
  <si>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</si>
  <si>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</si>
  <si>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</si>
  <si>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</si>
  <si>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</si>
  <si>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</si>
  <si>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</si>
  <si>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</si>
  <si>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</si>
  <si>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</si>
  <si>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</si>
  <si>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</si>
  <si>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</si>
  <si>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</si>
  <si>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</si>
  <si>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</si>
  <si>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</si>
  <si>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</si>
  <si>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</si>
  <si>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</si>
  <si>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</si>
  <si>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</si>
  <si>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</si>
  <si>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</si>
  <si>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</si>
  <si>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</si>
  <si>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</si>
  <si>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</si>
  <si>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</si>
  <si>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</si>
  <si>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</si>
  <si>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</si>
  <si>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</si>
  <si>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</si>
  <si>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</si>
  <si>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</si>
  <si>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</si>
  <si>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</si>
  <si>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</si>
  <si>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</si>
  <si>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</si>
  <si>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</si>
  <si>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</si>
  <si>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</si>
  <si>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</si>
  <si>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</si>
  <si>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</si>
  <si>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</si>
  <si>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</si>
  <si>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</si>
  <si>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</si>
  <si>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</si>
  <si>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</si>
  <si>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</si>
  <si>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</si>
  <si>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</si>
  <si>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</si>
  <si>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</si>
  <si>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</si>
  <si>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</si>
  <si>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</si>
  <si>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</si>
  <si>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</si>
  <si>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</si>
  <si>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</si>
  <si>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</si>
  <si>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</si>
  <si>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</si>
  <si>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</si>
  <si>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</si>
  <si>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</si>
  <si>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</si>
  <si>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</si>
  <si>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</si>
  <si>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</si>
  <si>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</si>
  <si>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</si>
  <si>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</si>
  <si>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</si>
  <si>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</si>
  <si>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</si>
  <si>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</si>
  <si>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</si>
  <si>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</si>
  <si>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</si>
  <si>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</si>
  <si>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</si>
  <si>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</si>
  <si>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</si>
  <si>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</si>
  <si>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</si>
  <si>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</si>
  <si>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</si>
  <si>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</si>
  <si>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</si>
  <si>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</si>
  <si>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</si>
  <si>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</si>
  <si>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</si>
  <si>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</si>
  <si>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</si>
  <si>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</si>
  <si>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</si>
  <si>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</si>
  <si>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</si>
  <si>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</si>
  <si>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</si>
  <si>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</si>
  <si>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</si>
  <si>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</si>
  <si>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</si>
  <si>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</si>
  <si>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</si>
  <si>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</si>
  <si>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</si>
  <si>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</si>
  <si>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</si>
  <si>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</si>
  <si>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</si>
  <si>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</si>
  <si>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</si>
  <si>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</si>
  <si>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</si>
  <si>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</si>
  <si>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</si>
  <si>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</si>
  <si>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</si>
  <si>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</si>
  <si>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</si>
  <si>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</si>
  <si>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</si>
  <si>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</si>
  <si>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</si>
  <si>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</si>
  <si>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</si>
  <si>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</si>
  <si>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</si>
  <si>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</si>
  <si>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</si>
  <si>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</si>
  <si>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</si>
  <si>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</si>
  <si>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</si>
  <si>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</si>
  <si>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</si>
  <si>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</si>
  <si>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</si>
  <si>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</si>
  <si>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</si>
  <si>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</si>
  <si>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</si>
  <si>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</si>
  <si>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</si>
  <si>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</si>
  <si>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</si>
  <si>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</si>
  <si>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</si>
  <si>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</si>
  <si>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</si>
  <si>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</si>
  <si>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</si>
  <si>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</si>
  <si>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</si>
  <si>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</si>
  <si>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</si>
  <si>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</si>
  <si>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</si>
  <si>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</si>
  <si>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</si>
  <si>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</si>
  <si>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</si>
  <si>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</si>
  <si>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</si>
  <si>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</si>
  <si>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</si>
  <si>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</si>
  <si>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</si>
  <si>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</si>
  <si>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</si>
  <si>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</si>
  <si>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</si>
  <si>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</si>
  <si>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</si>
  <si>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</si>
  <si>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</si>
  <si>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</si>
  <si>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</si>
  <si>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</si>
  <si>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</si>
  <si>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</si>
  <si>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</si>
  <si>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</si>
  <si>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</si>
  <si>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</si>
  <si>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</si>
  <si>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</si>
  <si>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</si>
  <si>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</si>
  <si>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</si>
  <si>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</si>
  <si>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</si>
  <si>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</si>
  <si>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</si>
  <si>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</si>
  <si>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</si>
  <si>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</si>
  <si>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</si>
  <si>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</si>
  <si>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</si>
  <si>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</si>
  <si>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</si>
  <si>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</si>
  <si>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</si>
  <si>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</si>
  <si>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</si>
  <si>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</si>
  <si>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</si>
  <si>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</si>
  <si>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</si>
  <si>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</si>
  <si>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</si>
  <si>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</si>
  <si>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</si>
  <si>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</si>
  <si>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</si>
  <si>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</si>
  <si>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</si>
  <si>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</si>
  <si>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</si>
  <si>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</si>
  <si>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</si>
  <si>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</si>
  <si>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</si>
  <si>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</si>
  <si>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</si>
  <si>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</si>
  <si>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</si>
  <si>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</si>
  <si>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</si>
  <si>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</si>
  <si>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</si>
  <si>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</si>
  <si>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</si>
  <si>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</si>
  <si>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</si>
  <si>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</si>
  <si>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</si>
  <si>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</si>
  <si>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</si>
  <si>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</si>
  <si>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</si>
  <si>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</si>
  <si>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</si>
  <si>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</si>
  <si>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</si>
  <si>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</si>
  <si>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</si>
  <si>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</si>
  <si>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</si>
  <si>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</si>
  <si>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</si>
  <si>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</si>
  <si>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</si>
  <si>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</si>
  <si>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</si>
  <si>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</si>
  <si>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</si>
  <si>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</si>
  <si>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</si>
  <si>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</si>
  <si>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</si>
  <si>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</si>
  <si>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</si>
  <si>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</si>
  <si>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</si>
  <si>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</si>
  <si>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</si>
  <si>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</si>
  <si>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</si>
  <si>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</si>
  <si>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</si>
  <si>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</si>
  <si>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</si>
  <si>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</si>
  <si>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</si>
  <si>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</si>
  <si>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</si>
  <si>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</si>
  <si>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</si>
  <si>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</si>
  <si>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</si>
  <si>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</si>
  <si>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</si>
  <si>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</si>
  <si>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</si>
  <si>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</si>
  <si>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</si>
  <si>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</si>
  <si>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</si>
  <si>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</si>
  <si>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</si>
  <si>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</si>
  <si>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</si>
  <si>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</si>
  <si>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</si>
  <si>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</si>
  <si>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</si>
  <si>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</si>
  <si>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</si>
  <si>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</si>
  <si>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</si>
  <si>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</si>
  <si>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</si>
  <si>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</si>
  <si>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</si>
  <si>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</si>
  <si>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</si>
  <si>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</si>
  <si>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</si>
  <si>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</si>
  <si>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</si>
  <si>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</si>
  <si>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</si>
  <si>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</si>
  <si>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</si>
  <si>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</si>
  <si>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</si>
  <si>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</si>
  <si>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</si>
  <si>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</si>
  <si>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</si>
  <si>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</si>
  <si>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</si>
  <si>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</si>
  <si>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</si>
  <si>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</si>
  <si>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</si>
  <si>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</si>
  <si>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</si>
  <si>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</si>
  <si>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</si>
  <si>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</si>
  <si>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</si>
  <si>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</si>
  <si>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</si>
  <si>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</si>
  <si>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</si>
  <si>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</si>
  <si>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</si>
  <si>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</si>
  <si>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</si>
  <si>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</si>
  <si>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</si>
  <si>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</si>
  <si>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</si>
  <si>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</si>
  <si>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</si>
  <si>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</si>
  <si>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</si>
  <si>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</si>
  <si>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</si>
  <si>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</si>
  <si>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</si>
  <si>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</si>
  <si>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</si>
  <si>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</si>
  <si>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</si>
  <si>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</si>
  <si>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</si>
  <si>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</si>
  <si>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</si>
  <si>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</si>
  <si>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</si>
  <si>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</si>
  <si>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</si>
  <si>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</si>
  <si>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</si>
  <si>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</si>
  <si>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</si>
  <si>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</si>
  <si>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</si>
  <si>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</si>
  <si>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</si>
  <si>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</si>
  <si>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</si>
  <si>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</si>
  <si>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</si>
  <si>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</si>
  <si>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</si>
  <si>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</si>
  <si>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</si>
  <si>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</si>
  <si>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</si>
  <si>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</si>
  <si>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</si>
  <si>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</si>
  <si>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</si>
  <si>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</si>
  <si>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</si>
  <si>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</si>
  <si>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</si>
  <si>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</si>
  <si>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</si>
  <si>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</si>
  <si>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</si>
  <si>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</si>
  <si>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</si>
  <si>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</si>
  <si>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</si>
  <si>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</si>
  <si>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</si>
  <si>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</si>
  <si>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</si>
  <si>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</si>
  <si>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</si>
  <si>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</si>
  <si>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</si>
  <si>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</si>
  <si>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</si>
  <si>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</si>
  <si>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</si>
  <si>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</si>
  <si>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</si>
  <si>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</si>
  <si>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</si>
  <si>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</si>
  <si>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</si>
  <si>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</si>
  <si>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</si>
  <si>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</si>
  <si>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</si>
  <si>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</si>
  <si>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</si>
  <si>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</si>
  <si>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</si>
  <si>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</si>
  <si>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</si>
  <si>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</si>
  <si>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</si>
  <si>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</si>
  <si>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</si>
  <si>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</si>
  <si>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</si>
  <si>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</si>
  <si>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</si>
  <si>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</si>
  <si>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</si>
  <si>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</si>
  <si>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</si>
  <si>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</si>
  <si>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</si>
  <si>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</si>
  <si>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</si>
  <si>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</si>
  <si>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</si>
  <si>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</si>
  <si>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</si>
  <si>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</si>
  <si>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</si>
  <si>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</si>
  <si>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</si>
  <si>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</si>
  <si>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</si>
  <si>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</si>
  <si>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</si>
  <si>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</si>
  <si>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</si>
  <si>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</si>
  <si>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</si>
  <si>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</si>
  <si>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</si>
  <si>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</si>
  <si>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</si>
  <si>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</si>
  <si>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</si>
  <si>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</si>
  <si>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</si>
  <si>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</si>
  <si>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</si>
  <si>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</si>
  <si>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</si>
  <si>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</si>
  <si>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</si>
  <si>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</si>
  <si>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</si>
  <si>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</si>
  <si>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</si>
  <si>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</si>
  <si>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</si>
  <si>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</si>
  <si>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</si>
  <si>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</si>
  <si>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</si>
  <si>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</si>
  <si>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</si>
  <si>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</si>
  <si>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</si>
  <si>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</si>
  <si>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</si>
  <si>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</si>
  <si>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</si>
  <si>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</si>
  <si>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</si>
  <si>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</si>
  <si>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</si>
  <si>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</si>
  <si>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</si>
  <si>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</si>
  <si>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</si>
  <si>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</si>
  <si>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</si>
  <si>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</si>
  <si>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</si>
  <si>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</si>
  <si>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</si>
  <si>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</si>
  <si>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</si>
  <si>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</si>
  <si>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</si>
  <si>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</si>
  <si>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</si>
  <si>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</si>
  <si>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</si>
  <si>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</si>
  <si>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</si>
  <si>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</si>
  <si>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</si>
  <si>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</si>
  <si>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</si>
  <si>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</si>
  <si>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</si>
  <si>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</si>
  <si>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</si>
  <si>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</si>
  <si>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</si>
  <si>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</si>
  <si>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</si>
  <si>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</si>
  <si>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</si>
  <si>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</si>
  <si>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</si>
  <si>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</si>
  <si>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</si>
  <si>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</si>
  <si>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</si>
  <si>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</si>
  <si>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</si>
  <si>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</si>
  <si>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</si>
  <si>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</si>
  <si>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</si>
  <si>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</si>
  <si>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</si>
  <si>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</si>
  <si>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</si>
  <si>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</si>
  <si>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</si>
  <si>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</si>
  <si>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</si>
  <si>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</si>
  <si>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</si>
  <si>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</si>
  <si>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</si>
  <si>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</si>
  <si>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</si>
  <si>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</si>
  <si>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</si>
  <si>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</si>
  <si>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</si>
  <si>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</si>
  <si>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</si>
  <si>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</si>
  <si>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</si>
  <si>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</si>
  <si>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</si>
  <si>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</si>
  <si>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</si>
  <si>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</si>
  <si>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</si>
  <si>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</si>
  <si>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</si>
  <si>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</si>
  <si>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</si>
  <si>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</si>
  <si>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</si>
  <si>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</si>
  <si>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</si>
  <si>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</si>
  <si>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</si>
  <si>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</si>
  <si>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</si>
  <si>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</si>
  <si>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</si>
  <si>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</si>
  <si>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</si>
  <si>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</si>
  <si>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</si>
  <si>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</si>
  <si>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</si>
  <si>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</si>
  <si>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</si>
  <si>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</si>
  <si>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</si>
  <si>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</si>
  <si>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</si>
  <si>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</si>
  <si>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</si>
  <si>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</si>
  <si>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</si>
  <si>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</si>
  <si>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</si>
  <si>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</si>
  <si>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</si>
  <si>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</si>
  <si>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</si>
  <si>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</si>
  <si>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</si>
  <si>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</si>
  <si>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</si>
  <si>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</si>
  <si>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</si>
  <si>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</si>
  <si>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</si>
  <si>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</si>
  <si>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</si>
  <si>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</si>
  <si>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</si>
  <si>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</si>
  <si>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</si>
  <si>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</si>
  <si>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</si>
  <si>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</si>
  <si>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</si>
  <si>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</si>
  <si>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</si>
  <si>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</si>
  <si>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</si>
  <si>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</si>
  <si>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</si>
  <si>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</si>
  <si>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</si>
  <si>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</si>
  <si>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</si>
  <si>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</si>
  <si>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</si>
  <si>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</si>
  <si>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</si>
  <si>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</si>
  <si>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</si>
  <si>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</si>
  <si>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</si>
  <si>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</si>
  <si>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</si>
  <si>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</si>
  <si>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</si>
  <si>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</si>
  <si>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</si>
  <si>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</si>
  <si>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</si>
  <si>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</si>
  <si>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</si>
  <si>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</si>
  <si>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</si>
  <si>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</si>
  <si>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</si>
  <si>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</si>
  <si>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</si>
  <si>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</si>
  <si>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</si>
  <si>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</si>
  <si>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</si>
  <si>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</si>
  <si>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</si>
  <si>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</si>
  <si>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</si>
  <si>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</si>
  <si>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</si>
  <si>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</si>
  <si>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</si>
  <si>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</si>
  <si>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</si>
  <si>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</si>
  <si>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</si>
  <si>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</si>
  <si>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</si>
  <si>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</si>
  <si>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</si>
  <si>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</si>
  <si>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</si>
  <si>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</si>
  <si>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</si>
  <si>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</si>
  <si>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</si>
  <si>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</si>
  <si>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</si>
  <si>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</si>
  <si>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</si>
  <si>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</si>
  <si>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</si>
  <si>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</si>
  <si>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</si>
  <si>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</si>
  <si>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</si>
  <si>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</si>
  <si>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</si>
  <si>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</si>
  <si>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</si>
  <si>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</si>
  <si>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</si>
  <si>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</si>
  <si>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</si>
  <si>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</si>
  <si>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</si>
  <si>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</si>
  <si>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</si>
  <si>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</si>
  <si>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</si>
  <si>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</si>
  <si>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</si>
  <si>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</si>
  <si>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</si>
  <si>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</si>
  <si>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</si>
  <si>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</si>
  <si>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</si>
  <si>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</si>
  <si>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</si>
  <si>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</si>
  <si>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</si>
  <si>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</si>
  <si>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</si>
  <si>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</si>
  <si>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</si>
  <si>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</si>
  <si>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</si>
  <si>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</si>
  <si>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</si>
  <si>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</si>
  <si>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</si>
  <si>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</si>
  <si>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</si>
  <si>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</si>
  <si>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</si>
  <si>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</si>
  <si>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</si>
  <si>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</si>
  <si>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</si>
  <si>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</si>
  <si>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</si>
  <si>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</si>
  <si>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</si>
  <si>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</si>
  <si>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</si>
  <si>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</si>
  <si>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</si>
  <si>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</si>
  <si>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</si>
  <si>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</si>
  <si>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</si>
  <si>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</si>
  <si>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</si>
  <si>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</si>
  <si>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</si>
  <si>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</si>
  <si>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</si>
  <si>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</si>
  <si>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</si>
  <si>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</si>
  <si>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</si>
  <si>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</si>
  <si>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</si>
  <si>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</si>
  <si>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</si>
  <si>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</si>
  <si>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</si>
  <si>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</si>
  <si>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</si>
  <si>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</si>
  <si>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</si>
  <si>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</si>
  <si>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</si>
  <si>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</si>
  <si>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</si>
  <si>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</si>
  <si>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</si>
  <si>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</si>
  <si>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</si>
  <si>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</si>
  <si>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</si>
  <si>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</si>
  <si>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</si>
  <si>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</si>
  <si>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</si>
  <si>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</si>
  <si>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</si>
  <si>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</si>
  <si>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</si>
  <si>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</si>
  <si>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</si>
  <si>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</si>
  <si>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</si>
  <si>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</si>
  <si>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</si>
  <si>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</si>
  <si>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</si>
  <si>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</si>
  <si>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</si>
  <si>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</si>
  <si>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</si>
  <si>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</si>
  <si>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</si>
  <si>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</si>
  <si>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</si>
  <si>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</si>
  <si>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</si>
  <si>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</si>
  <si>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</si>
  <si>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</si>
  <si>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</si>
  <si>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</si>
  <si>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</si>
  <si>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</si>
  <si>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</si>
  <si>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</si>
  <si>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</si>
  <si>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</si>
  <si>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</si>
  <si>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</si>
  <si>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</si>
  <si>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</si>
  <si>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</si>
  <si>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</si>
  <si>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</si>
  <si>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</si>
  <si>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</si>
  <si>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</si>
  <si>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</si>
  <si>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</si>
  <si>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</si>
  <si>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</si>
  <si>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</si>
  <si>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</si>
  <si>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</si>
  <si>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</si>
  <si>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</si>
  <si>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</si>
  <si>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</si>
  <si>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</si>
  <si>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</si>
  <si>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</si>
  <si>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</si>
  <si>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</si>
  <si>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</si>
  <si>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</si>
  <si>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</si>
  <si>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</si>
  <si>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</si>
  <si>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</si>
  <si>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</si>
  <si>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</si>
  <si>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</si>
  <si>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</si>
  <si>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</si>
  <si>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</si>
  <si>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</si>
  <si>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</si>
  <si>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</si>
  <si>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</si>
  <si>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</si>
  <si>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</si>
  <si>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</si>
  <si>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</si>
  <si>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</si>
  <si>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</si>
  <si>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</si>
  <si>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</si>
  <si>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</si>
  <si>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</si>
  <si>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</si>
  <si>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</si>
  <si>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</si>
  <si>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</si>
  <si>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</si>
  <si>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</si>
  <si>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</si>
  <si>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</si>
  <si>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</si>
  <si>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</si>
  <si>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</si>
  <si>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</si>
  <si>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</si>
  <si>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</si>
  <si>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</si>
  <si>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</si>
  <si>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</si>
  <si>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</si>
  <si>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</si>
  <si>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</si>
  <si>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</si>
  <si>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</si>
  <si>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</si>
  <si>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</si>
  <si>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</si>
  <si>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</si>
  <si>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</si>
  <si>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</si>
  <si>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</si>
  <si>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</si>
  <si>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</si>
  <si>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</si>
  <si>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</si>
  <si>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</si>
  <si>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</si>
  <si>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</si>
  <si>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</si>
  <si>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</si>
  <si>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</si>
  <si>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</si>
  <si>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</si>
  <si>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</si>
  <si>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</si>
  <si>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</si>
  <si>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</si>
  <si>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</si>
  <si>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</si>
  <si>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</si>
  <si>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</si>
  <si>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</si>
  <si>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</si>
  <si>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</si>
  <si>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</si>
  <si>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</si>
  <si>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</si>
  <si>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</si>
  <si>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</si>
  <si>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</si>
  <si>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</si>
  <si>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</si>
  <si>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</si>
  <si>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</si>
  <si>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</si>
  <si>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</si>
  <si>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</si>
  <si>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</si>
  <si>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</si>
  <si>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</si>
  <si>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</si>
  <si>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</si>
  <si>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</si>
  <si>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</si>
  <si>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</si>
  <si>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</si>
  <si>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</si>
  <si>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</si>
  <si>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</si>
  <si>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</si>
  <si>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</si>
  <si>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</si>
  <si>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</si>
  <si>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</si>
  <si>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</si>
  <si>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</si>
  <si>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</si>
  <si>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</si>
  <si>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</si>
  <si>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</si>
  <si>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</si>
  <si>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</si>
  <si>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</si>
  <si>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</si>
  <si>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</si>
  <si>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</si>
  <si>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</si>
  <si>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</si>
  <si>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</si>
  <si>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</si>
  <si>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</si>
  <si>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</si>
  <si>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</si>
  <si>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</si>
  <si>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</si>
  <si>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</si>
  <si>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</si>
  <si>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</si>
  <si>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</si>
  <si>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</si>
  <si>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</si>
  <si>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</si>
  <si>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</si>
  <si>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</si>
  <si>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</si>
  <si>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</si>
  <si>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</si>
  <si>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</si>
  <si>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</si>
  <si>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</si>
  <si>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</si>
  <si>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</si>
  <si>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</si>
  <si>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</si>
  <si>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</si>
  <si>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</si>
  <si>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</si>
  <si>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</si>
  <si>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</si>
  <si>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</si>
  <si>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</si>
  <si>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</si>
  <si>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</si>
  <si>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</si>
  <si>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</si>
  <si>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</si>
  <si>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</si>
  <si>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</si>
  <si>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</si>
  <si>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</si>
  <si>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</si>
  <si>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</si>
  <si>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</si>
  <si>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</si>
  <si>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</si>
  <si>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</si>
  <si>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</si>
  <si>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</si>
  <si>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</si>
  <si>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</si>
  <si>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</si>
  <si>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</si>
  <si>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</si>
  <si>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</si>
  <si>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</si>
  <si>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</si>
  <si>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</si>
  <si>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</si>
  <si>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</si>
  <si>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</si>
  <si>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</si>
  <si>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</si>
  <si>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</si>
  <si>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</si>
  <si>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</si>
  <si>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</si>
  <si>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</si>
  <si>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</si>
  <si>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</si>
  <si>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</si>
  <si>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</si>
  <si>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</si>
  <si>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</si>
  <si>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</si>
  <si>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</si>
  <si>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</si>
  <si>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</si>
  <si>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</si>
  <si>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</si>
  <si>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</si>
  <si>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</si>
  <si>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</si>
  <si>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</si>
  <si>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</si>
  <si>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</si>
  <si>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</si>
  <si>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</si>
  <si>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</si>
  <si>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</si>
  <si>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</si>
  <si>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</si>
  <si>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</si>
  <si>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</si>
  <si>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</si>
  <si>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</si>
  <si>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</si>
  <si>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</si>
  <si>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</si>
  <si>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</si>
  <si>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</si>
  <si>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</si>
  <si>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</si>
  <si>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</si>
  <si>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</si>
  <si>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</si>
  <si>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</si>
  <si>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</si>
  <si>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</si>
  <si>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</si>
  <si>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</si>
  <si>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</si>
  <si>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</si>
  <si>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</si>
  <si>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</si>
  <si>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</si>
  <si>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</si>
  <si>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</si>
  <si>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</si>
  <si>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</si>
  <si>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</si>
  <si>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</si>
  <si>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</si>
  <si>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</si>
  <si>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</si>
  <si>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</si>
  <si>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</si>
  <si>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</si>
  <si>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</si>
  <si>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</si>
  <si>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</si>
  <si>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</si>
  <si>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</si>
  <si>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</si>
  <si>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</si>
  <si>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</si>
  <si>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</si>
  <si>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</si>
  <si>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</si>
  <si>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</si>
  <si>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</si>
  <si>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</si>
  <si>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</si>
  <si>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</si>
  <si>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</si>
  <si>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</si>
  <si>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</si>
  <si>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</si>
  <si>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</si>
  <si>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</si>
  <si>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</si>
  <si>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</si>
  <si>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</si>
  <si>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</si>
  <si>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</si>
  <si>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</si>
  <si>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</si>
  <si>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</si>
  <si>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</si>
  <si>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</si>
  <si>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</si>
  <si>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</si>
  <si>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</si>
  <si>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</si>
  <si>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</si>
  <si>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</si>
  <si>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</si>
  <si>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</si>
  <si>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</si>
  <si>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</si>
  <si>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</si>
  <si>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</si>
  <si>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</si>
  <si>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</si>
  <si>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</si>
  <si>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</si>
  <si>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</si>
  <si>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</si>
  <si>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</si>
  <si>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</si>
  <si>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</si>
  <si>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</si>
  <si>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</si>
  <si>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</si>
  <si>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</si>
  <si>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</si>
  <si>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</si>
  <si>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</si>
  <si>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</si>
  <si>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</si>
  <si>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</si>
  <si>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</si>
  <si>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</si>
  <si>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</si>
  <si>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</si>
  <si>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</si>
  <si>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</si>
  <si>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</si>
  <si>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</si>
  <si>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</si>
  <si>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</si>
  <si>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</si>
  <si>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</si>
  <si>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</si>
  <si>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</si>
  <si>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</si>
  <si>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</si>
  <si>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</si>
  <si>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</si>
  <si>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</si>
  <si>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</si>
  <si>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</si>
  <si>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</si>
  <si>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</si>
  <si>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</si>
  <si>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</si>
  <si>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</si>
  <si>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</si>
  <si>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</si>
  <si>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</si>
  <si>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</si>
  <si>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</si>
  <si>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</si>
  <si>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</si>
  <si>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</si>
  <si>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</si>
  <si>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</si>
  <si>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</si>
  <si>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</si>
  <si>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</si>
  <si>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</si>
  <si>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</si>
  <si>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</si>
  <si>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</si>
  <si>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</si>
  <si>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</si>
  <si>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</si>
  <si>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</si>
  <si>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</si>
  <si>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</si>
  <si>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</si>
  <si>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</si>
  <si>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</si>
  <si>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</si>
  <si>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</si>
  <si>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</si>
  <si>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</si>
  <si>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</si>
  <si>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</si>
  <si>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</si>
  <si>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</si>
  <si>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</si>
  <si>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</si>
  <si>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</si>
  <si>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</si>
  <si>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</si>
  <si>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</si>
  <si>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</si>
  <si>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</si>
  <si>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</si>
  <si>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</si>
  <si>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</si>
  <si>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</si>
  <si>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</si>
  <si>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</si>
  <si>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</si>
  <si>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</si>
  <si>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</si>
  <si>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</si>
  <si>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</si>
  <si>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</si>
  <si>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</si>
  <si>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</si>
  <si>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</si>
  <si>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</si>
  <si>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</si>
  <si>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</si>
  <si>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</si>
  <si>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</si>
  <si>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</si>
  <si>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</si>
  <si>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</si>
  <si>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</si>
  <si>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</si>
  <si>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</si>
  <si>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</si>
  <si>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</si>
  <si>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</si>
  <si>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</si>
  <si>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</si>
  <si>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</si>
  <si>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</si>
  <si>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</si>
  <si>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</si>
  <si>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</si>
  <si>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</si>
  <si>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</si>
  <si>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</si>
  <si>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</si>
  <si>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</si>
  <si>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</si>
  <si>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</si>
  <si>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</si>
  <si>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</si>
  <si>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</si>
  <si>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</si>
  <si>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</si>
  <si>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</si>
  <si>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</si>
  <si>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</si>
  <si>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</si>
  <si>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</si>
  <si>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</si>
  <si>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</si>
  <si>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</si>
  <si>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</si>
  <si>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</si>
  <si>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</si>
  <si>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</si>
  <si>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</si>
  <si>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</si>
  <si>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</si>
  <si>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Row Labels</t>
  </si>
  <si>
    <t>Grand Total</t>
  </si>
  <si>
    <t>Average Donation</t>
  </si>
  <si>
    <t>Parent Category</t>
  </si>
  <si>
    <t>Sub-Category</t>
  </si>
  <si>
    <t>food</t>
  </si>
  <si>
    <t>music</t>
  </si>
  <si>
    <t>technology</t>
  </si>
  <si>
    <t>theater</t>
  </si>
  <si>
    <t>film &amp; video</t>
  </si>
  <si>
    <t>publishing</t>
  </si>
  <si>
    <t>food trucks</t>
  </si>
  <si>
    <t>rock</t>
  </si>
  <si>
    <t>web</t>
  </si>
  <si>
    <t>plays</t>
  </si>
  <si>
    <t>documentary</t>
  </si>
  <si>
    <t>electric music</t>
  </si>
  <si>
    <t>drama</t>
  </si>
  <si>
    <t>indie rock</t>
  </si>
  <si>
    <t>wearables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</si>
  <si>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</si>
  <si>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</si>
  <si>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</si>
  <si>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</si>
  <si>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</si>
  <si>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</si>
  <si>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</si>
  <si>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</si>
  <si>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</si>
  <si>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</si>
  <si>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</si>
  <si>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</si>
  <si>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</si>
  <si>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</si>
  <si>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</si>
  <si>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</si>
  <si>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</si>
  <si>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</si>
  <si>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Column Labels</t>
  </si>
  <si>
    <t>(All)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</si>
  <si>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</si>
  <si>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</si>
  <si>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</si>
  <si>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</si>
  <si>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</si>
  <si>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</si>
  <si>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</si>
  <si>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</si>
  <si>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</si>
  <si>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</si>
  <si>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</si>
  <si>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</si>
  <si>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</si>
  <si>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</si>
  <si>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</si>
  <si>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</si>
  <si>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</si>
  <si>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</si>
  <si>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</si>
  <si>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</si>
  <si>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</si>
  <si>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</si>
  <si>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</si>
  <si>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</si>
  <si>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</si>
  <si>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</si>
  <si>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</si>
  <si>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</si>
  <si>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</si>
  <si>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</si>
  <si>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</si>
  <si>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</si>
  <si>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</si>
  <si>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</si>
  <si>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</si>
  <si>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</si>
  <si>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</si>
  <si>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Varience</t>
  </si>
  <si>
    <t>Mean</t>
  </si>
  <si>
    <t>Median</t>
  </si>
  <si>
    <t>Minimum</t>
  </si>
  <si>
    <t>Maximum</t>
  </si>
  <si>
    <t>Standard Deviation</t>
  </si>
  <si>
    <t>Sucessful</t>
  </si>
  <si>
    <t>Failed</t>
  </si>
  <si>
    <t>The median (vs. the mean) best summarizes the data because the numbers are smaller which makes them easier to envision.</t>
  </si>
  <si>
    <t>There is more variablility with successful campains which makes sense because there are more successful campains then failed campains.</t>
  </si>
  <si>
    <t>Sum of goal</t>
  </si>
  <si>
    <t>Sum of pledged</t>
  </si>
  <si>
    <t>backers count</t>
  </si>
  <si>
    <t>0-999</t>
  </si>
  <si>
    <t>1000-1999</t>
  </si>
  <si>
    <t>2000-2999</t>
  </si>
  <si>
    <t>3000-3999</t>
  </si>
  <si>
    <t>4000-4999</t>
  </si>
  <si>
    <t>5000-5999</t>
  </si>
  <si>
    <t>6000-6999</t>
  </si>
  <si>
    <t>7000-7999</t>
  </si>
  <si>
    <t>staff_pick true</t>
  </si>
  <si>
    <t>staff_pick false</t>
  </si>
  <si>
    <t>spotlight true</t>
  </si>
  <si>
    <t>spotlight false</t>
  </si>
  <si>
    <t>total staff_pick</t>
  </si>
  <si>
    <t>total spotlight</t>
  </si>
  <si>
    <t>% staff_pick true</t>
  </si>
  <si>
    <t>% staff_pick false</t>
  </si>
  <si>
    <t>% spotlight true</t>
  </si>
  <si>
    <t>% spotlight false</t>
  </si>
  <si>
    <t>Conversion to USD</t>
  </si>
  <si>
    <t>USD Average Donation</t>
  </si>
  <si>
    <t>Sum of Average Donation</t>
  </si>
  <si>
    <t>Sum of USD Average Donation</t>
  </si>
  <si>
    <t>Currency Type</t>
  </si>
  <si>
    <t>Average Donation Difference in USD</t>
  </si>
  <si>
    <t>USD goal</t>
  </si>
  <si>
    <t>USD pledged</t>
  </si>
  <si>
    <t>Sum of USD pledged</t>
  </si>
  <si>
    <t>Sum of USD goal</t>
  </si>
  <si>
    <t>USD outcome</t>
  </si>
  <si>
    <t>difference pledged</t>
  </si>
  <si>
    <t>Count of USD outcome</t>
  </si>
  <si>
    <t>Years (Date Created Conversion)</t>
  </si>
  <si>
    <t>USD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</si>
</sst>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d/yy;@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63377788628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9" fontId="0" fillId="0" borderId="0" xfId="42" applyFont="1"/>
    <xf numFmtId="1" fontId="0" fillId="0" borderId="0" xfId="42" applyNumberFormat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16" fillId="0" borderId="0" xfId="0" applyNumberFormat="1" applyFont="1" applyAlignment="1">
      <alignment horizontal="center"/>
    </xf>
    <xf numFmtId="0" fontId="16" fillId="33" borderId="10" xfId="0" applyFont="1" applyFill="1" applyBorder="1" applyAlignment="1">
      <alignment horizontal="center" vertical="center" wrapText="1"/>
    </xf>
    <xf numFmtId="0" fontId="0" fillId="0" borderId="10" xfId="0" applyBorder="1"/>
    <xf numFmtId="2" fontId="0" fillId="0" borderId="10" xfId="0" applyNumberFormat="1" applyBorder="1"/>
    <xf numFmtId="2" fontId="19" fillId="0" borderId="10" xfId="0" applyNumberFormat="1" applyFont="1" applyBorder="1"/>
    <xf numFmtId="2" fontId="20" fillId="0" borderId="10" xfId="0" applyNumberFormat="1" applyFont="1" applyBorder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NumberFormat="1"/>
    <xf numFmtId="0" fontId="0" fillId="34" borderId="0" xfId="0" applyFill="1"/>
    <xf numFmtId="0" fontId="0" fillId="35" borderId="0" xfId="0" applyFill="1"/>
    <xf numFmtId="1" fontId="16" fillId="0" borderId="0" xfId="0" applyNumberFormat="1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7"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4" tint="-0.499984740745262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rgb="FF92D050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4" tint="-0.499984740745262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rgb="FF92D050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4" tint="-0.499984740745262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rgb="FF92D050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ill>
        <patternFill>
          <bgColor theme="8" tint="-0.24994659260841701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theme="4" tint="-0.499984740745262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theme="9" tint="-0.499984740745262"/>
      </font>
      <fill>
        <patternFill>
          <bgColor rgb="FF92D050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99"/>
        </patternFill>
      </fill>
    </dxf>
    <dxf>
      <font>
        <b/>
        <i val="0"/>
        <color rgb="FF002060"/>
      </font>
      <fill>
        <patternFill>
          <bgColor theme="8" tint="0.39994506668294322"/>
        </patternFill>
      </fill>
    </dxf>
    <dxf>
      <font>
        <b/>
        <i val="0"/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96D165"/>
      <color rgb="FF376D95"/>
      <color rgb="FFFF9999"/>
      <color rgb="FFFFC000"/>
      <color rgb="FF0099FF"/>
      <color rgb="FF595959"/>
      <color rgb="FF000000"/>
      <color rgb="FF0C0900"/>
      <color rgb="FFF6585C"/>
      <color rgb="FF93D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[CrowdfundingBook.xlsx]currency!PivotTable18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58092738407699"/>
          <c:y val="0.14712744240303297"/>
          <c:w val="0.64512745388042958"/>
          <c:h val="0.745740249038637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currency!$B$1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currency!$A$2:$A$9</c:f>
              <c:strCache>
                <c:ptCount val="7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USD</c:v>
                </c:pt>
              </c:strCache>
            </c:strRef>
          </c:cat>
          <c:val>
            <c:numRef>
              <c:f>currency!$B$2:$B$9</c:f>
              <c:numCache>
                <c:formatCode>General</c:formatCode>
                <c:ptCount val="7"/>
                <c:pt idx="0">
                  <c:v>2253000</c:v>
                </c:pt>
                <c:pt idx="1">
                  <c:v>2382500</c:v>
                </c:pt>
                <c:pt idx="2">
                  <c:v>1139600</c:v>
                </c:pt>
                <c:pt idx="3">
                  <c:v>1299600</c:v>
                </c:pt>
                <c:pt idx="4">
                  <c:v>1880600</c:v>
                </c:pt>
                <c:pt idx="5">
                  <c:v>2119500</c:v>
                </c:pt>
                <c:pt idx="6">
                  <c:v>32908300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C-4727-9640-C9A8746A8F49}"/>
            </c:ext>
          </c:extLst>
        </c:ser>
        <c:ser>
          <c:idx val="1"/>
          <c:order val="1"/>
          <c:tx>
            <c:strRef>
              <c:f>currency!$C$1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currency!$A$2:$A$9</c:f>
              <c:strCache>
                <c:ptCount val="7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USD</c:v>
                </c:pt>
              </c:strCache>
            </c:strRef>
          </c:cat>
          <c:val>
            <c:numRef>
              <c:f>currency!$C$2:$C$9</c:f>
              <c:numCache>
                <c:formatCode>General</c:formatCode>
                <c:ptCount val="7"/>
                <c:pt idx="0">
                  <c:v>2114541</c:v>
                </c:pt>
                <c:pt idx="1">
                  <c:v>2812788</c:v>
                </c:pt>
                <c:pt idx="2">
                  <c:v>891415</c:v>
                </c:pt>
                <c:pt idx="3">
                  <c:v>1129068</c:v>
                </c:pt>
                <c:pt idx="4">
                  <c:v>2198202</c:v>
                </c:pt>
                <c:pt idx="5">
                  <c:v>2192705</c:v>
                </c:pt>
                <c:pt idx="6">
                  <c:v>31409336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C-4727-9640-C9A8746A8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684735"/>
        <c:axId val="1148696735"/>
      </c:barChart>
      <c:catAx>
        <c:axId val="1148684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696735"/>
        <c:crosses val="autoZero"/>
        <c:auto val="1"/>
        <c:lblAlgn val="ctr"/>
        <c:lblOffset val="100"/>
        <c:noMultiLvlLbl val="0"/>
      </c:catAx>
      <c:valAx>
        <c:axId val="11486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68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[CrowdfundingBook.xlsx]currency!PivotTable2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currency!$B$13</c:f>
              <c:strCache>
                <c:ptCount val="1"/>
                <c:pt idx="0">
                  <c:v>Sum of USD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currency!$A$14:$A$21</c:f>
              <c:strCache>
                <c:ptCount val="7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USD</c:v>
                </c:pt>
              </c:strCache>
            </c:strRef>
          </c:cat>
          <c:val>
            <c:numRef>
              <c:f>currency!$B$14:$B$21</c:f>
              <c:numCache>
                <c:formatCode>General</c:formatCode>
                <c:ptCount val="7"/>
                <c:pt idx="0">
                  <c:v>2253000</c:v>
                </c:pt>
                <c:pt idx="1">
                  <c:v>2382500</c:v>
                </c:pt>
                <c:pt idx="2">
                  <c:v>1139600</c:v>
                </c:pt>
                <c:pt idx="3">
                  <c:v>1299600</c:v>
                </c:pt>
                <c:pt idx="4">
                  <c:v>1880600</c:v>
                </c:pt>
                <c:pt idx="5">
                  <c:v>2119500</c:v>
                </c:pt>
                <c:pt idx="6">
                  <c:v>32908300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7-4C8C-BCC9-10CEFF3959F4}"/>
            </c:ext>
          </c:extLst>
        </c:ser>
        <c:ser>
          <c:idx val="1"/>
          <c:order val="1"/>
          <c:tx>
            <c:strRef>
              <c:f>currency!$C$13</c:f>
              <c:strCache>
                <c:ptCount val="1"/>
                <c:pt idx="0">
                  <c:v>Sum of USD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currency!$A$14:$A$21</c:f>
              <c:strCache>
                <c:ptCount val="7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USD</c:v>
                </c:pt>
              </c:strCache>
            </c:strRef>
          </c:cat>
          <c:val>
            <c:numRef>
              <c:f>currency!$C$14:$C$21</c:f>
              <c:numCache>
                <c:formatCode>0</c:formatCode>
                <c:ptCount val="7"/>
                <c:pt idx="0">
                  <c:v>1459033.2900000003</c:v>
                </c:pt>
                <c:pt idx="1">
                  <c:v>2081463.1199999996</c:v>
                </c:pt>
                <c:pt idx="2">
                  <c:v>1069697.9999999998</c:v>
                </c:pt>
                <c:pt idx="3">
                  <c:v>169360.19999999998</c:v>
                </c:pt>
                <c:pt idx="4">
                  <c:v>2461986.2399999998</c:v>
                </c:pt>
                <c:pt idx="5">
                  <c:v>2960151.7500000009</c:v>
                </c:pt>
                <c:pt idx="6">
                  <c:v>31409336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7-4C8C-BCC9-10CEFF39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1587055"/>
        <c:axId val="1621609135"/>
      </c:barChart>
      <c:catAx>
        <c:axId val="162158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609135"/>
        <c:crosses val="autoZero"/>
        <c:auto val="1"/>
        <c:lblAlgn val="ctr"/>
        <c:lblOffset val="100"/>
        <c:noMultiLvlLbl val="0"/>
      </c:catAx>
      <c:valAx>
        <c:axId val="16216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5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[CrowdfundingBook.xlsx]category!PivotTable6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9-4309-BF51-B2CD7F03F5B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9-4309-BF51-B2CD7F03F5B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9-4309-BF51-B2CD7F03F5B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59-4309-BF51-B2CD7F03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687392"/>
        <c:axId val="132669152"/>
      </c:barChart>
      <c:catAx>
        <c:axId val="1326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9152"/>
        <c:crosses val="autoZero"/>
        <c:auto val="1"/>
        <c:lblAlgn val="ctr"/>
        <c:lblOffset val="100"/>
        <c:noMultiLvlLbl val="0"/>
      </c:catAx>
      <c:valAx>
        <c:axId val="1326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[CrowdfundingBook.xlsx]category!PivotTable5</c:name>
    <c:fmtId val="5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99FF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835356247063993E-2"/>
          <c:y val="4.6413502109704644E-2"/>
          <c:w val="0.8588041829684061"/>
          <c:h val="0.855703511744576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category!$B$18:$B$19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category!$A$20:$A$29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category!$B$20:$B$29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3-40E4-82CD-D11E4DC51918}"/>
            </c:ext>
          </c:extLst>
        </c:ser>
        <c:ser>
          <c:idx val="1"/>
          <c:order val="1"/>
          <c:tx>
            <c:strRef>
              <c:f>category!$C$18:$C$19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99FF"/>
            </a:solidFill>
            <a:ln>
              <a:noFill/>
            </a:ln>
            <a:effectLst/>
          </c:spPr>
          <c:invertIfNegative val="0"/>
          <c:cat>
            <c:strRef>
              <c:f>category!$A$20:$A$29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category!$C$20:$C$29</c:f>
              <c:numCache>
                <c:formatCode>General</c:formatCode>
                <c:ptCount val="9"/>
                <c:pt idx="0">
                  <c:v>65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29</c:v>
                </c:pt>
                <c:pt idx="7">
                  <c:v>29</c:v>
                </c:pt>
                <c:pt idx="8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3-40E4-82CD-D11E4DC51918}"/>
            </c:ext>
          </c:extLst>
        </c:ser>
        <c:ser>
          <c:idx val="2"/>
          <c:order val="2"/>
          <c:tx>
            <c:strRef>
              <c:f>category!$D$18:$D$19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category!$A$20:$A$29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category!$D$20:$D$29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3-40E4-82CD-D11E4DC51918}"/>
            </c:ext>
          </c:extLst>
        </c:ser>
        <c:ser>
          <c:idx val="3"/>
          <c:order val="3"/>
          <c:tx>
            <c:strRef>
              <c:f>category!$E$18:$E$19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category!$A$20:$A$29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category!$E$20:$E$29</c:f>
              <c:numCache>
                <c:formatCode>General</c:formatCode>
                <c:ptCount val="9"/>
                <c:pt idx="0">
                  <c:v>97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35</c:v>
                </c:pt>
                <c:pt idx="7">
                  <c:v>63</c:v>
                </c:pt>
                <c:pt idx="8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C3-40E4-82CD-D11E4DC5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851551"/>
        <c:axId val="615845791"/>
      </c:barChart>
      <c:catAx>
        <c:axId val="61585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45791"/>
        <c:crosses val="autoZero"/>
        <c:auto val="1"/>
        <c:lblAlgn val="ctr"/>
        <c:lblOffset val="100"/>
        <c:noMultiLvlLbl val="0"/>
      </c:catAx>
      <c:valAx>
        <c:axId val="61584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5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[CrowdfundingBook.xlsx]outcome!PivotTable15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>
                <a:alpha val="8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1270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alpha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2700">
                <a:solidFill>
                  <a:schemeClr val="accent3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2-4257-8775-2B703FCB9C7B}"/>
            </c:ext>
          </c:extLst>
        </c:ser>
        <c:ser>
          <c:idx val="1"/>
          <c:order val="1"/>
          <c:tx>
            <c:strRef>
              <c:f>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2-4257-8775-2B703FCB9C7B}"/>
            </c:ext>
          </c:extLst>
        </c:ser>
        <c:ser>
          <c:idx val="2"/>
          <c:order val="2"/>
          <c:tx>
            <c:strRef>
              <c:f>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12700">
                <a:solidFill>
                  <a:schemeClr val="accent3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outcome!$D$6:$D$18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2-4257-8775-2B703FCB9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631536"/>
        <c:axId val="574644016"/>
      </c:lineChart>
      <c:catAx>
        <c:axId val="57463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44016"/>
        <c:crosses val="autoZero"/>
        <c:auto val="1"/>
        <c:lblAlgn val="ctr"/>
        <c:lblOffset val="100"/>
        <c:noMultiLvlLbl val="0"/>
      </c:catAx>
      <c:valAx>
        <c:axId val="57464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3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[CrowdfundingBook.xlsx]outcome!PivotTable6</c:name>
    <c:fmtId val="9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376D9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outcome!$A$25:$A$37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outcome!$B$25:$B$37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5-496A-A3D4-51A42EE872EE}"/>
            </c:ext>
          </c:extLst>
        </c:ser>
        <c:ser>
          <c:idx val="1"/>
          <c:order val="1"/>
          <c:tx>
            <c:strRef>
              <c:f>outcome!$C$23:$C$24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outcome!$C$25:$C$37</c:f>
              <c:numCache>
                <c:formatCode>General</c:formatCode>
                <c:ptCount val="12"/>
                <c:pt idx="0">
                  <c:v>38</c:v>
                </c:pt>
                <c:pt idx="1">
                  <c:v>29</c:v>
                </c:pt>
                <c:pt idx="2">
                  <c:v>32</c:v>
                </c:pt>
                <c:pt idx="3">
                  <c:v>32</c:v>
                </c:pt>
                <c:pt idx="4">
                  <c:v>35</c:v>
                </c:pt>
                <c:pt idx="5">
                  <c:v>30</c:v>
                </c:pt>
                <c:pt idx="6">
                  <c:v>30</c:v>
                </c:pt>
                <c:pt idx="7">
                  <c:v>38</c:v>
                </c:pt>
                <c:pt idx="8">
                  <c:v>25</c:v>
                </c:pt>
                <c:pt idx="9">
                  <c:v>29</c:v>
                </c:pt>
                <c:pt idx="10">
                  <c:v>30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5-496A-A3D4-51A42EE872EE}"/>
            </c:ext>
          </c:extLst>
        </c:ser>
        <c:ser>
          <c:idx val="2"/>
          <c:order val="2"/>
          <c:tx>
            <c:strRef>
              <c:f>outcome!$D$23:$D$24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76D9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outcome!$D$25:$D$37</c:f>
              <c:numCache>
                <c:formatCode>General</c:formatCode>
                <c:ptCount val="12"/>
                <c:pt idx="0">
                  <c:v>47</c:v>
                </c:pt>
                <c:pt idx="1">
                  <c:v>43</c:v>
                </c:pt>
                <c:pt idx="2">
                  <c:v>50</c:v>
                </c:pt>
                <c:pt idx="3">
                  <c:v>44</c:v>
                </c:pt>
                <c:pt idx="4">
                  <c:v>46</c:v>
                </c:pt>
                <c:pt idx="5">
                  <c:v>53</c:v>
                </c:pt>
                <c:pt idx="6">
                  <c:v>59</c:v>
                </c:pt>
                <c:pt idx="7">
                  <c:v>38</c:v>
                </c:pt>
                <c:pt idx="8">
                  <c:v>43</c:v>
                </c:pt>
                <c:pt idx="9">
                  <c:v>42</c:v>
                </c:pt>
                <c:pt idx="10">
                  <c:v>42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A5-496A-A3D4-51A42EE8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314655"/>
        <c:axId val="729305055"/>
      </c:lineChart>
      <c:catAx>
        <c:axId val="72931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05055"/>
        <c:crosses val="autoZero"/>
        <c:auto val="1"/>
        <c:lblAlgn val="ctr"/>
        <c:lblOffset val="100"/>
        <c:noMultiLvlLbl val="0"/>
      </c:catAx>
      <c:valAx>
        <c:axId val="7293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[CrowdfundingBook.xlsx]sub-category!PivotTable7</c:name>
    <c:fmtId val="4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7-4C80-81FD-2EBBFAC9517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7-4C80-81FD-2EBBFAC9517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27-4C80-81FD-2EBBFAC9517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27-4C80-81FD-2EBBFAC9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957840"/>
        <c:axId val="418948240"/>
      </c:barChart>
      <c:catAx>
        <c:axId val="41895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48240"/>
        <c:crosses val="autoZero"/>
        <c:auto val="1"/>
        <c:lblAlgn val="ctr"/>
        <c:lblOffset val="100"/>
        <c:noMultiLvlLbl val="0"/>
      </c:catAx>
      <c:valAx>
        <c:axId val="4189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5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[CrowdfundingBook.xlsx]sub-category!PivotTable8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'sub-category'!$B$34:$B$35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'sub-category'!$A$36:$A$60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'sub-category'!$B$36:$B$60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C-4156-B437-49B631ED78B3}"/>
            </c:ext>
          </c:extLst>
        </c:ser>
        <c:ser>
          <c:idx val="1"/>
          <c:order val="1"/>
          <c:tx>
            <c:strRef>
              <c:f>'sub-category'!$C$34:$C$35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'sub-category'!$A$36:$A$60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'sub-category'!$C$36:$C$60</c:f>
              <c:numCache>
                <c:formatCode>General</c:formatCode>
                <c:ptCount val="24"/>
                <c:pt idx="0">
                  <c:v>10</c:v>
                </c:pt>
                <c:pt idx="2">
                  <c:v>24</c:v>
                </c:pt>
                <c:pt idx="3">
                  <c:v>15</c:v>
                </c:pt>
                <c:pt idx="4">
                  <c:v>8</c:v>
                </c:pt>
                <c:pt idx="5">
                  <c:v>10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138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4</c:v>
                </c:pt>
                <c:pt idx="18">
                  <c:v>3</c:v>
                </c:pt>
                <c:pt idx="19">
                  <c:v>9</c:v>
                </c:pt>
                <c:pt idx="20">
                  <c:v>15</c:v>
                </c:pt>
                <c:pt idx="21">
                  <c:v>15</c:v>
                </c:pt>
                <c:pt idx="2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C-4156-B437-49B631ED78B3}"/>
            </c:ext>
          </c:extLst>
        </c:ser>
        <c:ser>
          <c:idx val="2"/>
          <c:order val="2"/>
          <c:tx>
            <c:strRef>
              <c:f>'sub-category'!$D$34:$D$35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'sub-category'!$A$36:$A$60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'sub-category'!$D$36:$D$60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C-4156-B437-49B631ED78B3}"/>
            </c:ext>
          </c:extLst>
        </c:ser>
        <c:ser>
          <c:idx val="3"/>
          <c:order val="3"/>
          <c:tx>
            <c:strRef>
              <c:f>'sub-category'!$E$34:$E$35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'sub-category'!$A$36:$A$60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'sub-category'!$E$36:$E$60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31</c:v>
                </c:pt>
                <c:pt idx="3">
                  <c:v>19</c:v>
                </c:pt>
                <c:pt idx="4">
                  <c:v>10</c:v>
                </c:pt>
                <c:pt idx="5">
                  <c:v>6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181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17</c:v>
                </c:pt>
                <c:pt idx="21">
                  <c:v>29</c:v>
                </c:pt>
                <c:pt idx="22">
                  <c:v>34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C-4156-B437-49B631ED7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787023"/>
        <c:axId val="1610501567"/>
      </c:barChart>
      <c:catAx>
        <c:axId val="7697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01567"/>
        <c:crosses val="autoZero"/>
        <c:auto val="1"/>
        <c:lblAlgn val="ctr"/>
        <c:lblOffset val="100"/>
        <c:noMultiLvlLbl val="0"/>
      </c:catAx>
      <c:valAx>
        <c:axId val="16105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8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analysis'!$F$2:$F$13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B-400D-9602-2E32FCA1520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analysis'!$G$2:$G$13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B-400D-9602-2E32FCA1520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analysis'!$H$2:$H$13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EB-400D-9602-2E32FCA15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852576"/>
        <c:axId val="1143850176"/>
      </c:lineChart>
      <c:catAx>
        <c:axId val="1143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50176"/>
        <c:crosses val="autoZero"/>
        <c:auto val="1"/>
        <c:lblAlgn val="ctr"/>
        <c:lblOffset val="100"/>
        <c:noMultiLvlLbl val="0"/>
      </c:catAx>
      <c:valAx>
        <c:axId val="11438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rgbClr val="0099FF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analysis'!$F$30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analysis'!$A$31:$A$42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analysis'!$F$31:$F$42</c:f>
              <c:numCache>
                <c:formatCode>0%</c:formatCode>
                <c:ptCount val="12"/>
                <c:pt idx="0">
                  <c:v>1</c:v>
                </c:pt>
                <c:pt idx="1">
                  <c:v>0.79653679653679654</c:v>
                </c:pt>
                <c:pt idx="2">
                  <c:v>0.50476190476190474</c:v>
                </c:pt>
                <c:pt idx="3">
                  <c:v>0.44444444444444442</c:v>
                </c:pt>
                <c:pt idx="4">
                  <c:v>1</c:v>
                </c:pt>
                <c:pt idx="5">
                  <c:v>0.8571428571428571</c:v>
                </c:pt>
                <c:pt idx="6">
                  <c:v>0.7857142857142857</c:v>
                </c:pt>
                <c:pt idx="7">
                  <c:v>0.8571428571428571</c:v>
                </c:pt>
                <c:pt idx="8">
                  <c:v>0.66666666666666663</c:v>
                </c:pt>
                <c:pt idx="9">
                  <c:v>0.7142857142857143</c:v>
                </c:pt>
                <c:pt idx="10">
                  <c:v>0.72727272727272729</c:v>
                </c:pt>
                <c:pt idx="11">
                  <c:v>0.36721311475409835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CE-46CC-942D-904E314BF14A}"/>
            </c:ext>
          </c:extLst>
        </c:ser>
        <c:ser>
          <c:idx val="5"/>
          <c:order val="5"/>
          <c:tx>
            <c:strRef>
              <c:f>'goal analysis'!$G$30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analysis'!$A$31:$A$42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analysis'!$G$31:$G$42</c:f>
              <c:numCache>
                <c:formatCode>0%</c:formatCode>
                <c:ptCount val="12"/>
                <c:pt idx="0">
                  <c:v>0</c:v>
                </c:pt>
                <c:pt idx="1">
                  <c:v>0.19480519480519481</c:v>
                </c:pt>
                <c:pt idx="2">
                  <c:v>0.41587301587301589</c:v>
                </c:pt>
                <c:pt idx="3">
                  <c:v>0.55555555555555558</c:v>
                </c:pt>
                <c:pt idx="4">
                  <c:v>0</c:v>
                </c:pt>
                <c:pt idx="5">
                  <c:v>0.14285714285714285</c:v>
                </c:pt>
                <c:pt idx="6">
                  <c:v>0.21428571428571427</c:v>
                </c:pt>
                <c:pt idx="7">
                  <c:v>0.14285714285714285</c:v>
                </c:pt>
                <c:pt idx="8">
                  <c:v>0.25</c:v>
                </c:pt>
                <c:pt idx="9">
                  <c:v>0.2857142857142857</c:v>
                </c:pt>
                <c:pt idx="10">
                  <c:v>0.27272727272727271</c:v>
                </c:pt>
                <c:pt idx="11">
                  <c:v>0.54098360655737709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CE-46CC-942D-904E314BF14A}"/>
            </c:ext>
          </c:extLst>
        </c:ser>
        <c:ser>
          <c:idx val="6"/>
          <c:order val="6"/>
          <c:tx>
            <c:strRef>
              <c:f>'goal analysis'!$H$30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analysis'!$A$31:$A$42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analysis'!$H$31:$H$42</c:f>
              <c:numCache>
                <c:formatCode>0%</c:formatCode>
                <c:ptCount val="12"/>
                <c:pt idx="0">
                  <c:v>0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CE-46CC-942D-904E314BF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266111"/>
        <c:axId val="5202656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analysis'!$B$30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analysis'!$A$31:$A$42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analysis'!$B$31:$B$42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</c:v>
                      </c:pt>
                      <c:pt idx="1">
                        <c:v>184</c:v>
                      </c:pt>
                      <c:pt idx="2">
                        <c:v>159</c:v>
                      </c:pt>
                      <c:pt idx="3">
                        <c:v>4</c:v>
                      </c:pt>
                      <c:pt idx="4">
                        <c:v>10</c:v>
                      </c:pt>
                      <c:pt idx="5">
                        <c:v>6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10</c:v>
                      </c:pt>
                      <c:pt idx="10">
                        <c:v>8</c:v>
                      </c:pt>
                      <c:pt idx="11">
                        <c:v>112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DCE-46CC-942D-904E314BF1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analysis'!$C$30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analysis'!$A$31:$A$42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analysis'!$C$31:$C$42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45</c:v>
                      </c:pt>
                      <c:pt idx="2">
                        <c:v>131</c:v>
                      </c:pt>
                      <c:pt idx="3">
                        <c:v>5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3</c:v>
                      </c:pt>
                      <c:pt idx="11">
                        <c:v>165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DCE-46CC-942D-904E314BF1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analysis'!$D$30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analysis'!$A$31:$A$42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analysis'!$D$31:$D$42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25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CE-46CC-942D-904E314BF1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analysis'!$E$30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analysis'!$A$31:$A$42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analysis'!$E$31:$E$42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</c:v>
                      </c:pt>
                      <c:pt idx="1">
                        <c:v>231</c:v>
                      </c:pt>
                      <c:pt idx="2">
                        <c:v>315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14</c:v>
                      </c:pt>
                      <c:pt idx="7">
                        <c:v>7</c:v>
                      </c:pt>
                      <c:pt idx="8">
                        <c:v>12</c:v>
                      </c:pt>
                      <c:pt idx="9">
                        <c:v>14</c:v>
                      </c:pt>
                      <c:pt idx="10">
                        <c:v>11</c:v>
                      </c:pt>
                      <c:pt idx="11">
                        <c:v>305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CE-46CC-942D-904E314BF14A}"/>
                  </c:ext>
                </c:extLst>
              </c15:ser>
            </c15:filteredLineSeries>
          </c:ext>
        </c:extLst>
      </c:lineChart>
      <c:catAx>
        <c:axId val="5202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5631"/>
        <c:crosses val="autoZero"/>
        <c:auto val="1"/>
        <c:lblAlgn val="ctr"/>
        <c:lblOffset val="100"/>
        <c:noMultiLvlLbl val="0"/>
      </c:catAx>
      <c:valAx>
        <c:axId val="5202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 Pick &amp; Spotlight - Effect %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'staff_pick &amp; spotlight'!$H$1</c:f>
              <c:strCache>
                <c:ptCount val="1"/>
                <c:pt idx="0">
                  <c:v>% staff_pick 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'staff_pick &amp; spotlight'!$A$2:$A$9</c:f>
              <c:strCache>
                <c:ptCount val="8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</c:strCache>
            </c:strRef>
          </c:cat>
          <c:val>
            <c:numRef>
              <c:f>'staff_pick &amp; spotlight'!$H$2:$H$9</c:f>
              <c:numCache>
                <c:formatCode>0%</c:formatCode>
                <c:ptCount val="8"/>
                <c:pt idx="0">
                  <c:v>3.3195020746887967E-2</c:v>
                </c:pt>
                <c:pt idx="1">
                  <c:v>3.4782608695652174E-2</c:v>
                </c:pt>
                <c:pt idx="2">
                  <c:v>2.8571428571428571E-2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F-4702-85EB-A790E6942ACA}"/>
            </c:ext>
          </c:extLst>
        </c:ser>
        <c:ser>
          <c:idx val="1"/>
          <c:order val="1"/>
          <c:tx>
            <c:strRef>
              <c:f>'staff_pick &amp; spotlight'!$I$1</c:f>
              <c:strCache>
                <c:ptCount val="1"/>
                <c:pt idx="0">
                  <c:v>% staff_pick 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'staff_pick &amp; spotlight'!$A$2:$A$9</c:f>
              <c:strCache>
                <c:ptCount val="8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</c:strCache>
            </c:strRef>
          </c:cat>
          <c:val>
            <c:numRef>
              <c:f>'staff_pick &amp; spotlight'!$I$2:$I$9</c:f>
              <c:numCache>
                <c:formatCode>0%</c:formatCode>
                <c:ptCount val="8"/>
                <c:pt idx="0">
                  <c:v>0.96680497925311204</c:v>
                </c:pt>
                <c:pt idx="1">
                  <c:v>0.9652173913043478</c:v>
                </c:pt>
                <c:pt idx="2">
                  <c:v>0.97142857142857142</c:v>
                </c:pt>
                <c:pt idx="3">
                  <c:v>1</c:v>
                </c:pt>
                <c:pt idx="4">
                  <c:v>0.9</c:v>
                </c:pt>
                <c:pt idx="5">
                  <c:v>0.9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4F-4702-85EB-A790E6942ACA}"/>
            </c:ext>
          </c:extLst>
        </c:ser>
        <c:ser>
          <c:idx val="2"/>
          <c:order val="2"/>
          <c:tx>
            <c:strRef>
              <c:f>'staff_pick &amp; spotlight'!$J$1</c:f>
              <c:strCache>
                <c:ptCount val="1"/>
                <c:pt idx="0">
                  <c:v>% spotlight true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'staff_pick &amp; spotlight'!$A$2:$A$9</c:f>
              <c:strCache>
                <c:ptCount val="8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</c:strCache>
            </c:strRef>
          </c:cat>
          <c:val>
            <c:numRef>
              <c:f>'staff_pick &amp; spotlight'!$J$2:$J$9</c:f>
              <c:numCache>
                <c:formatCode>0%</c:formatCode>
                <c:ptCount val="8"/>
                <c:pt idx="0">
                  <c:v>0.25726141078838172</c:v>
                </c:pt>
                <c:pt idx="1">
                  <c:v>0.27826086956521739</c:v>
                </c:pt>
                <c:pt idx="2">
                  <c:v>0.27142857142857141</c:v>
                </c:pt>
                <c:pt idx="3">
                  <c:v>0.13333333333333333</c:v>
                </c:pt>
                <c:pt idx="4">
                  <c:v>0.6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F-4702-85EB-A790E6942ACA}"/>
            </c:ext>
          </c:extLst>
        </c:ser>
        <c:ser>
          <c:idx val="3"/>
          <c:order val="3"/>
          <c:tx>
            <c:strRef>
              <c:f>'staff_pick &amp; spotlight'!$K$1</c:f>
              <c:strCache>
                <c:ptCount val="1"/>
                <c:pt idx="0">
                  <c:v>% spotlight false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'staff_pick &amp; spotlight'!$A$2:$A$9</c:f>
              <c:strCache>
                <c:ptCount val="8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</c:strCache>
            </c:strRef>
          </c:cat>
          <c:val>
            <c:numRef>
              <c:f>'staff_pick &amp; spotlight'!$K$2:$K$9</c:f>
              <c:numCache>
                <c:formatCode>0%</c:formatCode>
                <c:ptCount val="8"/>
                <c:pt idx="0">
                  <c:v>0.74273858921161828</c:v>
                </c:pt>
                <c:pt idx="1">
                  <c:v>0.72173913043478266</c:v>
                </c:pt>
                <c:pt idx="2">
                  <c:v>0.72857142857142854</c:v>
                </c:pt>
                <c:pt idx="3">
                  <c:v>0.8666666666666667</c:v>
                </c:pt>
                <c:pt idx="4">
                  <c:v>0.4</c:v>
                </c:pt>
                <c:pt idx="5">
                  <c:v>0.9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4F-4702-85EB-A790E6942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682815"/>
        <c:axId val="1148685695"/>
      </c:barChart>
      <c:catAx>
        <c:axId val="114868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685695"/>
        <c:crosses val="autoZero"/>
        <c:auto val="1"/>
        <c:lblAlgn val="ctr"/>
        <c:lblOffset val="100"/>
        <c:noMultiLvlLbl val="0"/>
      </c:catAx>
      <c:valAx>
        <c:axId val="114868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68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0</xdr:rowOff>
    </xdr:from>
    <xdr:to>
      <xdr:col>9</xdr:col>
      <xdr:colOff>510540</xdr:colOff>
      <xdr:row>10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194B45-A108-2670-D3B1-279C4B4B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483870</xdr:colOff>
      <xdr:row>12</xdr:row>
      <xdr:rowOff>15240</xdr:rowOff>
    </xdr:from>
    <xdr:to>
      <xdr:col>9</xdr:col>
      <xdr:colOff>502920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15B2F-4703-CDC6-FF9D-709AB7E8D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19050</xdr:rowOff>
    </xdr:from>
    <xdr:to>
      <xdr:col>19</xdr:col>
      <xdr:colOff>160020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B0DD7-A3E0-8B15-08B5-F130891A3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118110</xdr:colOff>
      <xdr:row>15</xdr:row>
      <xdr:rowOff>28575</xdr:rowOff>
    </xdr:from>
    <xdr:to>
      <xdr:col>19</xdr:col>
      <xdr:colOff>133350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FFB64E-205D-094E-5C4A-7341DCE7D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131703</xdr:colOff>
      <xdr:row>0</xdr:row>
      <xdr:rowOff>114300</xdr:rowOff>
    </xdr:from>
    <xdr:to>
      <xdr:col>13</xdr:col>
      <xdr:colOff>217170</xdr:colOff>
      <xdr:row>17</xdr:row>
      <xdr:rowOff>141112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0D447-163E-D74D-E3F9-E8ED2C9AE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163286</xdr:colOff>
      <xdr:row>19</xdr:row>
      <xdr:rowOff>76200</xdr:rowOff>
    </xdr:from>
    <xdr:to>
      <xdr:col>13</xdr:col>
      <xdr:colOff>261258</xdr:colOff>
      <xdr:row>36</xdr:row>
      <xdr:rowOff>185056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A5DCE-DC69-80DB-AFE5-E246E7E32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28575</xdr:rowOff>
    </xdr:from>
    <xdr:to>
      <xdr:col>18</xdr:col>
      <xdr:colOff>99060</xdr:colOff>
      <xdr:row>29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3764AA-AE63-EE3F-BCCC-540E4849C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261938</xdr:colOff>
      <xdr:row>33</xdr:row>
      <xdr:rowOff>25400</xdr:rowOff>
    </xdr:from>
    <xdr:to>
      <xdr:col>18</xdr:col>
      <xdr:colOff>101600</xdr:colOff>
      <xdr:row>60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EC1E7-A032-550F-ED64-5962A530E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13</xdr:row>
      <xdr:rowOff>156210</xdr:rowOff>
    </xdr:from>
    <xdr:to>
      <xdr:col>7</xdr:col>
      <xdr:colOff>1158240</xdr:colOff>
      <xdr:row>27</xdr:row>
      <xdr:rowOff>125730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15AA59-A769-D218-9139-74B22775D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8</xdr:col>
      <xdr:colOff>30480</xdr:colOff>
      <xdr:row>57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52A0B-7963-0795-BFD4-C482312E4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9</xdr:row>
      <xdr:rowOff>140970</xdr:rowOff>
    </xdr:from>
    <xdr:to>
      <xdr:col>10</xdr:col>
      <xdr:colOff>38100</xdr:colOff>
      <xdr:row>23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CC2A99-C26D-074A-4723-D67C79627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Bilinski" refreshedDate="45535.502419444441" createdVersion="8" refreshedVersion="8" minRefreshableVersion="3" recordCount="1000" xr:uid="{88840869-DDB9-49E0-9EF9-CBC6128DF072}">
  <cacheSource type="worksheet">
    <worksheetSource ref="A1:V1001" sheet="Crowdfunding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 count="447">
        <n v="100"/>
        <n v="1400"/>
        <n v="108400"/>
        <n v="4200"/>
        <n v="7600"/>
        <n v="5200"/>
        <n v="4500"/>
        <n v="110100"/>
        <n v="6200"/>
        <n v="6300"/>
        <n v="28200"/>
        <n v="81200"/>
        <n v="1700"/>
        <n v="84600"/>
        <n v="9100"/>
        <n v="62500"/>
        <n v="131800"/>
        <n v="94000"/>
        <n v="59100"/>
        <n v="92400"/>
        <n v="5500"/>
        <n v="107500"/>
        <n v="2000"/>
        <n v="130800"/>
        <n v="45900"/>
        <n v="9000"/>
        <n v="3500"/>
        <n v="101000"/>
        <n v="50200"/>
        <n v="9300"/>
        <n v="125500"/>
        <n v="700"/>
        <n v="8100"/>
        <n v="3100"/>
        <n v="9900"/>
        <n v="8800"/>
        <n v="5600"/>
        <n v="1800"/>
        <n v="90200"/>
        <n v="1600"/>
        <n v="9500"/>
        <n v="3700"/>
        <n v="1500"/>
        <n v="33300"/>
        <n v="7200"/>
        <n v="158100"/>
        <n v="6000"/>
        <n v="6600"/>
        <n v="8000"/>
        <n v="2900"/>
        <n v="2700"/>
        <n v="94200"/>
        <n v="199200"/>
        <n v="4700"/>
        <n v="2800"/>
        <n v="6100"/>
        <n v="72600"/>
        <n v="5700"/>
        <n v="7900"/>
        <n v="128000"/>
        <n v="600"/>
        <n v="3900"/>
        <n v="9700"/>
        <n v="122900"/>
        <n v="57800"/>
        <n v="1100"/>
        <n v="16800"/>
        <n v="1000"/>
        <n v="106400"/>
        <n v="31400"/>
        <n v="4900"/>
        <n v="7400"/>
        <n v="198500"/>
        <n v="4800"/>
        <n v="3400"/>
        <n v="7800"/>
        <n v="154300"/>
        <n v="20000"/>
        <n v="108800"/>
        <n v="900"/>
        <n v="69700"/>
        <n v="1300"/>
        <n v="97800"/>
        <n v="10000"/>
        <n v="119200"/>
        <n v="6800"/>
        <n v="142400"/>
        <n v="61400"/>
        <n v="3300"/>
        <n v="1900"/>
        <n v="166700"/>
        <n v="5400"/>
        <n v="5000"/>
        <n v="75100"/>
        <n v="45300"/>
        <n v="136800"/>
        <n v="177700"/>
        <n v="2600"/>
        <n v="5300"/>
        <n v="180200"/>
        <n v="103200"/>
        <n v="70600"/>
        <n v="148500"/>
        <n v="9600"/>
        <n v="164700"/>
        <n v="99500"/>
        <n v="7700"/>
        <n v="82800"/>
        <n v="92100"/>
        <n v="64300"/>
        <n v="25000"/>
        <n v="8300"/>
        <n v="137200"/>
        <n v="41500"/>
        <n v="189400"/>
        <n v="171300"/>
        <n v="139500"/>
        <n v="36400"/>
        <n v="2100"/>
        <n v="191200"/>
        <n v="150500"/>
        <n v="90400"/>
        <n v="9800"/>
        <n v="128100"/>
        <n v="23300"/>
        <n v="188100"/>
        <n v="800"/>
        <n v="96700"/>
        <n v="181200"/>
        <n v="115000"/>
        <n v="38800"/>
        <n v="44500"/>
        <n v="56000"/>
        <n v="8600"/>
        <n v="27100"/>
        <n v="5100"/>
        <n v="3600"/>
        <n v="88800"/>
        <n v="60200"/>
        <n v="8200"/>
        <n v="191300"/>
        <n v="8400"/>
        <n v="42600"/>
        <n v="7100"/>
        <n v="15800"/>
        <n v="54700"/>
        <n v="63200"/>
        <n v="143900"/>
        <n v="75000"/>
        <n v="196900"/>
        <n v="194500"/>
        <n v="9400"/>
        <n v="104400"/>
        <n v="87900"/>
        <n v="156800"/>
        <n v="121700"/>
        <n v="129400"/>
        <n v="41700"/>
        <n v="121500"/>
        <n v="87300"/>
        <n v="46300"/>
        <n v="67800"/>
        <n v="3000"/>
        <n v="60900"/>
        <n v="137900"/>
        <n v="85600"/>
        <n v="2400"/>
        <n v="3800"/>
        <n v="7500"/>
        <n v="39500"/>
        <n v="3200"/>
        <n v="29400"/>
        <n v="168500"/>
        <n v="2300"/>
        <n v="19800"/>
        <n v="61500"/>
        <n v="4600"/>
        <n v="80500"/>
        <n v="4100"/>
        <n v="84300"/>
        <n v="45600"/>
        <n v="111900"/>
        <n v="61600"/>
        <n v="173900"/>
        <n v="153700"/>
        <n v="51100"/>
        <n v="2500"/>
        <n v="164500"/>
        <n v="112100"/>
        <n v="168600"/>
        <n v="7300"/>
        <n v="6500"/>
        <n v="192900"/>
        <n v="76100"/>
        <n v="32900"/>
        <n v="118200"/>
        <n v="2200"/>
        <n v="84400"/>
        <n v="170400"/>
        <n v="117900"/>
        <n v="8900"/>
        <n v="98700"/>
        <n v="93800"/>
        <n v="33700"/>
        <n v="20700"/>
        <n v="66200"/>
        <n v="173800"/>
        <n v="70700"/>
        <n v="94500"/>
        <n v="69800"/>
        <n v="136300"/>
        <n v="37100"/>
        <n v="114300"/>
        <n v="47900"/>
        <n v="197600"/>
        <n v="157600"/>
        <n v="199000"/>
        <n v="180800"/>
        <n v="74100"/>
        <n v="33600"/>
        <n v="4000"/>
        <n v="59700"/>
        <n v="112300"/>
        <n v="189200"/>
        <n v="22500"/>
        <n v="167400"/>
        <n v="49700"/>
        <n v="178200"/>
        <n v="114400"/>
        <n v="38900"/>
        <n v="135500"/>
        <n v="109000"/>
        <n v="114800"/>
        <n v="83000"/>
        <n v="60400"/>
        <n v="102900"/>
        <n v="62800"/>
        <n v="46100"/>
        <n v="97300"/>
        <n v="195800"/>
        <n v="48900"/>
        <n v="29600"/>
        <n v="39300"/>
        <n v="9200"/>
        <n v="135600"/>
        <n v="189500"/>
        <n v="188200"/>
        <n v="113500"/>
        <n v="134600"/>
        <n v="163700"/>
        <n v="113800"/>
        <n v="8700"/>
        <n v="147800"/>
        <n v="174500"/>
        <n v="101400"/>
        <n v="191000"/>
        <n v="121400"/>
        <n v="152400"/>
        <n v="28400"/>
        <n v="102500"/>
        <n v="7000"/>
        <n v="155200"/>
        <n v="89900"/>
        <n v="148400"/>
        <n v="182400"/>
        <n v="116500"/>
        <n v="146400"/>
        <n v="33800"/>
        <n v="98800"/>
        <n v="188800"/>
        <n v="134300"/>
        <n v="71200"/>
        <n v="1200"/>
        <n v="153800"/>
        <n v="191500"/>
        <n v="8500"/>
        <n v="68800"/>
        <n v="196600"/>
        <n v="91400"/>
        <n v="90600"/>
        <n v="110300"/>
        <n v="56800"/>
        <n v="183800"/>
        <n v="193400"/>
        <n v="163800"/>
        <n v="153600"/>
        <n v="25500"/>
        <n v="18000"/>
        <n v="172700"/>
        <n v="138700"/>
        <n v="125400"/>
        <n v="5900"/>
        <n v="50500"/>
        <n v="105000"/>
        <n v="186700"/>
        <n v="115600"/>
        <n v="89100"/>
        <n v="151300"/>
        <n v="178000"/>
        <n v="77000"/>
        <n v="84900"/>
        <n v="184800"/>
        <n v="66100"/>
        <n v="29500"/>
        <n v="180100"/>
        <n v="170600"/>
        <n v="5800"/>
        <n v="105300"/>
        <n v="168700"/>
        <n v="94900"/>
        <n v="72400"/>
        <n v="20100"/>
        <n v="31200"/>
        <n v="6700"/>
        <n v="83300"/>
        <n v="96500"/>
        <n v="43800"/>
        <n v="18900"/>
        <n v="86400"/>
        <n v="121600"/>
        <n v="157300"/>
        <n v="70300"/>
        <n v="73800"/>
        <n v="108500"/>
        <n v="140300"/>
        <n v="71100"/>
        <n v="88700"/>
        <n v="137600"/>
        <n v="42800"/>
        <n v="26500"/>
        <n v="6400"/>
        <n v="198600"/>
        <n v="195900"/>
        <n v="4300"/>
        <n v="25600"/>
        <n v="189000"/>
        <n v="94300"/>
        <n v="85900"/>
        <n v="59200"/>
        <n v="72100"/>
        <n v="139000"/>
        <n v="197700"/>
        <n v="81600"/>
        <n v="119800"/>
        <n v="14900"/>
        <n v="169400"/>
        <n v="192100"/>
        <n v="98600"/>
        <n v="196700"/>
        <n v="35000"/>
        <n v="6900"/>
        <n v="118400"/>
        <n v="52600"/>
        <n v="120700"/>
        <n v="106800"/>
        <n v="79400"/>
        <n v="27500"/>
        <n v="48800"/>
        <n v="16200"/>
        <n v="97600"/>
        <n v="197900"/>
        <n v="170700"/>
        <n v="62300"/>
        <n v="145600"/>
        <n v="184100"/>
        <n v="140000"/>
        <n v="180400"/>
        <n v="164100"/>
        <n v="128900"/>
        <n v="42100"/>
        <n v="52000"/>
        <n v="63400"/>
        <n v="169700"/>
        <n v="38500"/>
        <n v="118000"/>
        <n v="123600"/>
        <n v="48500"/>
        <n v="193200"/>
        <n v="54300"/>
        <n v="28800"/>
        <n v="117000"/>
        <n v="74700"/>
        <n v="55800"/>
        <n v="194900"/>
        <n v="70400"/>
        <n v="167500"/>
        <n v="48300"/>
        <n v="97200"/>
        <n v="125600"/>
        <n v="149600"/>
        <n v="53100"/>
        <n v="110800"/>
        <n v="108700"/>
        <n v="88900"/>
        <n v="61200"/>
        <n v="185900"/>
        <n v="84500"/>
        <n v="140800"/>
        <n v="92500"/>
        <n v="51300"/>
        <n v="54000"/>
        <n v="85000"/>
        <n v="97100"/>
        <n v="43200"/>
        <n v="86200"/>
        <n v="17700"/>
        <n v="116300"/>
        <n v="69900"/>
        <n v="17100"/>
        <n v="171000"/>
        <n v="23400"/>
        <n v="81000"/>
        <n v="182800"/>
        <n v="161900"/>
        <n v="71500"/>
        <n v="40200"/>
        <n v="163600"/>
        <n v="81300"/>
        <n v="170800"/>
        <n v="150600"/>
        <n v="134400"/>
        <n v="159800"/>
        <n v="179100"/>
        <n v="41000"/>
        <n v="38200"/>
        <n v="154500"/>
        <n v="70200"/>
        <n v="125900"/>
        <n v="35600"/>
        <n v="160400"/>
        <n v="51400"/>
        <n v="39400"/>
        <n v="73000"/>
        <n v="43000"/>
        <n v="172000"/>
        <n v="14500"/>
        <n v="145500"/>
        <n v="187600"/>
        <n v="145000"/>
        <n v="88400"/>
        <n v="42700"/>
        <n v="121100"/>
        <n v="195200"/>
        <n v="129100"/>
        <n v="141100"/>
        <n v="66600"/>
        <n v="111100"/>
      </sharedItems>
    </cacheField>
    <cacheField name="pledged" numFmtId="0">
      <sharedItems containsSemiMixedTypes="0" containsString="0" containsNumber="1" containsInteger="1" minValue="0" maxValue="199110" count="964">
        <n v="0"/>
        <n v="14560"/>
        <n v="142523"/>
        <n v="2477"/>
        <n v="5265"/>
        <n v="13195"/>
        <n v="1090"/>
        <n v="14741"/>
        <n v="21946"/>
        <n v="3208"/>
        <n v="13838"/>
        <n v="3030"/>
        <n v="5629"/>
        <n v="10295"/>
        <n v="18829"/>
        <n v="38414"/>
        <n v="11041"/>
        <n v="134845"/>
        <n v="6089"/>
        <n v="30331"/>
        <n v="147936"/>
        <n v="38533"/>
        <n v="75690"/>
        <n v="14942"/>
        <n v="104257"/>
        <n v="11904"/>
        <n v="51814"/>
        <n v="1599"/>
        <n v="137635"/>
        <n v="150965"/>
        <n v="14455"/>
        <n v="10850"/>
        <n v="87676"/>
        <n v="189666"/>
        <n v="14025"/>
        <n v="188628"/>
        <n v="1101"/>
        <n v="11339"/>
        <n v="10085"/>
        <n v="5027"/>
        <n v="14878"/>
        <n v="11924"/>
        <n v="7991"/>
        <n v="167717"/>
        <n v="10541"/>
        <n v="4530"/>
        <n v="4247"/>
        <n v="7129"/>
        <n v="128862"/>
        <n v="13653"/>
        <n v="2"/>
        <n v="145243"/>
        <n v="2459"/>
        <n v="12356"/>
        <n v="5392"/>
        <n v="11746"/>
        <n v="11493"/>
        <n v="6243"/>
        <n v="6132"/>
        <n v="3851"/>
        <n v="135997"/>
        <n v="184750"/>
        <n v="14452"/>
        <n v="557"/>
        <n v="2734"/>
        <n v="14405"/>
        <n v="1307"/>
        <n v="117892"/>
        <n v="14508"/>
        <n v="1901"/>
        <n v="158389"/>
        <n v="6484"/>
        <n v="4022"/>
        <n v="9253"/>
        <n v="4776"/>
        <n v="14606"/>
        <n v="95993"/>
        <n v="4460"/>
        <n v="13536"/>
        <n v="40228"/>
        <n v="7012"/>
        <n v="37857"/>
        <n v="14973"/>
        <n v="39996"/>
        <n v="41564"/>
        <n v="6430"/>
        <n v="12405"/>
        <n v="123040"/>
        <n v="12516"/>
        <n v="8588"/>
        <n v="74688"/>
        <n v="51775"/>
        <n v="65877"/>
        <n v="8807"/>
        <n v="1017"/>
        <n v="151513"/>
        <n v="12047"/>
        <n v="32951"/>
        <n v="14951"/>
        <n v="1"/>
        <n v="9193"/>
        <n v="10422"/>
        <n v="2461"/>
        <n v="170623"/>
        <n v="9829"/>
        <n v="14006"/>
        <n v="6527"/>
        <n v="8929"/>
        <n v="3079"/>
        <n v="21307"/>
        <n v="73653"/>
        <n v="12635"/>
        <n v="12437"/>
        <n v="13816"/>
        <n v="145382"/>
        <n v="6336"/>
        <n v="8523"/>
        <n v="6351"/>
        <n v="10748"/>
        <n v="112272"/>
        <n v="99361"/>
        <n v="88055"/>
        <n v="33092"/>
        <n v="9562"/>
        <n v="8475"/>
        <n v="69617"/>
        <n v="53067"/>
        <n v="42596"/>
        <n v="4756"/>
        <n v="14925"/>
        <n v="166116"/>
        <n v="3834"/>
        <n v="13985"/>
        <n v="89288"/>
        <n v="5488"/>
        <n v="2721"/>
        <n v="4712"/>
        <n v="9216"/>
        <n v="19246"/>
        <n v="12274"/>
        <n v="65323"/>
        <n v="11502"/>
        <n v="7322"/>
        <n v="11619"/>
        <n v="59128"/>
        <n v="1518"/>
        <n v="9337"/>
        <n v="11255"/>
        <n v="13632"/>
        <n v="88037"/>
        <n v="175573"/>
        <n v="176112"/>
        <n v="100650"/>
        <n v="90706"/>
        <n v="26914"/>
        <n v="2212"/>
        <n v="4640"/>
        <n v="191222"/>
        <n v="12985"/>
        <n v="4300"/>
        <n v="9134"/>
        <n v="8864"/>
        <n v="150755"/>
        <n v="110279"/>
        <n v="13439"/>
        <n v="10804"/>
        <n v="40107"/>
        <n v="98811"/>
        <n v="5528"/>
        <n v="521"/>
        <n v="663"/>
        <n v="157635"/>
        <n v="5368"/>
        <n v="47459"/>
        <n v="86060"/>
        <n v="161593"/>
        <n v="6927"/>
        <n v="159185"/>
        <n v="172736"/>
        <n v="5315"/>
        <n v="195750"/>
        <n v="3525"/>
        <n v="10550"/>
        <n v="718"/>
        <n v="28358"/>
        <n v="138384"/>
        <n v="2625"/>
        <n v="45004"/>
        <n v="2538"/>
        <n v="3188"/>
        <n v="8517"/>
        <n v="3012"/>
        <n v="8716"/>
        <n v="57157"/>
        <n v="5178"/>
        <n v="163118"/>
        <n v="6041"/>
        <n v="968"/>
        <n v="14305"/>
        <n v="6543"/>
        <n v="193413"/>
        <n v="2529"/>
        <n v="5614"/>
        <n v="3496"/>
        <n v="4257"/>
        <n v="199110"/>
        <n v="41212"/>
        <n v="6338"/>
        <n v="99100"/>
        <n v="12300"/>
        <n v="171549"/>
        <n v="14324"/>
        <n v="6024"/>
        <n v="188721"/>
        <n v="57911"/>
        <n v="12309"/>
        <n v="138497"/>
        <n v="667"/>
        <n v="119830"/>
        <n v="6623"/>
        <n v="81897"/>
        <n v="186885"/>
        <n v="176398"/>
        <n v="10999"/>
        <n v="102751"/>
        <n v="165352"/>
        <n v="165798"/>
        <n v="10084"/>
        <n v="5523"/>
        <n v="5823"/>
        <n v="6000"/>
        <n v="8181"/>
        <n v="3589"/>
        <n v="4323"/>
        <n v="14822"/>
        <n v="10138"/>
        <n v="3127"/>
        <n v="123124"/>
        <n v="171729"/>
        <n v="10729"/>
        <n v="10240"/>
        <n v="3988"/>
        <n v="14771"/>
        <n v="14649"/>
        <n v="184658"/>
        <n v="13103"/>
        <n v="168095"/>
        <n v="3"/>
        <n v="3840"/>
        <n v="6263"/>
        <n v="108161"/>
        <n v="8505"/>
        <n v="96735"/>
        <n v="959"/>
        <n v="8322"/>
        <n v="13424"/>
        <n v="10755"/>
        <n v="9935"/>
        <n v="26303"/>
        <n v="5328"/>
        <n v="10756"/>
        <n v="165375"/>
        <n v="6031"/>
        <n v="85902"/>
        <n v="143910"/>
        <n v="2708"/>
        <n v="8842"/>
        <n v="47260"/>
        <n v="1953"/>
        <n v="155349"/>
        <n v="10704"/>
        <n v="773"/>
        <n v="9419"/>
        <n v="5324"/>
        <n v="7465"/>
        <n v="8799"/>
        <n v="13656"/>
        <n v="14536"/>
        <n v="150552"/>
        <n v="9076"/>
        <n v="1517"/>
        <n v="8153"/>
        <n v="6357"/>
        <n v="19557"/>
        <n v="13213"/>
        <n v="5476"/>
        <n v="13474"/>
        <n v="91722"/>
        <n v="8219"/>
        <n v="717"/>
        <n v="1065"/>
        <n v="8038"/>
        <n v="68769"/>
        <n v="3352"/>
        <n v="6785"/>
        <n v="5037"/>
        <n v="1954"/>
        <n v="5"/>
        <n v="12102"/>
        <n v="24234"/>
        <n v="2809"/>
        <n v="11469"/>
        <n v="8014"/>
        <n v="514"/>
        <n v="43473"/>
        <n v="87560"/>
        <n v="3087"/>
        <n v="1586"/>
        <n v="12812"/>
        <n v="183345"/>
        <n v="8697"/>
        <n v="4126"/>
        <n v="3220"/>
        <n v="6401"/>
        <n v="1269"/>
        <n v="903"/>
        <n v="3251"/>
        <n v="8092"/>
        <n v="160422"/>
        <n v="196377"/>
        <n v="2148"/>
        <n v="11648"/>
        <n v="5897"/>
        <n v="3326"/>
        <n v="1002"/>
        <n v="131826"/>
        <n v="21477"/>
        <n v="62330"/>
        <n v="14643"/>
        <n v="41396"/>
        <n v="11900"/>
        <n v="123538"/>
        <n v="198628"/>
        <n v="68602"/>
        <n v="116064"/>
        <n v="125042"/>
        <n v="108974"/>
        <n v="34964"/>
        <n v="96777"/>
        <n v="31864"/>
        <n v="4853"/>
        <n v="82959"/>
        <n v="23159"/>
        <n v="2758"/>
        <n v="12607"/>
        <n v="142823"/>
        <n v="95958"/>
        <n v="94631"/>
        <n v="977"/>
        <n v="137961"/>
        <n v="7548"/>
        <n v="2241"/>
        <n v="3431"/>
        <n v="4253"/>
        <n v="1146"/>
        <n v="11948"/>
        <n v="135132"/>
        <n v="9546"/>
        <n v="13755"/>
        <n v="8330"/>
        <n v="14547"/>
        <n v="11735"/>
        <n v="10658"/>
        <n v="1870"/>
        <n v="14394"/>
        <n v="14743"/>
        <n v="178965"/>
        <n v="128410"/>
        <n v="164291"/>
        <n v="22073"/>
        <n v="1479"/>
        <n v="12275"/>
        <n v="5098"/>
        <n v="24882"/>
        <n v="2912"/>
        <n v="4008"/>
        <n v="9749"/>
        <n v="5803"/>
        <n v="14199"/>
        <n v="196779"/>
        <n v="56859"/>
        <n v="103554"/>
        <n v="42795"/>
        <n v="12938"/>
        <n v="101352"/>
        <n v="4477"/>
        <n v="4393"/>
        <n v="67546"/>
        <n v="143788"/>
        <n v="3755"/>
        <n v="9238"/>
        <n v="77012"/>
        <n v="14083"/>
        <n v="12202"/>
        <n v="62127"/>
        <n v="13772"/>
        <n v="2946"/>
        <n v="168820"/>
        <n v="154321"/>
        <n v="26527"/>
        <n v="71583"/>
        <n v="12100"/>
        <n v="12129"/>
        <n v="62804"/>
        <n v="55536"/>
        <n v="8161"/>
        <n v="14046"/>
        <n v="117628"/>
        <n v="159405"/>
        <n v="12552"/>
        <n v="59007"/>
        <n v="943"/>
        <n v="93963"/>
        <n v="140469"/>
        <n v="6423"/>
        <n v="6015"/>
        <n v="11075"/>
        <n v="15723"/>
        <n v="2064"/>
        <n v="7767"/>
        <n v="10313"/>
        <n v="197018"/>
        <n v="47037"/>
        <n v="173191"/>
        <n v="5487"/>
        <n v="9817"/>
        <n v="6369"/>
        <n v="65755"/>
        <n v="178120"/>
        <n v="13678"/>
        <n v="9969"/>
        <n v="14827"/>
        <n v="100900"/>
        <n v="165954"/>
        <n v="1744"/>
        <n v="10731"/>
        <n v="3232"/>
        <n v="10938"/>
        <n v="10739"/>
        <n v="5579"/>
        <n v="37754"/>
        <n v="45384"/>
        <n v="8703"/>
        <n v="4"/>
        <n v="182302"/>
        <n v="3045"/>
        <n v="102749"/>
        <n v="1763"/>
        <n v="137904"/>
        <n v="152438"/>
        <n v="1332"/>
        <n v="118706"/>
        <n v="5674"/>
        <n v="4119"/>
        <n v="139354"/>
        <n v="57734"/>
        <n v="145265"/>
        <n v="95020"/>
        <n v="8829"/>
        <n v="3984"/>
        <n v="8053"/>
        <n v="1620"/>
        <n v="10328"/>
        <n v="10289"/>
        <n v="9889"/>
        <n v="60342"/>
        <n v="8907"/>
        <n v="8432"/>
        <n v="57122"/>
        <n v="4613"/>
        <n v="162603"/>
        <n v="12310"/>
        <n v="8656"/>
        <n v="159931"/>
        <n v="689"/>
        <n v="48236"/>
        <n v="77021"/>
        <n v="27844"/>
        <n v="702"/>
        <n v="197024"/>
        <n v="11663"/>
        <n v="9339"/>
        <n v="4596"/>
        <n v="173437"/>
        <n v="45831"/>
        <n v="6514"/>
        <n v="13684"/>
        <n v="13264"/>
        <n v="1667"/>
        <n v="3349"/>
        <n v="46317"/>
        <n v="78743"/>
        <n v="107743"/>
        <n v="6889"/>
        <n v="45983"/>
        <n v="6924"/>
        <n v="12497"/>
        <n v="166874"/>
        <n v="837"/>
        <n v="193820"/>
        <n v="119510"/>
        <n v="9289"/>
        <n v="35498"/>
        <n v="12678"/>
        <n v="3260"/>
        <n v="31123"/>
        <n v="4797"/>
        <n v="53324"/>
        <n v="6608"/>
        <n v="622"/>
        <n v="180802"/>
        <n v="3406"/>
        <n v="11061"/>
        <n v="16389"/>
        <n v="6303"/>
        <n v="81136"/>
        <n v="1768"/>
        <n v="12944"/>
        <n v="188480"/>
        <n v="7227"/>
        <n v="574"/>
        <n v="96328"/>
        <n v="178338"/>
        <n v="8046"/>
        <n v="184086"/>
        <n v="13385"/>
        <n v="12533"/>
        <n v="14697"/>
        <n v="98935"/>
        <n v="57034"/>
        <n v="7120"/>
        <n v="14097"/>
        <n v="43086"/>
        <n v="1930"/>
        <n v="13864"/>
        <n v="7742"/>
        <n v="164109"/>
        <n v="6870"/>
        <n v="12597"/>
        <n v="179074"/>
        <n v="83843"/>
        <n v="105598"/>
        <n v="8866"/>
        <n v="75022"/>
        <n v="14408"/>
        <n v="14089"/>
        <n v="12467"/>
        <n v="11960"/>
        <n v="7966"/>
        <n v="106321"/>
        <n v="158832"/>
        <n v="11091"/>
        <n v="5107"/>
        <n v="141393"/>
        <n v="194166"/>
        <n v="4124"/>
        <n v="14865"/>
        <n v="134688"/>
        <n v="47705"/>
        <n v="95364"/>
        <n v="3295"/>
        <n v="4896"/>
        <n v="7496"/>
        <n v="9967"/>
        <n v="52421"/>
        <n v="6298"/>
        <n v="1546"/>
        <n v="16168"/>
        <n v="6269"/>
        <n v="149578"/>
        <n v="3841"/>
        <n v="4531"/>
        <n v="60934"/>
        <n v="103255"/>
        <n v="13065"/>
        <n v="6654"/>
        <n v="6852"/>
        <n v="124517"/>
        <n v="5113"/>
        <n v="5824"/>
        <n v="6226"/>
        <n v="20243"/>
        <n v="188288"/>
        <n v="11167"/>
        <n v="146595"/>
        <n v="7875"/>
        <n v="148779"/>
        <n v="175868"/>
        <n v="5112"/>
        <n v="13018"/>
        <n v="91176"/>
        <n v="6342"/>
        <n v="151438"/>
        <n v="6178"/>
        <n v="6405"/>
        <n v="180667"/>
        <n v="12042"/>
        <n v="179356"/>
        <n v="1136"/>
        <n v="8645"/>
        <n v="1914"/>
        <n v="41205"/>
        <n v="14488"/>
        <n v="97037"/>
        <n v="55757"/>
        <n v="11525"/>
        <n v="158669"/>
        <n v="5916"/>
        <n v="150806"/>
        <n v="14249"/>
        <n v="13205"/>
        <n v="11108"/>
        <n v="2884"/>
        <n v="55476"/>
        <n v="5973"/>
        <n v="183756"/>
        <n v="30902"/>
        <n v="5569"/>
        <n v="92824"/>
        <n v="158590"/>
        <n v="127591"/>
        <n v="6750"/>
        <n v="9318"/>
        <n v="4832"/>
        <n v="19769"/>
        <n v="11277"/>
        <n v="13382"/>
        <n v="32986"/>
        <n v="81984"/>
        <n v="178483"/>
        <n v="87448"/>
        <n v="1863"/>
        <n v="62174"/>
        <n v="59003"/>
        <n v="174039"/>
        <n v="12684"/>
        <n v="14033"/>
        <n v="177936"/>
        <n v="13212"/>
        <n v="49879"/>
        <n v="824"/>
        <n v="31594"/>
        <n v="57010"/>
        <n v="7438"/>
        <n v="57872"/>
        <n v="8906"/>
        <n v="7724"/>
        <n v="26571"/>
        <n v="12219"/>
        <n v="1985"/>
        <n v="12155"/>
        <n v="5593"/>
        <n v="175020"/>
        <n v="75955"/>
        <n v="119127"/>
        <n v="110689"/>
        <n v="2445"/>
        <n v="57250"/>
        <n v="11929"/>
        <n v="118214"/>
        <n v="4432"/>
        <n v="17879"/>
        <n v="14511"/>
        <n v="141822"/>
        <n v="159037"/>
        <n v="8109"/>
        <n v="8244"/>
        <n v="7600"/>
        <n v="94501"/>
        <n v="14381"/>
        <n v="13980"/>
        <n v="12449"/>
        <n v="7348"/>
        <n v="8158"/>
        <n v="7119"/>
        <n v="5438"/>
        <n v="115396"/>
        <n v="7656"/>
        <n v="12322"/>
        <n v="96888"/>
        <n v="196960"/>
        <n v="188057"/>
        <n v="6245"/>
        <n v="91014"/>
        <n v="4710"/>
        <n v="197728"/>
        <n v="10682"/>
        <n v="168048"/>
        <n v="138586"/>
        <n v="11579"/>
        <n v="12020"/>
        <n v="13954"/>
        <n v="6358"/>
        <n v="1260"/>
        <n v="14725"/>
        <n v="11174"/>
        <n v="182036"/>
        <n v="28870"/>
        <n v="10353"/>
        <n v="13868"/>
        <n v="8317"/>
        <n v="10557"/>
        <n v="3227"/>
        <n v="5429"/>
        <n v="75906"/>
        <n v="13250"/>
        <n v="11261"/>
        <n v="97369"/>
        <n v="48227"/>
        <n v="14685"/>
        <n v="735"/>
        <n v="10397"/>
        <n v="118847"/>
        <n v="7220"/>
        <n v="107622"/>
        <n v="83267"/>
        <n v="13404"/>
        <n v="131404"/>
        <n v="2533"/>
        <n v="5028"/>
        <n v="1557"/>
        <n v="6100"/>
        <n v="1592"/>
        <n v="14150"/>
        <n v="13513"/>
        <n v="504"/>
        <n v="14240"/>
        <n v="2091"/>
        <n v="118580"/>
        <n v="11214"/>
        <n v="68137"/>
        <n v="13527"/>
        <n v="8363"/>
        <n v="5362"/>
        <n v="12065"/>
        <n v="118603"/>
        <n v="10037"/>
        <n v="5696"/>
        <n v="167005"/>
        <n v="114615"/>
        <n v="16592"/>
        <n v="14420"/>
        <n v="6204"/>
        <n v="8010"/>
        <n v="8125"/>
        <n v="55372"/>
        <n v="11088"/>
        <n v="109106"/>
        <n v="11642"/>
        <n v="2769"/>
        <n v="169586"/>
        <n v="101185"/>
        <n v="6775"/>
        <n v="72623"/>
        <n v="45987"/>
        <n v="10243"/>
        <n v="87293"/>
        <n v="5421"/>
        <n v="4414"/>
        <n v="10981"/>
        <n v="10451"/>
        <n v="102535"/>
        <n v="12939"/>
        <n v="10946"/>
        <n v="60994"/>
        <n v="3174"/>
        <n v="3351"/>
        <n v="56774"/>
        <n v="540"/>
        <n v="680"/>
        <n v="13045"/>
        <n v="8276"/>
        <n v="1022"/>
        <n v="4275"/>
        <n v="8332"/>
        <n v="6408"/>
        <n v="73522"/>
        <n v="4667"/>
        <n v="12216"/>
        <n v="6987"/>
        <n v="4932"/>
        <n v="8262"/>
        <n v="1848"/>
        <n v="1583"/>
        <n v="88536"/>
        <n v="12360"/>
        <n v="71320"/>
        <n v="134640"/>
        <n v="7661"/>
        <n v="2950"/>
        <n v="11721"/>
        <n v="189192"/>
        <n v="7664"/>
        <n v="4509"/>
        <n v="12009"/>
        <n v="14273"/>
        <n v="188982"/>
        <n v="14640"/>
        <n v="107516"/>
        <n v="13950"/>
        <n v="12797"/>
        <n v="6134"/>
        <n v="4899"/>
        <n v="4929"/>
        <n v="1424"/>
        <n v="105817"/>
        <n v="136156"/>
        <n v="10723"/>
        <n v="11228"/>
        <n v="77355"/>
        <n v="6086"/>
        <n v="150960"/>
        <n v="8890"/>
        <n v="14644"/>
        <n v="116583"/>
        <n v="12991"/>
        <n v="8447"/>
        <n v="2703"/>
        <n v="8747"/>
        <n v="138087"/>
        <n v="5085"/>
        <n v="10831"/>
        <n v="8917"/>
        <n v="12468"/>
        <n v="2505"/>
        <n v="111502"/>
        <n v="194309"/>
        <n v="23956"/>
        <n v="8558"/>
        <n v="7413"/>
        <n v="2778"/>
        <n v="2594"/>
        <n v="5033"/>
        <n v="9317"/>
        <n v="6560"/>
        <n v="5415"/>
        <n v="14577"/>
        <n v="150515"/>
        <n v="79045"/>
        <n v="7797"/>
        <n v="38376"/>
        <n v="6920"/>
        <n v="194912"/>
        <n v="7992"/>
        <n v="79268"/>
        <n v="139468"/>
        <n v="5465"/>
        <n v="2111"/>
        <n v="126628"/>
        <n v="1012"/>
        <n v="193101"/>
        <n v="31665"/>
        <n v="2960"/>
        <n v="8089"/>
        <n v="109374"/>
        <n v="2129"/>
        <n v="127745"/>
        <n v="2289"/>
        <n v="12174"/>
        <n v="9508"/>
        <n v="155849"/>
        <n v="7758"/>
        <n v="13835"/>
        <n v="10770"/>
        <n v="153338"/>
        <n v="2437"/>
        <n v="93991"/>
        <n v="12620"/>
        <n v="8746"/>
        <n v="3534"/>
        <n v="709"/>
        <n v="795"/>
        <n v="12955"/>
        <n v="8964"/>
        <n v="1843"/>
        <n v="121950"/>
        <n v="8621"/>
        <n v="30215"/>
        <n v="11539"/>
        <n v="14310"/>
        <n v="35536"/>
        <n v="3676"/>
        <n v="195936"/>
        <n v="1343"/>
        <n v="2097"/>
        <n v="9021"/>
        <n v="20915"/>
        <n v="9676"/>
        <n v="1210"/>
        <n v="90440"/>
        <n v="4044"/>
        <n v="192292"/>
        <n v="6722"/>
        <n v="1577"/>
        <n v="3301"/>
        <n v="196386"/>
        <n v="11952"/>
        <n v="3930"/>
        <n v="5729"/>
        <n v="4883"/>
        <n v="175015"/>
        <n v="11280"/>
        <n v="10012"/>
        <n v="1690"/>
        <n v="84891"/>
        <n v="10093"/>
        <n v="3839"/>
        <n v="6161"/>
        <n v="5615"/>
        <n v="6205"/>
        <n v="11969"/>
        <n v="8142"/>
        <n v="55805"/>
        <n v="15238"/>
        <n v="961"/>
        <n v="5918"/>
        <n v="9520"/>
        <n v="159056"/>
        <n v="101987"/>
        <n v="1980"/>
        <n v="156384"/>
        <n v="7763"/>
        <n v="35698"/>
        <n v="12434"/>
        <n v="8081"/>
        <n v="6631"/>
        <n v="4678"/>
        <n v="6800"/>
        <n v="10657"/>
        <n v="4997"/>
        <n v="13164"/>
        <n v="8501"/>
        <n v="13468"/>
        <n v="121138"/>
        <n v="8117"/>
        <n v="8550"/>
        <n v="57659"/>
        <n v="1414"/>
        <n v="97524"/>
        <n v="26176"/>
        <n v="2991"/>
        <n v="8366"/>
        <n v="12886"/>
        <n v="5177"/>
        <n v="8641"/>
        <n v="86244"/>
        <n v="78630"/>
        <n v="11941"/>
        <n v="6115"/>
        <n v="188404"/>
        <n v="9910"/>
        <n v="114523"/>
        <n v="3144"/>
        <n v="13441"/>
        <n v="11990"/>
        <n v="6839"/>
        <n v="13223"/>
        <n v="7608"/>
        <n v="74073"/>
        <n v="153216"/>
        <n v="4814"/>
        <n v="4603"/>
        <n v="37823"/>
        <n v="62819"/>
      </sharedItems>
    </cacheField>
    <cacheField name="Percent Funded" numFmtId="1">
      <sharedItems containsSemiMixedTypes="0" containsString="0" containsNumber="1" minValue="0" maxValue="2338.833333333333" count="986">
        <n v="0"/>
        <n v="1040"/>
        <n v="131.4787822878229"/>
        <n v="58.976190476190467"/>
        <n v="69.276315789473685"/>
        <n v="173.61842105263159"/>
        <n v="20.961538461538463"/>
        <n v="327.57777777777778"/>
        <n v="19.932788374205266"/>
        <n v="51.741935483870968"/>
        <n v="266.11538461538464"/>
        <n v="48.095238095238095"/>
        <n v="89.349206349206341"/>
        <n v="245.11904761904765"/>
        <n v="66.769503546099301"/>
        <n v="47.307881773399011"/>
        <n v="649.47058823529414"/>
        <n v="159.39125295508273"/>
        <n v="66.912087912087912"/>
        <n v="48.529600000000002"/>
        <n v="112.24279210925646"/>
        <n v="40.992553191489364"/>
        <n v="128.07106598984771"/>
        <n v="332.04444444444448"/>
        <n v="112.83225108225108"/>
        <n v="216.43636363636364"/>
        <n v="48.199069767441863"/>
        <n v="79.95"/>
        <n v="105.22553516819573"/>
        <n v="328.89978213507629"/>
        <n v="160.61111111111111"/>
        <n v="310"/>
        <n v="86.807920792079202"/>
        <n v="377.82071713147411"/>
        <n v="150.80645161290323"/>
        <n v="150.30119521912351"/>
        <n v="157.28571428571431"/>
        <n v="139.98765432098764"/>
        <n v="325.32258064516128"/>
        <n v="50.777777777777779"/>
        <n v="169.06818181818181"/>
        <n v="212.92857142857144"/>
        <n v="443.94444444444446"/>
        <n v="185.9390243902439"/>
        <n v="658.8125"/>
        <n v="47.684210526315788"/>
        <n v="114.78378378378378"/>
        <n v="475.26666666666665"/>
        <n v="386.97297297297297"/>
        <n v="189.625"/>
        <n v="2"/>
        <n v="91.867805186590772"/>
        <n v="34.152777777777779"/>
        <n v="140.40909090909091"/>
        <n v="89.86666666666666"/>
        <n v="177.96969696969697"/>
        <n v="143.66249999999999"/>
        <n v="215.27586206896552"/>
        <n v="227.11111111111114"/>
        <n v="275.07142857142861"/>
        <n v="144.37048832271762"/>
        <n v="92.74598393574297"/>
        <n v="722.6"/>
        <n v="11.851063829787234"/>
        <n v="97.642857142857139"/>
        <n v="236.14754098360655"/>
        <n v="45.068965517241381"/>
        <n v="162.38567493112947"/>
        <n v="254.52631578947367"/>
        <n v="24.063291139240505"/>
        <n v="123.74140625000001"/>
        <n v="108.06666666666666"/>
        <n v="670.33333333333326"/>
        <n v="660.92857142857144"/>
        <n v="122.46153846153847"/>
        <n v="150.57731958762886"/>
        <n v="78.106590724165997"/>
        <n v="46.94736842105263"/>
        <n v="300.8"/>
        <n v="69.598615916955026"/>
        <n v="637.4545454545455"/>
        <n v="225.33928571428569"/>
        <n v="1497.3000000000002"/>
        <n v="37.590225563909776"/>
        <n v="132.36942675159236"/>
        <n v="131.22448979591837"/>
        <n v="167.63513513513513"/>
        <n v="61.984886649874063"/>
        <n v="260.75"/>
        <n v="252.58823529411765"/>
        <n v="78.615384615384613"/>
        <n v="48.404406999351913"/>
        <n v="258.875"/>
        <n v="60.548713235294116"/>
        <n v="303.68965517241378"/>
        <n v="112.99999999999999"/>
        <n v="217.37876614060258"/>
        <n v="926.69230769230762"/>
        <n v="33.692229038854805"/>
        <n v="196.7236842105263"/>
        <n v="1"/>
        <n v="1021.4444444444445"/>
        <n v="281.67567567567568"/>
        <n v="24.610000000000003"/>
        <n v="143.14010067114094"/>
        <n v="144.54411764705884"/>
        <n v="359.12820512820514"/>
        <n v="186.48571428571427"/>
        <n v="595.26666666666665"/>
        <n v="59.21153846153846"/>
        <n v="14.962780898876405"/>
        <n v="119.95602605863192"/>
        <n v="268.82978723404256"/>
        <n v="376.87878787878788"/>
        <n v="727.15789473684208"/>
        <n v="87.211757648470297"/>
        <n v="88"/>
        <n v="173.9387755102041"/>
        <n v="117.61111111111111"/>
        <n v="214.96"/>
        <n v="149.49667110519306"/>
        <n v="219.33995584988963"/>
        <n v="64.367690058479525"/>
        <n v="18.622397298818232"/>
        <n v="367.76923076923077"/>
        <n v="159.90566037735849"/>
        <n v="38.633185349611544"/>
        <n v="51.42151162790698"/>
        <n v="60.334277620396605"/>
        <n v="3.202693602693603"/>
        <n v="155.46875"/>
        <n v="100.85974499089254"/>
        <n v="116.18181818181819"/>
        <n v="310.77777777777777"/>
        <n v="89.73668341708543"/>
        <n v="71.27272727272728"/>
        <n v="3.2862318840579712"/>
        <n v="261.77777777777777"/>
        <n v="96"/>
        <n v="20.896851248642779"/>
        <n v="223.16363636363636"/>
        <n v="101.59097978227061"/>
        <n v="230.03999999999996"/>
        <n v="135.59259259259261"/>
        <n v="129.1"/>
        <n v="236.512"/>
        <n v="17.25"/>
        <n v="112.49397590361446"/>
        <n v="121.02150537634408"/>
        <n v="219.87096774193549"/>
        <n v="64.166909620991248"/>
        <n v="423.06746987951806"/>
        <n v="92.984160506863773"/>
        <n v="58.756567425569173"/>
        <n v="65.022222222222226"/>
        <n v="73.939560439560438"/>
        <n v="52.666666666666664"/>
        <n v="220.95238095238096"/>
        <n v="100.01150627615063"/>
        <n v="162.3125"/>
        <n v="78.181818181818187"/>
        <n v="149.73770491803279"/>
        <n v="253.25714285714284"/>
        <n v="100.16943521594683"/>
        <n v="121.99004424778761"/>
        <n v="137.13265306122449"/>
        <n v="415.53846153846149"/>
        <n v="31.30913348946136"/>
        <n v="424.08154506437768"/>
        <n v="2.93886230728336"/>
        <n v="10.63265306122449"/>
        <n v="82.875"/>
        <n v="163.01447776628748"/>
        <n v="894.66666666666674"/>
        <n v="26.191501103752756"/>
        <n v="74.834782608695647"/>
        <n v="416.47680412371136"/>
        <n v="96.208333333333329"/>
        <n v="357.71910112359546"/>
        <n v="308.45714285714286"/>
        <n v="61.802325581395344"/>
        <n v="722.32472324723244"/>
        <n v="69.117647058823522"/>
        <n v="293.05555555555554"/>
        <n v="71.8"/>
        <n v="31.934684684684683"/>
        <n v="229.87375415282392"/>
        <n v="32.012195121951223"/>
        <n v="23.525352848928385"/>
        <n v="68.594594594594597"/>
        <n v="37.952380952380956"/>
        <n v="19.992957746478872"/>
        <n v="45.636363636363633"/>
        <n v="122.7605633802817"/>
        <n v="361.75316455696202"/>
        <n v="63.146341463414636"/>
        <n v="298.20475319926874"/>
        <n v="9.5585443037974684"/>
        <n v="53.777777777777779"/>
        <n v="681.19047619047615"/>
        <n v="78.831325301204828"/>
        <n v="134.40792216817235"/>
        <n v="3.3719999999999999"/>
        <n v="431.84615384615387"/>
        <n v="38.844444444444441"/>
        <n v="425.7"/>
        <n v="101.12239715591672"/>
        <n v="21.188688946015425"/>
        <n v="67.425531914893625"/>
        <n v="94.923371647509583"/>
        <n v="151.85185185185185"/>
        <n v="195.16382252559728"/>
        <n v="1023.1428571428571"/>
        <n v="3.841836734693878"/>
        <n v="155.07066557107643"/>
        <n v="44.753477588871718"/>
        <n v="215.94736842105263"/>
        <n v="332.12709832134288"/>
        <n v="8.4430379746835449"/>
        <n v="98.625514403292186"/>
        <n v="137.97916666666669"/>
        <n v="93.81099656357388"/>
        <n v="403.63930885529157"/>
        <n v="260.1740412979351"/>
        <n v="366.63333333333333"/>
        <n v="168.72085385878489"/>
        <n v="119.90717911530093"/>
        <n v="193.68925233644859"/>
        <n v="420.16666666666669"/>
        <n v="76.708333333333329"/>
        <n v="171.26470588235293"/>
        <n v="157.89473684210526"/>
        <n v="109.08"/>
        <n v="41.732558139534881"/>
        <n v="10.944303797468354"/>
        <n v="159.3763440860215"/>
        <n v="422.41666666666669"/>
        <n v="97.71875"/>
        <n v="418.78911564625849"/>
        <n v="101.91632047477745"/>
        <n v="127.72619047619047"/>
        <n v="445.21739130434781"/>
        <n v="569.71428571428578"/>
        <n v="509.34482758620686"/>
        <n v="325.5333333333333"/>
        <n v="932.61616161616166"/>
        <n v="211.33870967741933"/>
        <n v="273.32520325203251"/>
        <n v="3"/>
        <n v="54.084507042253513"/>
        <n v="626.29999999999995"/>
        <n v="89.021399176954731"/>
        <n v="184.89130434782609"/>
        <n v="120.16770186335404"/>
        <n v="23.390243902439025"/>
        <n v="146"/>
        <n v="268.48"/>
        <n v="597.5"/>
        <n v="157.69841269841268"/>
        <n v="31.201660735468568"/>
        <n v="313.41176470588238"/>
        <n v="370.89655172413791"/>
        <n v="362.66447368421052"/>
        <n v="123.08163265306122"/>
        <n v="76.766756032171585"/>
        <n v="233.62012987012989"/>
        <n v="180.53333333333333"/>
        <n v="252.62857142857143"/>
        <n v="27.176538240368025"/>
        <n v="1.2706571242680547"/>
        <n v="304.0097847358121"/>
        <n v="137.23076923076923"/>
        <n v="32.208333333333336"/>
        <n v="241.51282051282053"/>
        <n v="96.8"/>
        <n v="1066.4285714285716"/>
        <n v="325.88888888888891"/>
        <n v="170.70000000000002"/>
        <n v="581.44000000000005"/>
        <n v="91.520972644376897"/>
        <n v="108.04761904761904"/>
        <n v="18.728395061728396"/>
        <n v="83.193877551020407"/>
        <n v="706.33333333333337"/>
        <n v="17.446030330062445"/>
        <n v="209.73015873015873"/>
        <n v="97.785714285714292"/>
        <n v="1684.25"/>
        <n v="54.402135231316727"/>
        <n v="456.61111111111109"/>
        <n v="9.8219178082191778"/>
        <n v="16.384615384615383"/>
        <n v="1339.6666666666667"/>
        <n v="35.650077760497666"/>
        <n v="54.950819672131146"/>
        <n v="94.236111111111114"/>
        <n v="143.91428571428571"/>
        <n v="51.421052631578945"/>
        <n v="5"/>
        <n v="1344.6666666666667"/>
        <n v="31.844940867279899"/>
        <n v="82.617647058823536"/>
        <n v="546.14285714285722"/>
        <n v="286.21428571428572"/>
        <n v="7.9076923076923071"/>
        <n v="132.13677811550153"/>
        <n v="74.077834179357026"/>
        <n v="75.292682926829272"/>
        <n v="20.333333333333332"/>
        <n v="203.36507936507937"/>
        <n v="310.2284263959391"/>
        <n v="395.31818181818181"/>
        <n v="294.71428571428572"/>
        <n v="33.89473684210526"/>
        <n v="66.677083333333329"/>
        <n v="19.227272727272727"/>
        <n v="15.842105263157894"/>
        <n v="38.702380952380956"/>
        <n v="9.5876777251184837"/>
        <n v="94.144366197183089"/>
        <n v="166.56234096692114"/>
        <n v="24.134831460674157"/>
        <n v="164.05633802816902"/>
        <n v="90.723076923076931"/>
        <n v="46.194444444444443"/>
        <n v="38.53846153846154"/>
        <n v="133.56231003039514"/>
        <n v="22.896588486140725"/>
        <n v="184.95548961424333"/>
        <n v="443.72727272727275"/>
        <n v="199.9806763285024"/>
        <n v="123.95833333333333"/>
        <n v="186.61329305135951"/>
        <n v="114.28538550057536"/>
        <n v="97.032531824611041"/>
        <n v="122.81904761904762"/>
        <n v="179.14326647564468"/>
        <n v="79.951577402787962"/>
        <n v="94.242587601078171"/>
        <n v="84.669291338582681"/>
        <n v="66.521920668058456"/>
        <n v="53.922222222222224"/>
        <n v="41.983299595141702"/>
        <n v="14.69479695431472"/>
        <n v="34.475000000000001"/>
        <n v="1400.7777777777778"/>
        <n v="71.770351758793964"/>
        <n v="53.074115044247783"/>
        <n v="127.70715249662618"/>
        <n v="34.892857142857139"/>
        <n v="410.59821428571428"/>
        <n v="123.73770491803278"/>
        <n v="58.973684210526315"/>
        <n v="36.892473118279568"/>
        <n v="184.91304347826087"/>
        <n v="11.814432989690722"/>
        <n v="298.7"/>
        <n v="226.35175879396985"/>
        <n v="173.56363636363636"/>
        <n v="371.75675675675677"/>
        <n v="160.19230769230771"/>
        <n v="1616.3333333333335"/>
        <n v="733.4375"/>
        <n v="592.11111111111109"/>
        <n v="18.888888888888889"/>
        <n v="276.80769230769232"/>
        <n v="273.01851851851848"/>
        <n v="159.36331255565449"/>
        <n v="67.869978858350947"/>
        <n v="1591.5555555555554"/>
        <n v="730.18222222222221"/>
        <n v="13.185782556750297"/>
        <n v="54.777777777777779"/>
        <n v="361.02941176470591"/>
        <n v="10.257545271629779"/>
        <n v="13.962962962962964"/>
        <n v="40.444444444444443"/>
        <n v="160.32"/>
        <n v="183.9433962264151"/>
        <n v="63.769230769230766"/>
        <n v="225.38095238095238"/>
        <n v="172.00961538461539"/>
        <n v="146.16709511568124"/>
        <n v="76.42361623616236"/>
        <n v="39.261467889908261"/>
        <n v="11.270034843205574"/>
        <n v="122.11084337349398"/>
        <n v="186.54166666666669"/>
        <n v="7.2731788079470201"/>
        <n v="65.642371234207957"/>
        <n v="228.96178343949046"/>
        <n v="469.37499999999994"/>
        <n v="130.11267605633802"/>
        <n v="167.05422993492408"/>
        <n v="173.8641975308642"/>
        <n v="717.76470588235293"/>
        <n v="63.850976361767728"/>
        <n v="1530.2222222222222"/>
        <n v="40.356164383561641"/>
        <n v="86.220633299284984"/>
        <n v="315.58486707566465"/>
        <n v="89.618243243243242"/>
        <n v="182.14503816793894"/>
        <n v="355.88235294117646"/>
        <n v="131.83695652173913"/>
        <n v="46.315634218289084"/>
        <n v="36.132726089785294"/>
        <n v="104.62820512820512"/>
        <n v="668.85714285714289"/>
        <n v="62.072823218997364"/>
        <n v="84.699787460148784"/>
        <n v="11.059030837004405"/>
        <n v="43.838781575037146"/>
        <n v="55.470588235294116"/>
        <n v="57.399511301160658"/>
        <n v="123.43497363796135"/>
        <n v="128.46"/>
        <n v="63.989361702127653"/>
        <n v="127.29885057471265"/>
        <n v="10.638024357239512"/>
        <n v="40.470588235294116"/>
        <n v="287.66666666666663"/>
        <n v="572.94444444444446"/>
        <n v="112.90429799426933"/>
        <n v="46.387573964497044"/>
        <n v="90.675916230366497"/>
        <n v="67.740740740740748"/>
        <n v="192.49019607843135"/>
        <n v="82.714285714285722"/>
        <n v="54.163920922570021"/>
        <n v="16.722222222222221"/>
        <n v="116.87664041994749"/>
        <n v="1052.1538461538462"/>
        <n v="123.07407407407408"/>
        <n v="178.63855421686748"/>
        <n v="355.28169014084506"/>
        <n v="161.90634146341463"/>
        <n v="24.914285714285715"/>
        <n v="198.72222222222223"/>
        <n v="34.752688172043008"/>
        <n v="176.41935483870967"/>
        <n v="511.38095238095235"/>
        <n v="82.044117647058826"/>
        <n v="24.326030927835053"/>
        <n v="50.482758620689658"/>
        <n v="967"/>
        <n v="4"/>
        <n v="122.84501347708894"/>
        <n v="63.4375"/>
        <n v="56.331688596491226"/>
        <n v="44.074999999999996"/>
        <n v="118.37253218884121"/>
        <n v="104.1243169398907"/>
        <n v="26.640000000000004"/>
        <n v="351.20118343195264"/>
        <n v="90.063492063492063"/>
        <n v="171.625"/>
        <n v="141.04655870445345"/>
        <n v="30.57944915254237"/>
        <n v="108.16455696202532"/>
        <n v="133.45505617977528"/>
        <n v="187.85106382978722"/>
        <n v="332"/>
        <n v="575.21428571428578"/>
        <n v="40.5"/>
        <n v="184.42857142857144"/>
        <n v="285.80555555555554"/>
        <n v="319"/>
        <n v="39.234070221066318"/>
        <n v="178.14000000000001"/>
        <n v="365.15"/>
        <n v="113.94594594594594"/>
        <n v="29.828720626631856"/>
        <n v="54.270588235294113"/>
        <n v="236.34156976744185"/>
        <n v="512.91666666666663"/>
        <n v="100.65116279069768"/>
        <n v="81.348423194303152"/>
        <n v="16.404761904761905"/>
        <n v="52.774617067833695"/>
        <n v="260.20608108108109"/>
        <n v="30.73289183222958"/>
        <n v="13.5"/>
        <n v="178.62556663644605"/>
        <n v="220.0566037735849"/>
        <n v="101.5108695652174"/>
        <n v="191.5"/>
        <n v="305.34683098591546"/>
        <n v="23.995287958115181"/>
        <n v="723.77777777777771"/>
        <n v="547.36"/>
        <n v="414.49999999999994"/>
        <n v="0.90696409140369971"/>
        <n v="34.173469387755098"/>
        <n v="23.948810754912099"/>
        <n v="48.072649572649574"/>
        <n v="70.145182291666657"/>
        <n v="529.92307692307691"/>
        <n v="180.32549019607845"/>
        <n v="92.320000000000007"/>
        <n v="13.901001112347053"/>
        <n v="927.07777777777767"/>
        <n v="39.857142857142861"/>
        <n v="112.22929936305732"/>
        <n v="70.925816023738875"/>
        <n v="119.08974358974358"/>
        <n v="24.017591339648174"/>
        <n v="139.31868131868131"/>
        <n v="39.277108433734945"/>
        <n v="22.439077144917089"/>
        <n v="55.779069767441861"/>
        <n v="42.523125996810208"/>
        <n v="112.00000000000001"/>
        <n v="7.0681818181818183"/>
        <n v="101.74563871693867"/>
        <n v="425.75"/>
        <n v="145.53947368421052"/>
        <n v="32.453465346534657"/>
        <n v="700.33333333333326"/>
        <n v="83.904860392967933"/>
        <n v="84.19047619047619"/>
        <n v="155.95180722891567"/>
        <n v="99.619450317124731"/>
        <n v="80.300000000000011"/>
        <n v="11.254901960784313"/>
        <n v="91.740952380952379"/>
        <n v="95.521156936261391"/>
        <n v="502.87499999999994"/>
        <n v="159.24394463667818"/>
        <n v="15.022446689113355"/>
        <n v="482.03846153846149"/>
        <n v="149.96938775510205"/>
        <n v="117.22156398104266"/>
        <n v="37.695968274950431"/>
        <n v="72.653061224489804"/>
        <n v="265.98113207547169"/>
        <n v="24.205617977528089"/>
        <n v="2.5064935064935066"/>
        <n v="16.329799764428738"/>
        <n v="276.5"/>
        <n v="88.803571428571431"/>
        <n v="163.57142857142856"/>
        <n v="969"/>
        <n v="270.91376701966715"/>
        <n v="284.21355932203392"/>
        <n v="58.6329816768462"/>
        <n v="98.51111111111112"/>
        <n v="43.975381008206334"/>
        <n v="151.66315789473683"/>
        <n v="223.63492063492063"/>
        <n v="239.75"/>
        <n v="199.33333333333334"/>
        <n v="137.34482758620689"/>
        <n v="100.9696106362773"/>
        <n v="794.16"/>
        <n v="369.7"/>
        <n v="12.818181818181817"/>
        <n v="138.02702702702703"/>
        <n v="83.813278008298752"/>
        <n v="204.60063224446787"/>
        <n v="44.344086021505376"/>
        <n v="218.60294117647058"/>
        <n v="186.03314917127071"/>
        <n v="237.33830845771143"/>
        <n v="305.65384615384613"/>
        <n v="94.142857142857139"/>
        <n v="54.400000000000006"/>
        <n v="111.88059701492537"/>
        <n v="369.14814814814815"/>
        <n v="62.930372148859547"/>
        <n v="64.927835051546396"/>
        <n v="18.853658536585368"/>
        <n v="16.754404145077721"/>
        <n v="101.11290322580646"/>
        <n v="341.5022831050228"/>
        <n v="64.016666666666666"/>
        <n v="52.080459770114942"/>
        <n v="322.40211640211641"/>
        <n v="119.50810185185186"/>
        <n v="146.79775280898878"/>
        <n v="950.57142857142856"/>
        <n v="72.893617021276597"/>
        <n v="79.008248730964468"/>
        <n v="64.721518987341781"/>
        <n v="82.028169014084511"/>
        <n v="1037.6666666666667"/>
        <n v="12.910076530612244"/>
        <n v="154.84210526315789"/>
        <n v="7.0991735537190088"/>
        <n v="208.52773826458036"/>
        <n v="99.683544303797461"/>
        <n v="201.59756097560978"/>
        <n v="162.09032258064516"/>
        <n v="3.6436208125445471"/>
        <n v="206.63492063492063"/>
        <n v="128.23628691983123"/>
        <n v="119.66037735849055"/>
        <n v="170.73055242390078"/>
        <n v="187.21212121212122"/>
        <n v="188.38235294117646"/>
        <n v="131.29869186046511"/>
        <n v="283.97435897435901"/>
        <n v="120.41999999999999"/>
        <n v="419.0560747663551"/>
        <n v="13.853658536585368"/>
        <n v="139.43548387096774"/>
        <n v="174"/>
        <n v="155.49056603773585"/>
        <n v="170.44705882352943"/>
        <n v="189.515625"/>
        <n v="249.71428571428572"/>
        <n v="48.860523665659613"/>
        <n v="28.461970393057683"/>
        <n v="268.02325581395348"/>
        <n v="619.80078125"/>
        <n v="3.1301587301587301"/>
        <n v="159.92152704135739"/>
        <n v="279.39215686274508"/>
        <n v="77.373333333333335"/>
        <n v="206.32812500000003"/>
        <n v="694.25"/>
        <n v="151.78947368421052"/>
        <n v="64.58207217694995"/>
        <n v="62.873684210526314"/>
        <n v="310.39864864864865"/>
        <n v="42.859916782246884"/>
        <n v="83.119402985074629"/>
        <n v="78.531302876480552"/>
        <n v="114.09352517985612"/>
        <n v="64.537683358624179"/>
        <n v="79.411764705882348"/>
        <n v="11.419117647058824"/>
        <n v="56.186046511627907"/>
        <n v="16.501669449081803"/>
        <n v="119.96808510638297"/>
        <n v="145.45652173913044"/>
        <n v="221.38255033557047"/>
        <n v="48.396694214876035"/>
        <n v="92.911504424778755"/>
        <n v="88.599797365754824"/>
        <n v="41.4"/>
        <n v="63.056795131845846"/>
        <n v="48.482333607230892"/>
        <n v="88.47941026944585"/>
        <n v="126.84"/>
        <n v="2338.833333333333"/>
        <n v="508.38857142857148"/>
        <n v="191.47826086956522"/>
        <n v="42.127533783783782"/>
        <n v="8.24"/>
        <n v="60.064638783269963"/>
        <n v="47.232808616404313"/>
        <n v="81.736263736263737"/>
        <n v="54.187265917603"/>
        <n v="97.868131868131869"/>
        <n v="77.239999999999995"/>
        <n v="33.464735516372798"/>
        <n v="239.58823529411765"/>
        <n v="64.032258064516128"/>
        <n v="176.15942028985506"/>
        <n v="20.33818181818182"/>
        <n v="358.64754098360658"/>
        <n v="468.85802469135803"/>
        <n v="122.05635245901641"/>
        <n v="55.931783729156137"/>
        <n v="43.660714285714285"/>
        <n v="33.53837141183363"/>
        <n v="122.97938144329896"/>
        <n v="189.74959871589084"/>
        <n v="83.622641509433961"/>
        <n v="17.968844221105527"/>
        <n v="1036.5"/>
        <n v="97.405219780219781"/>
        <n v="86.386203150461711"/>
        <n v="150.16666666666666"/>
        <n v="358.43478260869563"/>
        <n v="542.85714285714289"/>
        <n v="67.500714285714281"/>
        <n v="191.74666666666667"/>
        <n v="932"/>
        <n v="429.27586206896552"/>
        <n v="100.65753424657535"/>
        <n v="226.61111111111109"/>
        <n v="142.38"/>
        <n v="90.633333333333326"/>
        <n v="63.966740576496676"/>
        <n v="84.131868131868131"/>
        <n v="133.93478260869566"/>
        <n v="59.042047531992694"/>
        <n v="152.80062063615205"/>
        <n v="446.69121140142522"/>
        <n v="84.391891891891888"/>
        <n v="175.02692307692308"/>
        <n v="54.137931034482754"/>
        <n v="311.87381703470032"/>
        <n v="122.78160919540231"/>
        <n v="99.026517383618156"/>
        <n v="127.84686346863469"/>
        <n v="158.61643835616439"/>
        <n v="707.05882352941171"/>
        <n v="142.38775510204081"/>
        <n v="147.86046511627907"/>
        <n v="20.322580645161288"/>
        <n v="1840.625"/>
        <n v="161.94202898550725"/>
        <n v="472.82077922077923"/>
        <n v="24.466101694915253"/>
        <n v="517.65"/>
        <n v="247.64285714285714"/>
        <n v="100.20481927710843"/>
        <n v="153"/>
        <n v="37.091954022988503"/>
        <n v="4.392394822006473"/>
        <n v="156.50721649484535"/>
        <n v="270.40816326530609"/>
        <n v="134.05952380952382"/>
        <n v="50.398033126293996"/>
        <n v="88.815837937384899"/>
        <n v="165"/>
        <n v="17.5"/>
        <n v="185.66071428571428"/>
        <n v="412.6631944444444"/>
        <n v="90.25"/>
        <n v="91.984615384615381"/>
        <n v="527.00632911392404"/>
        <n v="319.14285714285711"/>
        <n v="354.18867924528303"/>
        <n v="32.896103896103895"/>
        <n v="135.8918918918919"/>
        <n v="2.0843373493975905"/>
        <n v="61"/>
        <n v="30.037735849056602"/>
        <n v="1179.1666666666665"/>
        <n v="1126.0833333333335"/>
        <n v="12.923076923076923"/>
        <n v="712"/>
        <n v="30.304347826086957"/>
        <n v="212.50896057347671"/>
        <n v="228.85714285714286"/>
        <n v="34.959979476654695"/>
        <n v="157.29069767441862"/>
        <n v="232.30555555555554"/>
        <n v="92.448275862068968"/>
        <n v="256.70212765957444"/>
        <n v="168.47017045454547"/>
        <n v="166.57777777777778"/>
        <n v="772.07692307692309"/>
        <n v="406.85714285714283"/>
        <n v="564.20608108108115"/>
        <n v="68.426865671641792"/>
        <n v="34.351966873706004"/>
        <n v="655.4545454545455"/>
        <n v="177.25714285714284"/>
        <n v="113.17857142857144"/>
        <n v="728.18181818181824"/>
        <n v="208.33333333333334"/>
        <n v="31.171232876712331"/>
        <n v="56.967078189300416"/>
        <n v="231"/>
        <n v="86.867834394904463"/>
        <n v="270.74418604651163"/>
        <n v="49.446428571428569"/>
        <n v="113.3596256684492"/>
        <n v="190.55555555555554"/>
        <n v="135.5"/>
        <n v="10.297872340425531"/>
        <n v="65.544223826714799"/>
        <n v="49.026652452025587"/>
        <n v="787.92307692307691"/>
        <n v="80.306347746090154"/>
        <n v="106.29411764705883"/>
        <n v="50.735632183908038"/>
        <n v="215.31372549019611"/>
        <n v="141.22972972972974"/>
        <n v="115.33745781777279"/>
        <n v="193.11940298507463"/>
        <n v="729.73333333333335"/>
        <n v="99.66339869281046"/>
        <n v="88.166666666666671"/>
        <n v="37.233333333333334"/>
        <n v="30.540075309306079"/>
        <n v="25.714285714285712"/>
        <n v="34"/>
        <n v="1185.909090909091"/>
        <n v="125.39393939393939"/>
        <n v="14.394366197183098"/>
        <n v="54.807692307692314"/>
        <n v="109.63157894736841"/>
        <n v="188.47058823529412"/>
        <n v="87.008284023668637"/>
        <n v="202.9130434782609"/>
        <n v="197.03225806451613"/>
        <n v="107"/>
        <n v="268.73076923076923"/>
        <n v="50.845360824742272"/>
        <n v="1180.2857142857142"/>
        <n v="264"/>
        <n v="30.44230769230769"/>
        <n v="62.880681818181813"/>
        <n v="193.125"/>
        <n v="77.102702702702715"/>
        <n v="225.52763819095478"/>
        <n v="239.40625"/>
        <n v="92.1875"/>
        <n v="130.23333333333335"/>
        <n v="615.21739130434787"/>
        <n v="368.79532163742692"/>
        <n v="1094.8571428571429"/>
        <n v="50.662921348314605"/>
        <n v="800.6"/>
        <n v="291.28571428571428"/>
        <n v="349.9666666666667"/>
        <n v="357.07317073170731"/>
        <n v="126.48941176470588"/>
        <n v="387.5"/>
        <n v="457.03571428571428"/>
        <n v="266.69565217391306"/>
        <n v="69"/>
        <n v="51.34375"/>
        <n v="1.1710526315789473"/>
        <n v="108.97734294541709"/>
        <n v="315.17592592592592"/>
        <n v="157.69117647058823"/>
        <n v="153.8082191780822"/>
        <n v="89.738979118329468"/>
        <n v="75.135802469135797"/>
        <n v="852.88135593220341"/>
        <n v="138.90625"/>
        <n v="190.18181818181819"/>
        <n v="100.24333619948409"/>
        <n v="142.75824175824175"/>
        <n v="563.13333333333333"/>
        <n v="30.715909090909086"/>
        <n v="99.39772727272728"/>
        <n v="197.54935622317598"/>
        <n v="508.5"/>
        <n v="237.74468085106383"/>
        <n v="338.46875"/>
        <n v="133.08955223880596"/>
        <n v="207.79999999999998"/>
        <n v="51.122448979591837"/>
        <n v="652.05847953216369"/>
        <n v="113.63099415204678"/>
        <n v="102.37606837606839"/>
        <n v="356.58333333333331"/>
        <n v="139.86792452830187"/>
        <n v="69.45"/>
        <n v="35.534246575342465"/>
        <n v="251.65"/>
        <n v="105.87500000000001"/>
        <n v="187.42857142857144"/>
        <n v="386.78571428571428"/>
        <n v="347.07142857142856"/>
        <n v="185.82098765432099"/>
        <n v="43.241247264770237"/>
        <n v="162.4375"/>
        <n v="184.84285714285716"/>
        <n v="23.703520691785052"/>
        <n v="89.870129870129873"/>
        <n v="272.6041958041958"/>
        <n v="170.04255319148936"/>
        <n v="188.28503562945369"/>
        <n v="346.93532338308455"/>
        <n v="69.177215189873422"/>
        <n v="25.433734939759034"/>
        <n v="77.400977995110026"/>
        <n v="37.481481481481481"/>
        <n v="543.79999999999995"/>
        <n v="228.52189349112427"/>
        <n v="38.948339483394832"/>
        <n v="370"/>
        <n v="237.91176470588232"/>
        <n v="64.036299765807954"/>
        <n v="118.27777777777777"/>
        <n v="84.824037184594957"/>
        <n v="29.346153846153843"/>
        <n v="209.89655172413794"/>
        <n v="169.78571428571431"/>
        <n v="115.95907738095239"/>
        <n v="258.59999999999997"/>
        <n v="230.58333333333331"/>
        <n v="128.21428571428572"/>
        <n v="188.70588235294116"/>
        <n v="6.9511889862327907"/>
        <n v="774.43434343434342"/>
        <n v="27.693181818181817"/>
        <n v="52.479620323841424"/>
        <n v="407.09677419354841"/>
        <n v="156.17857142857144"/>
        <n v="252.42857142857144"/>
        <n v="1.729268292682927"/>
        <n v="12.230769230769232"/>
        <n v="163.98734177215189"/>
        <n v="162.98181818181817"/>
        <n v="20.252747252747252"/>
        <n v="319.24083769633506"/>
        <n v="478.94444444444446"/>
        <n v="19.556634304207122"/>
        <n v="198.94827586206895"/>
        <n v="795"/>
        <n v="50.621082621082621"/>
        <n v="57.4375"/>
        <n v="155.62827640984909"/>
        <n v="36.297297297297298"/>
        <n v="58.25"/>
        <n v="237.39473684210526"/>
        <n v="58.75"/>
        <n v="182.56603773584905"/>
        <n v="0.75436408977556113"/>
        <n v="175.95330739299609"/>
        <n v="237.88235294117646"/>
        <n v="488.05076142131981"/>
        <n v="224.06666666666669"/>
        <n v="18.126436781609197"/>
        <n v="45.847222222222221"/>
        <n v="117.31541218637993"/>
        <n v="217.30909090909088"/>
        <n v="112.28571428571428"/>
        <n v="72.51898734177216"/>
        <n v="212.30434782608697"/>
        <n v="239.74657534246577"/>
        <n v="181.93548387096774"/>
        <n v="164.13114754098362"/>
        <n v="1.6375968992248062"/>
        <n v="49.64385964912281"/>
        <n v="109.70652173913042"/>
        <n v="49.217948717948715"/>
        <n v="62.232323232323225"/>
        <n v="13.05813953488372"/>
        <n v="64.635416666666671"/>
        <n v="159.58666666666667"/>
        <n v="81.42"/>
        <n v="32.444767441860463"/>
        <n v="9.9141184124918666"/>
        <n v="26.694444444444443"/>
        <n v="62.957446808510639"/>
        <n v="161.35593220338984"/>
        <n v="1096.9379310344827"/>
        <n v="70.094158075601371"/>
        <n v="60"/>
        <n v="367.0985915492958"/>
        <n v="1109"/>
        <n v="19.028784648187631"/>
        <n v="126.87755102040816"/>
        <n v="734.63636363636363"/>
        <n v="4.5731034482758623"/>
        <n v="85.054545454545448"/>
        <n v="119.29824561403508"/>
        <n v="296.02777777777777"/>
        <n v="84.694915254237287"/>
        <n v="355.7837837837838"/>
        <n v="386.40909090909093"/>
        <n v="792.23529411764707"/>
        <n v="137.03393665158373"/>
        <n v="338.20833333333337"/>
        <n v="108.22784810126582"/>
        <n v="60.757639620653315"/>
        <n v="27.725490196078432"/>
        <n v="228.3934426229508"/>
        <n v="21.615194054500414"/>
        <n v="373.875"/>
        <n v="154.92592592592592"/>
        <n v="322.14999999999998"/>
        <n v="73.957142857142856"/>
        <n v="864.1"/>
        <n v="143.26245847176079"/>
        <n v="40.281762295081968"/>
        <n v="178.22388059701493"/>
        <n v="84.930555555555557"/>
        <n v="145.93648334624322"/>
        <n v="152.46153846153848"/>
        <n v="67.129542790152414"/>
        <n v="40.307692307692307"/>
        <n v="216.79032258064518"/>
        <n v="52.117021276595743"/>
        <n v="499.58333333333337"/>
        <n v="87.679487179487182"/>
        <n v="113.17346938775511"/>
        <n v="426.54838709677421"/>
        <n v="77.632653061224488"/>
        <n v="52.496810772501767"/>
        <n v="157.46762589928059"/>
        <n v="72.939393939393938"/>
        <n v="60.565789473684205"/>
        <n v="56.791291291291287"/>
        <n v="56.542754275427541"/>
      </sharedItems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 count="589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</sharedItems>
    </cacheField>
    <cacheField name="Average Donation" numFmtId="2">
      <sharedItems containsMixedTypes="1" containsNumber="1" minValue="1" maxValue="113.17073170731707" count="984">
        <e v="#DIV/0!"/>
        <n v="92.151898734177209"/>
        <n v="100.01614035087719"/>
        <n v="103.20833333333333"/>
        <n v="99.339622641509436"/>
        <n v="75.833333333333329"/>
        <n v="60.555555555555557"/>
        <n v="64.93832599118943"/>
        <n v="30.997175141242938"/>
        <n v="72.909090909090907"/>
        <n v="62.9"/>
        <n v="112.22222222222223"/>
        <n v="102.34545454545454"/>
        <n v="105.05102040816327"/>
        <n v="94.144999999999996"/>
        <n v="84.986725663716811"/>
        <n v="110.41"/>
        <n v="107.96236989591674"/>
        <n v="45.103703703703701"/>
        <n v="45.001483679525222"/>
        <n v="105.97134670487107"/>
        <n v="69.055555555555557"/>
        <n v="85.044943820224717"/>
        <n v="105.22535211267606"/>
        <n v="39.003741114852225"/>
        <n v="73.030674846625772"/>
        <n v="35.009459459459457"/>
        <n v="106.6"/>
        <n v="61.997747747747745"/>
        <n v="94.000622665006233"/>
        <n v="112.05426356589147"/>
        <n v="48.008849557522126"/>
        <n v="38.004334633723452"/>
        <n v="35.000184535892231"/>
        <n v="85"/>
        <n v="95.993893129770996"/>
        <n v="68.8125"/>
        <n v="105.97196261682242"/>
        <n v="75.261194029850742"/>
        <n v="57.125"/>
        <n v="75.141414141414145"/>
        <n v="107.42342342342343"/>
        <n v="35.995495495495497"/>
        <n v="26.998873148744366"/>
        <n v="107.56122448979592"/>
        <n v="94.375"/>
        <n v="46.163043478260867"/>
        <n v="47.845637583892618"/>
        <n v="53.007815713698065"/>
        <n v="45.059405940594061"/>
        <n v="2"/>
        <n v="99.006816632583508"/>
        <n v="32.786666666666669"/>
        <n v="59.119617224880386"/>
        <n v="44.93333333333333"/>
        <n v="89.664122137404576"/>
        <n v="70.079268292682926"/>
        <n v="31.059701492537314"/>
        <n v="29.061611374407583"/>
        <n v="30.0859375"/>
        <n v="84.998125000000002"/>
        <n v="82.001775410563695"/>
        <n v="58.040160642570278"/>
        <n v="111.4"/>
        <n v="71.94736842105263"/>
        <n v="61.038135593220339"/>
        <n v="108.91666666666667"/>
        <n v="29.001722017220171"/>
        <n v="58.975609756097562"/>
        <n v="111.82352941176471"/>
        <n v="63.995555555555555"/>
        <n v="85.315789473684205"/>
        <n v="74.481481481481481"/>
        <n v="105.14772727272727"/>
        <n v="56.188235294117646"/>
        <n v="85.917647058823533"/>
        <n v="57.00296912114014"/>
        <n v="79.642857142857139"/>
        <n v="41.018181818181816"/>
        <n v="48.004773269689736"/>
        <n v="55.212598425196852"/>
        <n v="92.109489051094897"/>
        <n v="83.183333333333337"/>
        <n v="39.996000000000002"/>
        <n v="111.1336898395722"/>
        <n v="90.563380281690144"/>
        <n v="61.108374384236456"/>
        <n v="83.022941970310384"/>
        <n v="110.76106194690266"/>
        <n v="89.458333333333329"/>
        <n v="57.849056603773583"/>
        <n v="109.99705449189985"/>
        <n v="103.96586345381526"/>
        <n v="107.99508196721311"/>
        <n v="48.927777777777777"/>
        <n v="37.666666666666664"/>
        <n v="64.999141999141997"/>
        <n v="106.61061946902655"/>
        <n v="27.009016393442622"/>
        <n v="91.16463414634147"/>
        <n v="1"/>
        <n v="56.054878048780488"/>
        <n v="31.017857142857142"/>
        <n v="66.513513513513516"/>
        <n v="89.005216484089729"/>
        <n v="103.46315789473684"/>
        <n v="95.278911564625844"/>
        <n v="75.895348837209298"/>
        <n v="107.57831325301204"/>
        <n v="51.31666666666667"/>
        <n v="71.983108108108112"/>
        <n v="108.95414201183432"/>
        <n v="35"/>
        <n v="94.938931297709928"/>
        <n v="109.65079365079364"/>
        <n v="44.001815980629537"/>
        <n v="86.794520547945211"/>
        <n v="30.992727272727272"/>
        <n v="94.791044776119406"/>
        <n v="69.79220779220779"/>
        <n v="63.003367003367003"/>
        <n v="110.0343300110742"/>
        <n v="25.997933274284026"/>
        <n v="49.987915407854985"/>
        <n v="101.72340425531915"/>
        <n v="47.083333333333336"/>
        <n v="89.944444444444443"/>
        <n v="78.96875"/>
        <n v="80.067669172932327"/>
        <n v="86.472727272727269"/>
        <n v="28.001876172607879"/>
        <n v="67.996725337699544"/>
        <n v="43.078651685393261"/>
        <n v="87.95597484276729"/>
        <n v="94.987234042553197"/>
        <n v="46.905982905982903"/>
        <n v="46.913793103448278"/>
        <n v="94.24"/>
        <n v="80.139130434782615"/>
        <n v="59.036809815950917"/>
        <n v="65.989247311827953"/>
        <n v="60.992530345471522"/>
        <n v="98.307692307692307"/>
        <n v="104.6"/>
        <n v="86.066666666666663"/>
        <n v="76.989583333333329"/>
        <n v="29.764705882352942"/>
        <n v="46.91959798994975"/>
        <n v="105.18691588785046"/>
        <n v="69.907692307692301"/>
        <n v="60.011588275391958"/>
        <n v="52.006220379146917"/>
        <n v="31.000176025347649"/>
        <n v="95.042492917847028"/>
        <n v="75.968174204355108"/>
        <n v="71.013192612137203"/>
        <n v="73.733333333333334"/>
        <n v="113.17073170731707"/>
        <n v="105.00933552992861"/>
        <n v="79.176829268292678"/>
        <n v="57.333333333333336"/>
        <n v="58.178343949044589"/>
        <n v="36.032520325203251"/>
        <n v="107.99068767908309"/>
        <n v="44.005985634477256"/>
        <n v="55.077868852459019"/>
        <n v="74"/>
        <n v="41.996858638743454"/>
        <n v="77.988161010260455"/>
        <n v="82.507462686567166"/>
        <n v="104.2"/>
        <n v="25.5"/>
        <n v="100.98334401024984"/>
        <n v="111.83333333333333"/>
        <n v="41.999115044247787"/>
        <n v="110.05115089514067"/>
        <n v="58.997079225994888"/>
        <n v="32.985714285714288"/>
        <n v="45.005654509471306"/>
        <n v="81.98196487897485"/>
        <n v="39.080882352941174"/>
        <n v="58.996383363471971"/>
        <n v="40.988372093023258"/>
        <n v="31.029411764705884"/>
        <n v="37.789473684210527"/>
        <n v="32.006772009029348"/>
        <n v="95.966712898751737"/>
        <n v="75"/>
        <n v="102.0498866213152"/>
        <n v="105.75"/>
        <n v="37.069767441860463"/>
        <n v="35.049382716049379"/>
        <n v="46.338461538461537"/>
        <n v="69.174603174603178"/>
        <n v="109.07824427480917"/>
        <n v="51.78"/>
        <n v="82.010055304172951"/>
        <n v="35.958333333333336"/>
        <n v="74.461538461538467"/>
        <n v="91.114649681528661"/>
        <n v="79.792682926829272"/>
        <n v="42.999777678968428"/>
        <n v="63.225000000000001"/>
        <n v="70.174999999999997"/>
        <n v="61.333333333333336"/>
        <n v="99"/>
        <n v="96.984900146127615"/>
        <n v="51.004950495049506"/>
        <n v="28.044247787610619"/>
        <n v="60.984615384615381"/>
        <n v="73.214285714285708"/>
        <n v="39.997435299603637"/>
        <n v="86.812121212121212"/>
        <n v="42.125874125874127"/>
        <n v="103.97851239669421"/>
        <n v="62.003211991434689"/>
        <n v="31.005037783375315"/>
        <n v="89.991552956465242"/>
        <n v="39.235294117647058"/>
        <n v="54.993116108306566"/>
        <n v="47.992753623188406"/>
        <n v="87.966702470461868"/>
        <n v="51.999165275459099"/>
        <n v="29.999659863945578"/>
        <n v="98.205357142857139"/>
        <n v="108.96182396606575"/>
        <n v="66.998379254457049"/>
        <n v="64.99333594668758"/>
        <n v="99.841584158415841"/>
        <n v="82.432835820895519"/>
        <n v="63.293478260869563"/>
        <n v="96.774193548387103"/>
        <n v="54.906040268456373"/>
        <n v="39.010869565217391"/>
        <n v="75.84210526315789"/>
        <n v="45.051671732522799"/>
        <n v="104.51546391752578"/>
        <n v="76.268292682926827"/>
        <n v="69.015695067264573"/>
        <n v="101.97684085510689"/>
        <n v="42.915999999999997"/>
        <n v="43.025210084033617"/>
        <n v="75.245283018867923"/>
        <n v="69.023364485981304"/>
        <n v="65.986486486486484"/>
        <n v="98.013800424628457"/>
        <n v="60.105504587155963"/>
        <n v="26.000773395204948"/>
        <n v="3"/>
        <n v="38.019801980198018"/>
        <n v="106.15254237288136"/>
        <n v="81.019475655430711"/>
        <n v="96.647727272727266"/>
        <n v="57.003535651149086"/>
        <n v="63.93333333333333"/>
        <n v="90.456521739130437"/>
        <n v="72.172043010752688"/>
        <n v="77.934782608695656"/>
        <n v="38.065134099616856"/>
        <n v="57.936123348017624"/>
        <n v="49.794392523364486"/>
        <n v="54.050251256281406"/>
        <n v="30.002721335268504"/>
        <n v="70.127906976744185"/>
        <n v="26.996228786926462"/>
        <n v="51.990606936416185"/>
        <n v="56.416666666666664"/>
        <n v="101.63218390804597"/>
        <n v="25.005291005291006"/>
        <n v="32.016393442622949"/>
        <n v="82.021647307286173"/>
        <n v="37.957446808510639"/>
        <n v="51.533333333333331"/>
        <n v="81.198275862068968"/>
        <n v="40.030075187969928"/>
        <n v="89.939759036144579"/>
        <n v="96.692307692307693"/>
        <n v="25.010989010989011"/>
        <n v="36.987277353689571"/>
        <n v="73.012609117361791"/>
        <n v="68.240601503759393"/>
        <n v="52.310344827586206"/>
        <n v="61.765151515151516"/>
        <n v="25.027559055118111"/>
        <n v="106.28804347826087"/>
        <n v="75.07386363636364"/>
        <n v="39.970802919708028"/>
        <n v="39.982195845697326"/>
        <n v="101.01541850220265"/>
        <n v="76.813084112149539"/>
        <n v="71.7"/>
        <n v="33.28125"/>
        <n v="43.923497267759565"/>
        <n v="36.004712041884815"/>
        <n v="88.21052631578948"/>
        <n v="65.240384615384613"/>
        <n v="69.958333333333329"/>
        <n v="39.877551020408163"/>
        <n v="5"/>
        <n v="41.023728813559323"/>
        <n v="98.914285714285711"/>
        <n v="87.78125"/>
        <n v="80.767605633802816"/>
        <n v="94.28235294117647"/>
        <n v="73.428571428571431"/>
        <n v="65.968133535660087"/>
        <n v="109.04109589041096"/>
        <n v="41.16"/>
        <n v="99.125"/>
        <n v="105.88429752066116"/>
        <n v="48.996525921966864"/>
        <n v="39"/>
        <n v="31.022556390977442"/>
        <n v="103.87096774193549"/>
        <n v="59.268518518518519"/>
        <n v="42.3"/>
        <n v="53.117647058823529"/>
        <n v="50.796875"/>
        <n v="101.15"/>
        <n v="65.000810372771468"/>
        <n v="37.998645510835914"/>
        <n v="82.615384615384613"/>
        <n v="37.941368078175898"/>
        <n v="80.780821917808225"/>
        <n v="25.984375"/>
        <n v="30.363636363636363"/>
        <n v="54.004916018025398"/>
        <n v="101.78672985781991"/>
        <n v="45.003610108303249"/>
        <n v="77.068421052631578"/>
        <n v="88.076595744680844"/>
        <n v="47.035573122529641"/>
        <n v="110.99550763701707"/>
        <n v="87.003066141042481"/>
        <n v="63.994402985074629"/>
        <n v="105.9945205479452"/>
        <n v="73.989349112426041"/>
        <n v="84.02004626060139"/>
        <n v="88.966921119592882"/>
        <n v="76.990453460620529"/>
        <n v="97.146341463414629"/>
        <n v="33.013605442176868"/>
        <n v="99.950602409638549"/>
        <n v="69.966767371601208"/>
        <n v="110.32"/>
        <n v="66.005235602094245"/>
        <n v="41.005742176284812"/>
        <n v="103.96316359696641"/>
        <n v="47.009935419771487"/>
        <n v="29.606060606060606"/>
        <n v="81.010569583088667"/>
        <n v="94.35"/>
        <n v="26.058139534883722"/>
        <n v="85.775000000000006"/>
        <n v="103.73170731707317"/>
        <n v="49.826086956521742"/>
        <n v="63.893048128342244"/>
        <n v="47.002434782608695"/>
        <n v="108.47727272727273"/>
        <n v="72.015706806282722"/>
        <n v="59.928057553956833"/>
        <n v="78.209677419354833"/>
        <n v="104.77678571428571"/>
        <n v="105.52475247524752"/>
        <n v="24.933333333333334"/>
        <n v="69.873786407766985"/>
        <n v="95.733766233766232"/>
        <n v="29.997485752598056"/>
        <n v="59.011948529411768"/>
        <n v="84.757396449704146"/>
        <n v="78.010921177587846"/>
        <n v="50.05215419501134"/>
        <n v="59.16"/>
        <n v="93.702290076335885"/>
        <n v="40.14173228346457"/>
        <n v="70.090140845070422"/>
        <n v="66.181818181818187"/>
        <n v="47.714285714285715"/>
        <n v="62.896774193548389"/>
        <n v="86.611940298507463"/>
        <n v="75.126984126984127"/>
        <n v="41.004167534903104"/>
        <n v="50.007915567282325"/>
        <n v="96.960674157303373"/>
        <n v="100.93160377358491"/>
        <n v="89.227586206896547"/>
        <n v="87.979166666666671"/>
        <n v="89.54"/>
        <n v="29.09271523178808"/>
        <n v="42.006218905472636"/>
        <n v="47.004903563255965"/>
        <n v="110.44117647058823"/>
        <n v="41.990909090909092"/>
        <n v="48.012468827930178"/>
        <n v="31.019823788546255"/>
        <n v="99.203252032520325"/>
        <n v="66.022316684378325"/>
        <n v="46.060200668896321"/>
        <n v="73.650000000000006"/>
        <n v="55.99336650082919"/>
        <n v="68.985695127402778"/>
        <n v="60.981609195402299"/>
        <n v="110.98139534883721"/>
        <n v="25"/>
        <n v="78.759740259740255"/>
        <n v="87.960784313725483"/>
        <n v="49.987398739873989"/>
        <n v="99.524390243902445"/>
        <n v="104.82089552238806"/>
        <n v="108.01469237832875"/>
        <n v="28.998544660724033"/>
        <n v="30.028708133971293"/>
        <n v="41.005559416261292"/>
        <n v="62.866666666666667"/>
        <n v="47.005002501250623"/>
        <n v="26.997693638285604"/>
        <n v="68.329787234042556"/>
        <n v="50.974576271186443"/>
        <n v="54.024390243902438"/>
        <n v="97.055555555555557"/>
        <n v="24.867469879518072"/>
        <n v="84.423913043478265"/>
        <n v="47.091324200913242"/>
        <n v="77.996041171813147"/>
        <n v="62.967871485943775"/>
        <n v="81.006080449017773"/>
        <n v="65.321428571428569"/>
        <n v="104.43617021276596"/>
        <n v="69.989010989010993"/>
        <n v="83.023989898989896"/>
        <n v="90.3"/>
        <n v="103.98131932282546"/>
        <n v="54.931726907630519"/>
        <n v="51.921875"/>
        <n v="60.02834008097166"/>
        <n v="44.003488879197555"/>
        <n v="53.003513254551258"/>
        <n v="54.5"/>
        <n v="75.04195804195804"/>
        <n v="35.911111111111111"/>
        <n v="36.952702702702702"/>
        <n v="63.170588235294119"/>
        <n v="29.99462365591398"/>
        <n v="86"/>
        <n v="75.014876033057845"/>
        <n v="101.19767441860465"/>
        <n v="4"/>
        <n v="29.001272669424118"/>
        <n v="98.225806451612897"/>
        <n v="87.001693480101608"/>
        <n v="45.205128205128204"/>
        <n v="37.001341561577675"/>
        <n v="94.976947040498445"/>
        <n v="28.956521739130434"/>
        <n v="55.993396226415094"/>
        <n v="54.038095238095238"/>
        <n v="82.38"/>
        <n v="66.997115384615384"/>
        <n v="107.91401869158878"/>
        <n v="69.009501187648453"/>
        <n v="39.006568144499177"/>
        <n v="110.3625"/>
        <n v="94.857142857142861"/>
        <n v="57.935251798561154"/>
        <n v="101.25"/>
        <n v="64.95597484276729"/>
        <n v="27.00524934383202"/>
        <n v="50.97422680412371"/>
        <n v="104.94260869565217"/>
        <n v="84.028301886792448"/>
        <n v="102.85915492957747"/>
        <n v="39.962085308056871"/>
        <n v="51.001785714285717"/>
        <n v="40.823008849557525"/>
        <n v="58.999637155297535"/>
        <n v="71.156069364161851"/>
        <n v="99.494252873563212"/>
        <n v="103.98634590377114"/>
        <n v="76.555555555555557"/>
        <n v="87.068592057761734"/>
        <n v="48.99554707379135"/>
        <n v="42.969135802469133"/>
        <n v="33.428571428571431"/>
        <n v="83.982949701619773"/>
        <n v="101.41739130434783"/>
        <n v="109.87058823529412"/>
        <n v="31.916666666666668"/>
        <n v="70.993450675399103"/>
        <n v="77.026890756302521"/>
        <n v="101.78125"/>
        <n v="51.059701492537314"/>
        <n v="68.02051282051282"/>
        <n v="30.87037037037037"/>
        <n v="27.908333333333335"/>
        <n v="79.994818652849744"/>
        <n v="38.003378378378379"/>
        <n v="59.990534521158132"/>
        <n v="37.037634408602152"/>
        <n v="99.963043478260872"/>
        <n v="111.6774193548387"/>
        <n v="36.014409221902014"/>
        <n v="66.010284810126578"/>
        <n v="44.05263157894737"/>
        <n v="52.999726551818434"/>
        <n v="95"/>
        <n v="70.908396946564892"/>
        <n v="98.060773480662988"/>
        <n v="53.046025104602514"/>
        <n v="93.142857142857139"/>
        <n v="58.945075757575758"/>
        <n v="36.067669172932334"/>
        <n v="63.030732860520096"/>
        <n v="84.717948717948715"/>
        <n v="62.2"/>
        <n v="101.97518330513255"/>
        <n v="106.4375"/>
        <n v="29.975609756097562"/>
        <n v="85.806282722513089"/>
        <n v="70.82022471910112"/>
        <n v="40.998484082870135"/>
        <n v="28.063492063492063"/>
        <n v="88.054421768707485"/>
        <n v="31"/>
        <n v="90.337500000000006"/>
        <n v="63.777777777777779"/>
        <n v="53.995515695067262"/>
        <n v="48.993956043956047"/>
        <n v="63.857142857142854"/>
        <n v="82.996393146979258"/>
        <n v="55.08230452674897"/>
        <n v="62.044554455445542"/>
        <n v="104.97857142857143"/>
        <n v="94.044676806083643"/>
        <n v="44.007716049382715"/>
        <n v="92.467532467532465"/>
        <n v="57.072874493927124"/>
        <n v="109.07848101265823"/>
        <n v="39.387755102040813"/>
        <n v="77.022222222222226"/>
        <n v="92.166666666666671"/>
        <n v="61.007063197026021"/>
        <n v="78.068181818181813"/>
        <n v="80.75"/>
        <n v="59.991289782244557"/>
        <n v="110.03018372703411"/>
        <n v="37.99856063332134"/>
        <n v="96.369565217391298"/>
        <n v="72.978599221789878"/>
        <n v="26.007220216606498"/>
        <n v="104.36296296296297"/>
        <n v="102.18852459016394"/>
        <n v="54.117647058823529"/>
        <n v="63.222222222222221"/>
        <n v="104.03228962818004"/>
        <n v="49.994334277620396"/>
        <n v="56.015151515151516"/>
        <n v="48.807692307692307"/>
        <n v="60.082352941176474"/>
        <n v="78.990502793296088"/>
        <n v="53.99499443826474"/>
        <n v="111.45945945945945"/>
        <n v="60.922131147540981"/>
        <n v="26.0015444015444"/>
        <n v="80.993208828522924"/>
        <n v="34.995963302752294"/>
        <n v="94.142857142857139"/>
        <n v="52.085106382978722"/>
        <n v="24.986666666666668"/>
        <n v="69.215277777777771"/>
        <n v="93.944444444444443"/>
        <n v="98.40625"/>
        <n v="41.783783783783782"/>
        <n v="65.991836734693877"/>
        <n v="72.05747126436782"/>
        <n v="48.003209242618745"/>
        <n v="54.098591549295776"/>
        <n v="107.88095238095238"/>
        <n v="67.034103410341032"/>
        <n v="64.01425914445133"/>
        <n v="96.066176470588232"/>
        <n v="51.184615384615384"/>
        <n v="43.92307692307692"/>
        <n v="91.021198830409361"/>
        <n v="50.127450980392155"/>
        <n v="67.720930232558146"/>
        <n v="61.03921568627451"/>
        <n v="80.011857707509876"/>
        <n v="47.001497753369947"/>
        <n v="71.127388535031841"/>
        <n v="89.99079189686924"/>
        <n v="43.032786885245905"/>
        <n v="67.997714808043881"/>
        <n v="73.004566210045667"/>
        <n v="62.341463414634148"/>
        <n v="67.103092783505161"/>
        <n v="79.978947368421046"/>
        <n v="62.176470588235297"/>
        <n v="53.005950297514879"/>
        <n v="57.738317757009348"/>
        <n v="40.03125"/>
        <n v="81.016591928251117"/>
        <n v="35.047468354430379"/>
        <n v="102.92307692307692"/>
        <n v="27.998126756166094"/>
        <n v="75.733333333333334"/>
        <n v="45.026041666666664"/>
        <n v="73.615384615384613"/>
        <n v="56.991701244813278"/>
        <n v="85.223529411764702"/>
        <n v="50.962184873949582"/>
        <n v="63.563636363636363"/>
        <n v="80.999165275459092"/>
        <n v="86.044753086419746"/>
        <n v="90.0390625"/>
        <n v="74.006063432835816"/>
        <n v="92.4375"/>
        <n v="55.999257333828446"/>
        <n v="32.983796296296298"/>
        <n v="93.596774193548384"/>
        <n v="69.867724867724874"/>
        <n v="72.129870129870127"/>
        <n v="30.041666666666668"/>
        <n v="73.968000000000004"/>
        <n v="68.65517241379311"/>
        <n v="59.992164544564154"/>
        <n v="111.15827338129496"/>
        <n v="53.038095238095238"/>
        <n v="55.985524728588658"/>
        <n v="69.986760812003524"/>
        <n v="48.998079877112133"/>
        <n v="103.84615384615384"/>
        <n v="99.127659574468083"/>
        <n v="107.37777777777778"/>
        <n v="76.922178988326849"/>
        <n v="58.128865979381445"/>
        <n v="103.73643410852713"/>
        <n v="87.962666666666664"/>
        <n v="28"/>
        <n v="37.999361294443261"/>
        <n v="29.999313893653515"/>
        <n v="103.5"/>
        <n v="85.994467496542185"/>
        <n v="98.011627906976742"/>
        <n v="44.994570837642193"/>
        <n v="31.012224938875306"/>
        <n v="59.970085470085472"/>
        <n v="58.9973474801061"/>
        <n v="50.045454545454547"/>
        <n v="98.966269841269835"/>
        <n v="58.857142857142854"/>
        <n v="81.010256410256417"/>
        <n v="76.013333333333335"/>
        <n v="96.597402597402592"/>
        <n v="76.957446808510639"/>
        <n v="67.984732824427482"/>
        <n v="88.781609195402297"/>
        <n v="24.99623706491063"/>
        <n v="44.922794117647058"/>
        <n v="79.400000000000006"/>
        <n v="29.009546539379475"/>
        <n v="73.59210526315789"/>
        <n v="107.97038864898211"/>
        <n v="68.987284287011803"/>
        <n v="111.02236719478098"/>
        <n v="24.997515808491418"/>
        <n v="42.155172413793103"/>
        <n v="47.003284072249592"/>
        <n v="36.0392749244713"/>
        <n v="101.03760683760684"/>
        <n v="39.927927927927925"/>
        <n v="83.158139534883716"/>
        <n v="39.97520661157025"/>
        <n v="47.993908629441627"/>
        <n v="95.978877489438744"/>
        <n v="78.728155339805824"/>
        <n v="56.081632653061227"/>
        <n v="69.090909090909093"/>
        <n v="102.05291576673866"/>
        <n v="107.32089552238806"/>
        <n v="51.970260223048328"/>
        <n v="71.137142857142862"/>
        <n v="106.49275362318841"/>
        <n v="42.93684210526316"/>
        <n v="30.037974683544302"/>
        <n v="70.623376623376629"/>
        <n v="66.016018306636155"/>
        <n v="96.911392405063296"/>
        <n v="62.867346938775512"/>
        <n v="108.98537682789652"/>
        <n v="26.999314599040439"/>
        <n v="65.004147943311438"/>
        <n v="111.51785714285714"/>
        <n v="110.99268292682927"/>
        <n v="56.746987951807228"/>
        <n v="97.020608439646708"/>
        <n v="92.08620689655173"/>
        <n v="82.986666666666665"/>
        <n v="103.03791821561339"/>
        <n v="68.922619047619051"/>
        <n v="87.737226277372258"/>
        <n v="75.021505376344081"/>
        <n v="50.863999999999997"/>
        <n v="90"/>
        <n v="72.896039603960389"/>
        <n v="108.48543689320388"/>
        <n v="101.98095238095237"/>
        <n v="44.009146341463413"/>
        <n v="65.942675159235662"/>
        <n v="24.987387387387386"/>
        <n v="28.003367003367003"/>
        <n v="85.829268292682926"/>
        <n v="84.921052631578945"/>
        <n v="90.483333333333334"/>
        <n v="25.00197628458498"/>
        <n v="92.013888888888886"/>
        <n v="93.066115702479337"/>
        <n v="61.008145363408524"/>
        <n v="92.036259541984734"/>
        <n v="81.132596685082873"/>
        <n v="73.5"/>
        <n v="85.221311475409834"/>
        <n v="110.96825396825396"/>
        <n v="32.968036529680369"/>
        <n v="96.005352363960753"/>
        <n v="84.96632653061225"/>
        <n v="25.007462686567163"/>
        <n v="65.998995479658461"/>
        <n v="87.34482758620689"/>
        <n v="27.933333333333334"/>
        <n v="103.8"/>
        <n v="31.937172774869111"/>
        <n v="99.5"/>
        <n v="108.84615384615384"/>
        <n v="110.76229508196721"/>
        <n v="29.647058823529413"/>
        <n v="101.71428571428571"/>
        <n v="61.5"/>
        <n v="40.049999999999997"/>
        <n v="110.97231270358306"/>
        <n v="36.959016393442624"/>
        <n v="30.974074074074075"/>
        <n v="47.035087719298247"/>
        <n v="88.065693430656935"/>
        <n v="37.005616224648989"/>
        <n v="26.027777777777779"/>
        <n v="67.817567567567565"/>
        <n v="49.964912280701753"/>
        <n v="110.01646903820817"/>
        <n v="89.964678178963894"/>
        <n v="79.009523809523813"/>
        <n v="86.867469879518069"/>
        <n v="62.04"/>
        <n v="26.970212765957445"/>
        <n v="54.121621621621621"/>
        <n v="41.035353535353536"/>
        <n v="55.052419354838712"/>
        <n v="107.93762183235867"/>
        <n v="73.92"/>
        <n v="31.995894428152493"/>
        <n v="53.898148148148145"/>
        <n v="106.5"/>
        <n v="32.999805409612762"/>
        <n v="43.00254993625159"/>
        <n v="86.858974358974365"/>
        <n v="96.8"/>
        <n v="32.995456610631528"/>
        <n v="68.028106508875737"/>
        <n v="58.867816091954026"/>
        <n v="105.04572803850782"/>
        <n v="33.054878048780488"/>
        <n v="78.821428571428569"/>
        <n v="68.204968944099377"/>
        <n v="75.731884057971016"/>
        <n v="30.996070133010882"/>
        <n v="101.88188976377953"/>
        <n v="52.879227053140099"/>
        <n v="71.005820721769496"/>
        <n v="102.38709677419355"/>
        <n v="74.466666666666669"/>
        <n v="51.009883198562441"/>
        <n v="97.142857142857139"/>
        <n v="72.071823204419886"/>
        <n v="75.236363636363635"/>
        <n v="32.967741935483872"/>
        <n v="54.807692307692307"/>
        <n v="45.037837837837834"/>
        <n v="52.958677685950413"/>
        <n v="60.017959183673469"/>
        <n v="44.028301886792455"/>
        <n v="86.028169014084511"/>
        <n v="28.012875536480685"/>
        <n v="32.050458715596328"/>
        <n v="73.611940298507463"/>
        <n v="108.71052631578948"/>
        <n v="42.97674418604651"/>
        <n v="83.315789473684205"/>
        <n v="42"/>
        <n v="55.927601809954751"/>
        <n v="105.03681885125184"/>
        <n v="48"/>
        <n v="112.66176470588235"/>
        <n v="81.944444444444443"/>
        <n v="64.049180327868854"/>
        <n v="106.39097744360902"/>
        <n v="76.011249497790274"/>
        <n v="111.07246376811594"/>
        <n v="95.936170212765958"/>
        <n v="43.043010752688176"/>
        <n v="67.966666666666669"/>
        <n v="89.991428571428571"/>
        <n v="58.095238095238095"/>
        <n v="83.996875000000003"/>
        <n v="88.853503184713375"/>
        <n v="65.963917525773198"/>
        <n v="74.804878048780495"/>
        <n v="69.98571428571428"/>
        <n v="32.006493506493506"/>
        <n v="64.727272727272734"/>
        <n v="24.998110087408456"/>
        <n v="104.97764070932922"/>
        <n v="64.987878787878785"/>
        <n v="94.352941176470594"/>
        <n v="44.001706484641637"/>
        <n v="64.744680851063833"/>
        <n v="84.00667779632721"/>
        <n v="34.061302681992338"/>
        <n v="93.273885350318466"/>
        <n v="32.998301726577978"/>
        <n v="83.812903225806451"/>
        <n v="63.992424242424242"/>
        <n v="81.909090909090907"/>
        <n v="93.053191489361708"/>
        <n v="101.98449039881831"/>
        <n v="105.9375"/>
        <n v="101.58181818181818"/>
        <n v="62.970930232558139"/>
        <n v="29.045602605863191"/>
        <n v="77.924999999999997"/>
        <n v="80.806451612903231"/>
        <n v="76.006816632583508"/>
        <n v="72.993613824192337"/>
        <n v="53"/>
        <n v="54.164556962025316"/>
        <n v="32.946666666666665"/>
        <n v="79.371428571428567"/>
        <n v="41.174603174603178"/>
        <n v="77.430769230769229"/>
        <n v="57.159509202453989"/>
        <n v="77.17647058823529"/>
        <n v="24.953917050691246"/>
        <n v="97.18"/>
        <n v="46.000916870415651"/>
        <n v="88.023385300668153"/>
        <n v="25.99"/>
        <n v="102.69047619047619"/>
        <n v="72.958174904942965"/>
        <n v="57.190082644628099"/>
        <n v="84.013793103448279"/>
        <n v="98.666666666666671"/>
        <n v="42.007419183889773"/>
        <n v="32.002753556677376"/>
        <n v="81.567164179104481"/>
        <n v="37.035087719298247"/>
        <n v="103.033360455655"/>
        <n v="84.333333333333329"/>
        <n v="102.60377358490567"/>
        <n v="79.992129246064621"/>
        <n v="70.055309734513273"/>
        <n v="37"/>
        <n v="41.911917098445599"/>
        <n v="57.992576882290564"/>
        <n v="40.942307692307693"/>
        <n v="69.9972602739726"/>
        <n v="73.838709677419359"/>
        <n v="41.979310344827589"/>
        <n v="77.93442622950819"/>
        <n v="106.01972789115646"/>
        <n v="47.018181818181816"/>
        <n v="76.016483516483518"/>
        <n v="54.120603015075375"/>
        <n v="57.285714285714285"/>
        <n v="103.81308411214954"/>
        <n v="105.02602739726028"/>
        <n v="90.259259259259252"/>
        <n v="76.978705978705975"/>
        <n v="102.60162601626017"/>
        <n v="55.0062893081761"/>
        <n v="32.127272727272725"/>
        <n v="50.642857142857146"/>
        <n v="49.6875"/>
        <n v="54.894067796610166"/>
        <n v="46.931937172774866"/>
        <n v="44.951219512195124"/>
        <n v="30.99898322318251"/>
        <n v="107.7625"/>
        <n v="102.07770270270271"/>
        <n v="24.976190476190474"/>
        <n v="79.944134078212286"/>
        <n v="67.946462715105156"/>
        <n v="26.070921985815602"/>
        <n v="105.0032154340836"/>
        <n v="25.826923076923077"/>
        <n v="77.666666666666671"/>
        <n v="57.82692307692308"/>
        <n v="92.955555555555549"/>
        <n v="37.945098039215686"/>
        <n v="31.842105263157894"/>
        <n v="40"/>
        <n v="101.1"/>
        <n v="84.006989951944078"/>
        <n v="103.41538461538461"/>
        <n v="105.13333333333334"/>
        <n v="89.21621621621621"/>
        <n v="51.995234312946785"/>
        <n v="64.956521739130437"/>
        <n v="46.235294117647058"/>
        <n v="51.151785714285715"/>
        <n v="33.909722222222221"/>
        <n v="92.016298633017882"/>
        <n v="107.42857142857143"/>
        <n v="75.848484848484844"/>
        <n v="80.476190476190482"/>
        <n v="86.978483606557376"/>
        <n v="105.13541666666667"/>
        <n v="57.298507462686565"/>
        <n v="93.348484848484844"/>
        <n v="71.987179487179489"/>
        <n v="92.611940298507463"/>
        <n v="104.99122807017544"/>
        <n v="30.958174904942965"/>
        <n v="33.001182732111175"/>
        <n v="84.187845303867405"/>
        <n v="73.92307692307692"/>
        <n v="36.987499999999997"/>
        <n v="46.896551724137929"/>
        <n v="102.02437459910199"/>
        <n v="45.007502206531335"/>
        <n v="94.285714285714292"/>
        <n v="101.02325581395348"/>
        <n v="97.037499999999994"/>
        <n v="43.00963855421687"/>
        <n v="94.916030534351151"/>
        <n v="72.151785714285708"/>
        <n v="51.007692307692309"/>
        <n v="85.054545454545448"/>
        <n v="43.87096774193548"/>
        <n v="40.063909774436091"/>
        <n v="43.833333333333336"/>
        <n v="84.92903225806451"/>
        <n v="41.067632850241544"/>
        <n v="54.971428571428568"/>
        <n v="77.010807374443743"/>
        <n v="71.201754385964918"/>
        <n v="91.935483870967744"/>
        <n v="97.069023569023571"/>
        <n v="58.916666666666664"/>
        <n v="58.015466983938133"/>
        <n v="103.87301587301587"/>
        <n v="93.46875"/>
        <n v="61.970370370370368"/>
        <n v="92.042857142857144"/>
        <n v="77.268656716417908"/>
        <n v="93.923913043478265"/>
        <n v="84.969458128078813"/>
        <n v="105.97035040431267"/>
        <n v="36.969040247678016"/>
        <n v="81.533333333333331"/>
        <n v="80.999140154772135"/>
        <n v="26.010498687664043"/>
        <n v="25.998410896708286"/>
        <n v="34.173913043478258"/>
        <n v="28.002083333333335"/>
        <n v="76.546875"/>
        <n v="53.053097345132741"/>
        <n v="106.859375"/>
        <n v="46.020746887966808"/>
        <n v="100.17424242424242"/>
        <n v="101.44"/>
        <n v="87.972684085510693"/>
        <n v="74.995594713656388"/>
        <n v="42.982142857142854"/>
        <n v="33.115107913669064"/>
        <n v="101.13101604278074"/>
        <n v="55.98841354723708"/>
      </sharedItems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 count="7">
        <s v="CAD"/>
        <s v="USD"/>
        <s v="AUD"/>
        <s v="DKK"/>
        <s v="GBP"/>
        <s v="CHF"/>
        <s v="EUR"/>
      </sharedItems>
    </cacheField>
    <cacheField name="launched_at" numFmtId="0">
      <sharedItems containsSemiMixedTypes="0" containsString="0" containsNumber="1" containsInteger="1" minValue="1263016800" maxValue="1580104800" count="879">
        <n v="1448690400"/>
        <n v="1408424400"/>
        <n v="1384668000"/>
        <n v="1565499600"/>
        <n v="1547964000"/>
        <n v="1346130000"/>
        <n v="1505278800"/>
        <n v="1439442000"/>
        <n v="1281330000"/>
        <n v="1379566800"/>
        <n v="1281762000"/>
        <n v="1285045200"/>
        <n v="1571720400"/>
        <n v="1465621200"/>
        <n v="1331013600"/>
        <n v="1575957600"/>
        <n v="1390370400"/>
        <n v="1294812000"/>
        <n v="1536382800"/>
        <n v="1551679200"/>
        <n v="1406523600"/>
        <n v="1313384400"/>
        <n v="1522731600"/>
        <n v="1550124000"/>
        <n v="1403326800"/>
        <n v="1305694800"/>
        <n v="1533013200"/>
        <n v="1443848400"/>
        <n v="1265695200"/>
        <n v="1532062800"/>
        <n v="1558674000"/>
        <n v="1451973600"/>
        <n v="1515564000"/>
        <n v="1412485200"/>
        <n v="1490245200"/>
        <n v="1547877600"/>
        <n v="1298700000"/>
        <n v="1570338000"/>
        <n v="1287378000"/>
        <n v="1361772000"/>
        <n v="1275714000"/>
        <n v="1346734800"/>
        <n v="1309755600"/>
        <n v="1406178000"/>
        <n v="1552798800"/>
        <n v="1478062800"/>
        <n v="1278565200"/>
        <n v="1396069200"/>
        <n v="1435208400"/>
        <n v="1571547600"/>
        <n v="1375333200"/>
        <n v="1332824400"/>
        <n v="1284526800"/>
        <n v="1400562000"/>
        <n v="1520748000"/>
        <n v="1532926800"/>
        <n v="1420869600"/>
        <n v="1504242000"/>
        <n v="1442811600"/>
        <n v="1497243600"/>
        <n v="1342501200"/>
        <n v="1298268000"/>
        <n v="1433480400"/>
        <n v="1493355600"/>
        <n v="1530507600"/>
        <n v="1296108000"/>
        <n v="1428469200"/>
        <n v="1264399200"/>
        <n v="1501131600"/>
        <n v="1292738400"/>
        <n v="1288674000"/>
        <n v="1575093600"/>
        <n v="1435726800"/>
        <n v="1480226400"/>
        <n v="1459054800"/>
        <n v="1531630800"/>
        <n v="1421992800"/>
        <n v="1285563600"/>
        <n v="1523854800"/>
        <n v="1529125200"/>
        <n v="1503982800"/>
        <n v="1511416800"/>
        <n v="1547704800"/>
        <n v="1469682000"/>
        <n v="1343451600"/>
        <n v="1315717200"/>
        <n v="1430715600"/>
        <n v="1299564000"/>
        <n v="1429160400"/>
        <n v="1271307600"/>
        <n v="1456380000"/>
        <n v="1470459600"/>
        <n v="1277269200"/>
        <n v="1350709200"/>
        <n v="1554613200"/>
        <n v="1571029200"/>
        <n v="1299736800"/>
        <n v="1437973200"/>
        <n v="1416895200"/>
        <n v="1319000400"/>
        <n v="1424498400"/>
        <n v="1526274000"/>
        <n v="1287896400"/>
        <n v="1495515600"/>
        <n v="1364878800"/>
        <n v="1567918800"/>
        <n v="1524459600"/>
        <n v="1333688400"/>
        <n v="1389506400"/>
        <n v="1536642000"/>
        <n v="1348290000"/>
        <n v="1408856400"/>
        <n v="1505192400"/>
        <n v="1554786000"/>
        <n v="1510898400"/>
        <n v="1442552400"/>
        <n v="1316667600"/>
        <n v="1390716000"/>
        <n v="1402894800"/>
        <n v="1429246800"/>
        <n v="1417068000"/>
        <n v="1448344800"/>
        <n v="1557723600"/>
        <n v="1537333200"/>
        <n v="1471150800"/>
        <n v="1273640400"/>
        <n v="1282885200"/>
        <n v="1422943200"/>
        <n v="1319605200"/>
        <n v="1385704800"/>
        <n v="1515736800"/>
        <n v="1313125200"/>
        <n v="1308459600"/>
        <n v="1362636000"/>
        <n v="1402117200"/>
        <n v="1286341200"/>
        <n v="1348808400"/>
        <n v="1429592400"/>
        <n v="1519538400"/>
        <n v="1434085200"/>
        <n v="1277701200"/>
        <n v="1560747600"/>
        <n v="1410066000"/>
        <n v="1320732000"/>
        <n v="1465794000"/>
        <n v="1500958800"/>
        <n v="1357020000"/>
        <n v="1544940000"/>
        <n v="1402290000"/>
        <n v="1487311200"/>
        <n v="1350622800"/>
        <n v="1463029200"/>
        <n v="1269493200"/>
        <n v="1570251600"/>
        <n v="1388383200"/>
        <n v="1449554400"/>
        <n v="1553662800"/>
        <n v="1556341200"/>
        <n v="1442984400"/>
        <n v="1544248800"/>
        <n v="1508475600"/>
        <n v="1507438800"/>
        <n v="1501563600"/>
        <n v="1292997600"/>
        <n v="1370840400"/>
        <n v="1550815200"/>
        <n v="1339909200"/>
        <n v="1501736400"/>
        <n v="1395291600"/>
        <n v="1405746000"/>
        <n v="1368853200"/>
        <n v="1444021200"/>
        <n v="1472619600"/>
        <n v="1472878800"/>
        <n v="1289800800"/>
        <n v="1505970000"/>
        <n v="1363496400"/>
        <n v="1269234000"/>
        <n v="1507093200"/>
        <n v="1560574800"/>
        <n v="1284008400"/>
        <n v="1556859600"/>
        <n v="1526187600"/>
        <n v="1400821200"/>
        <n v="1361599200"/>
        <n v="1417500000"/>
        <n v="1457071200"/>
        <n v="1370322000"/>
        <n v="1552366800"/>
        <n v="1403845200"/>
        <n v="1523163600"/>
        <n v="1442206800"/>
        <n v="1532840400"/>
        <n v="1498194000"/>
        <n v="1281070800"/>
        <n v="1436245200"/>
        <n v="1406264400"/>
        <n v="1317531600"/>
        <n v="1484632800"/>
        <n v="1301806800"/>
        <n v="1539752400"/>
        <n v="1267250400"/>
        <n v="1535432400"/>
        <n v="1510207200"/>
        <n v="1462510800"/>
        <n v="1488520800"/>
        <n v="1377579600"/>
        <n v="1576389600"/>
        <n v="1289019600"/>
        <n v="1282194000"/>
        <n v="1550037600"/>
        <n v="1321941600"/>
        <n v="1556427600"/>
        <n v="1320991200"/>
        <n v="1345093200"/>
        <n v="1309496400"/>
        <n v="1340254800"/>
        <n v="1412226000"/>
        <n v="1458104400"/>
        <n v="1411534800"/>
        <n v="1399093200"/>
        <n v="1270702800"/>
        <n v="1431666000"/>
        <n v="1496293200"/>
        <n v="1575612000"/>
        <n v="1369112400"/>
        <n v="1469422800"/>
        <n v="1307854800"/>
        <n v="1503378000"/>
        <n v="1486965600"/>
        <n v="1561438800"/>
        <n v="1398402000"/>
        <n v="1513231200"/>
        <n v="1440824400"/>
        <n v="1397365200"/>
        <n v="1494392400"/>
        <n v="1520143200"/>
        <n v="1405314000"/>
        <n v="1396846800"/>
        <n v="1375678800"/>
        <n v="1482386400"/>
        <n v="1420005600"/>
        <n v="1420178400"/>
        <n v="1355032800"/>
        <n v="1382677200"/>
        <n v="1302238800"/>
        <n v="1487656800"/>
        <n v="1297836000"/>
        <n v="1453615200"/>
        <n v="1362463200"/>
        <n v="1481176800"/>
        <n v="1354946400"/>
        <n v="1282712400"/>
        <n v="1301979600"/>
        <n v="1263016800"/>
        <n v="1360648800"/>
        <n v="1451800800"/>
        <n v="1415340000"/>
        <n v="1351054800"/>
        <n v="1349326800"/>
        <n v="1548914400"/>
        <n v="1291269600"/>
        <n v="1449468000"/>
        <n v="1562734800"/>
        <n v="1505624400"/>
        <n v="1509948000"/>
        <n v="1554526800"/>
        <n v="1334811600"/>
        <n v="1279515600"/>
        <n v="1353909600"/>
        <n v="1535950800"/>
        <n v="1511244000"/>
        <n v="1331445600"/>
        <n v="1464584400"/>
        <n v="1335848400"/>
        <n v="1473483600"/>
        <n v="1479880800"/>
        <n v="1430197200"/>
        <n v="1331701200"/>
        <n v="1438578000"/>
        <n v="1368162000"/>
        <n v="1318654800"/>
        <n v="1331874000"/>
        <n v="1286254800"/>
        <n v="1540530000"/>
        <n v="1381813200"/>
        <n v="1548655200"/>
        <n v="1389679200"/>
        <n v="1456466400"/>
        <n v="1456984800"/>
        <n v="1504069200"/>
        <n v="1424930400"/>
        <n v="1535864400"/>
        <n v="1452146400"/>
        <n v="1470546000"/>
        <n v="1458363600"/>
        <n v="1500008400"/>
        <n v="1338958800"/>
        <n v="1303102800"/>
        <n v="1316581200"/>
        <n v="1270789200"/>
        <n v="1330322400"/>
        <n v="1400907600"/>
        <n v="1574143200"/>
        <n v="1494738000"/>
        <n v="1392357600"/>
        <n v="1281589200"/>
        <n v="1305003600"/>
        <n v="1301634000"/>
        <n v="1290664800"/>
        <n v="1395896400"/>
        <n v="1434862800"/>
        <n v="1451109600"/>
        <n v="1566968400"/>
        <n v="1543557600"/>
        <n v="1481522400"/>
        <n v="1512712800"/>
        <n v="1324274400"/>
        <n v="1364446800"/>
        <n v="1542693600"/>
        <n v="1573797600"/>
        <n v="1292392800"/>
        <n v="1573452000"/>
        <n v="1317790800"/>
        <n v="1501650000"/>
        <n v="1323669600"/>
        <n v="1440738000"/>
        <n v="1374296400"/>
        <n v="1384840800"/>
        <n v="1516600800"/>
        <n v="1436418000"/>
        <n v="1503550800"/>
        <n v="1423634400"/>
        <n v="1487224800"/>
        <n v="1432098000"/>
        <n v="1440392400"/>
        <n v="1446876000"/>
        <n v="1562302800"/>
        <n v="1378184400"/>
        <n v="1485064800"/>
        <n v="1326520800"/>
        <n v="1441256400"/>
        <n v="1533877200"/>
        <n v="1314421200"/>
        <n v="1293861600"/>
        <n v="1507352400"/>
        <n v="1324965600"/>
        <n v="1520229600"/>
        <n v="1482991200"/>
        <n v="1294034400"/>
        <n v="1413608400"/>
        <n v="1286946000"/>
        <n v="1359871200"/>
        <n v="1555304400"/>
        <n v="1423375200"/>
        <n v="1420696800"/>
        <n v="1502946000"/>
        <n v="1547186400"/>
        <n v="1444971600"/>
        <n v="1404622800"/>
        <n v="1526878800"/>
        <n v="1319691600"/>
        <n v="1371963600"/>
        <n v="1433739600"/>
        <n v="1508130000"/>
        <n v="1486706400"/>
        <n v="1553835600"/>
        <n v="1277528400"/>
        <n v="1339477200"/>
        <n v="1325656800"/>
        <n v="1288242000"/>
        <n v="1379048400"/>
        <n v="1294293600"/>
        <n v="1500267600"/>
        <n v="1375074000"/>
        <n v="1323324000"/>
        <n v="1538715600"/>
        <n v="1369285200"/>
        <n v="1525755600"/>
        <n v="1296626400"/>
        <n v="1376629200"/>
        <n v="1572152400"/>
        <n v="1325829600"/>
        <n v="1510639200"/>
        <n v="1528088400"/>
        <n v="1359525600"/>
        <n v="1570942800"/>
        <n v="1466398800"/>
        <n v="1492491600"/>
        <n v="1496034000"/>
        <n v="1388728800"/>
        <n v="1543298400"/>
        <n v="1271739600"/>
        <n v="1326434400"/>
        <n v="1295244000"/>
        <n v="1541221200"/>
        <n v="1336280400"/>
        <n v="1324533600"/>
        <n v="1498366800"/>
        <n v="1498712400"/>
        <n v="1271480400"/>
        <n v="1524027600"/>
        <n v="1438059600"/>
        <n v="1361944800"/>
        <n v="1410584400"/>
        <n v="1297404000"/>
        <n v="1392012000"/>
        <n v="1569733200"/>
        <n v="1529643600"/>
        <n v="1399006800"/>
        <n v="1385359200"/>
        <n v="1480572000"/>
        <n v="1418623200"/>
        <n v="1555736400"/>
        <n v="1442120400"/>
        <n v="1362376800"/>
        <n v="1478408400"/>
        <n v="1498798800"/>
        <n v="1335416400"/>
        <n v="1504328400"/>
        <n v="1285822800"/>
        <n v="1311483600"/>
        <n v="1291356000"/>
        <n v="1355810400"/>
        <n v="1513663200"/>
        <n v="1365915600"/>
        <n v="1551852000"/>
        <n v="1540098000"/>
        <n v="1500440400"/>
        <n v="1278392400"/>
        <n v="1382331600"/>
        <n v="1316754000"/>
        <n v="1518242400"/>
        <n v="1476421200"/>
        <n v="1269752400"/>
        <n v="1419746400"/>
        <n v="1398661200"/>
        <n v="1388469600"/>
        <n v="1518328800"/>
        <n v="1517032800"/>
        <n v="1368594000"/>
        <n v="1448258400"/>
        <n v="1555218000"/>
        <n v="1431925200"/>
        <n v="1335934800"/>
        <n v="1552280400"/>
        <n v="1529989200"/>
        <n v="1418709600"/>
        <n v="1372136400"/>
        <n v="1309064400"/>
        <n v="1425877200"/>
        <n v="1501304400"/>
        <n v="1268287200"/>
        <n v="1412139600"/>
        <n v="1330063200"/>
        <n v="1576130400"/>
        <n v="1407128400"/>
        <n v="1560142800"/>
        <n v="1520575200"/>
        <n v="1492664400"/>
        <n v="1454479200"/>
        <n v="1281934800"/>
        <n v="1573970400"/>
        <n v="1372654800"/>
        <n v="1275886800"/>
        <n v="1561784400"/>
        <n v="1332392400"/>
        <n v="1402376400"/>
        <n v="1495342800"/>
        <n v="1482213600"/>
        <n v="1420092000"/>
        <n v="1458018000"/>
        <n v="1367384400"/>
        <n v="1363064400"/>
        <n v="1343365200"/>
        <n v="1362722400"/>
        <n v="1365483600"/>
        <n v="1336194000"/>
        <n v="1527742800"/>
        <n v="1564030800"/>
        <n v="1404536400"/>
        <n v="1386309600"/>
        <n v="1324620000"/>
        <n v="1493960400"/>
        <n v="1519365600"/>
        <n v="1555650000"/>
        <n v="1471928400"/>
        <n v="1341291600"/>
        <n v="1267682400"/>
        <n v="1272258000"/>
        <n v="1290492000"/>
        <n v="1454652000"/>
        <n v="1385186400"/>
        <n v="1399698000"/>
        <n v="1283230800"/>
        <n v="1384149600"/>
        <n v="1516860000"/>
        <n v="1374642000"/>
        <n v="1534482000"/>
        <n v="1528434000"/>
        <n v="1282626000"/>
        <n v="1535605200"/>
        <n v="1379826000"/>
        <n v="1561957200"/>
        <n v="1525496400"/>
        <n v="1433912400"/>
        <n v="1453442400"/>
        <n v="1378875600"/>
        <n v="1452232800"/>
        <n v="1577253600"/>
        <n v="1537160400"/>
        <n v="1422165600"/>
        <n v="1459486800"/>
        <n v="1369717200"/>
        <n v="1330495200"/>
        <n v="1419055200"/>
        <n v="1480140000"/>
        <n v="1293948000"/>
        <n v="1482127200"/>
        <n v="1396414800"/>
        <n v="1315285200"/>
        <n v="1443762000"/>
        <n v="1456293600"/>
        <n v="1470114000"/>
        <n v="1321596000"/>
        <n v="1318827600"/>
        <n v="1542088800"/>
        <n v="1426395600"/>
        <n v="1321336800"/>
        <n v="1404968400"/>
        <n v="1279170000"/>
        <n v="1294725600"/>
        <n v="1434690000"/>
        <n v="1443416400"/>
        <n v="1575698400"/>
        <n v="1509512400"/>
        <n v="1299823200"/>
        <n v="1322719200"/>
        <n v="1312693200"/>
        <n v="1393394400"/>
        <n v="1304053200"/>
        <n v="1329717600"/>
        <n v="1335330000"/>
        <n v="1268888400"/>
        <n v="1289973600"/>
        <n v="1436072400"/>
        <n v="1419141600"/>
        <n v="1279083600"/>
        <n v="1401426000"/>
        <n v="1395810000"/>
        <n v="1467003600"/>
        <n v="1268715600"/>
        <n v="1457157600"/>
        <n v="1276578000"/>
        <n v="1423720800"/>
        <n v="1375160400"/>
        <n v="1555563600"/>
        <n v="1295676000"/>
        <n v="1457330400"/>
        <n v="1395550800"/>
        <n v="1547618400"/>
        <n v="1355637600"/>
        <n v="1374728400"/>
        <n v="1287810000"/>
        <n v="1503723600"/>
        <n v="1484114400"/>
        <n v="1461906000"/>
        <n v="1379653200"/>
        <n v="1401858000"/>
        <n v="1367470800"/>
        <n v="1304658000"/>
        <n v="1467954000"/>
        <n v="1473742800"/>
        <n v="1523768400"/>
        <n v="1437022800"/>
        <n v="1580104800"/>
        <n v="1285650000"/>
        <n v="1276664400"/>
        <n v="1286168400"/>
        <n v="1467781200"/>
        <n v="1556686800"/>
        <n v="1553576400"/>
        <n v="1414904400"/>
        <n v="1490418000"/>
        <n v="1360389600"/>
        <n v="1326866400"/>
        <n v="1479103200"/>
        <n v="1280206800"/>
        <n v="1532754000"/>
        <n v="1453096800"/>
        <n v="1487570400"/>
        <n v="1545026400"/>
        <n v="1488348000"/>
        <n v="1545112800"/>
        <n v="1537938000"/>
        <n v="1363150800"/>
        <n v="1523250000"/>
        <n v="1499317200"/>
        <n v="1287550800"/>
        <n v="1404795600"/>
        <n v="1393048800"/>
        <n v="1470373200"/>
        <n v="1460091600"/>
        <n v="1488434400"/>
        <n v="1514440800"/>
        <n v="1514354400"/>
        <n v="1440910800"/>
        <n v="1440133200"/>
        <n v="1332910800"/>
        <n v="1544335200"/>
        <n v="1286427600"/>
        <n v="1310187600"/>
        <n v="1377838800"/>
        <n v="1410325200"/>
        <n v="1343797200"/>
        <n v="1498453200"/>
        <n v="1280552400"/>
        <n v="1521608400"/>
        <n v="1460696400"/>
        <n v="1313730000"/>
        <n v="1568178000"/>
        <n v="1348635600"/>
        <n v="1468126800"/>
        <n v="1571374800"/>
        <n v="1576303200"/>
        <n v="1324447200"/>
        <n v="1386741600"/>
        <n v="1537074000"/>
        <n v="1277787600"/>
        <n v="1440306000"/>
        <n v="1522126800"/>
        <n v="1489298400"/>
        <n v="1547100000"/>
        <n v="1383022800"/>
        <n v="1322373600"/>
        <n v="1349240400"/>
        <n v="1562648400"/>
        <n v="1508216400"/>
        <n v="1511762400"/>
        <n v="1447480800"/>
        <n v="1429506000"/>
        <n v="1522472400"/>
        <n v="1322114400"/>
        <n v="1301202000"/>
        <n v="1374469200"/>
        <n v="1334984400"/>
        <n v="1467608400"/>
        <n v="1546754400"/>
        <n v="1495429200"/>
        <n v="1531544400"/>
        <n v="1471842000"/>
        <n v="1281157200"/>
        <n v="1373432400"/>
        <n v="1313989200"/>
        <n v="1371445200"/>
        <n v="1338267600"/>
        <n v="1519192800"/>
        <n v="1522818000"/>
        <n v="1456898400"/>
        <n v="1413954000"/>
        <n v="1416031200"/>
        <n v="1287982800"/>
        <n v="1464152400"/>
        <n v="1359957600"/>
        <n v="1432357200"/>
        <n v="1500786000"/>
        <n v="1490158800"/>
        <n v="1485583200"/>
        <n v="1459314000"/>
        <n v="1424412000"/>
        <n v="1478844000"/>
        <n v="1416117600"/>
        <n v="1340946000"/>
        <n v="1486101600"/>
        <n v="1274590800"/>
        <n v="1263880800"/>
        <n v="1445403600"/>
        <n v="1275195600"/>
        <n v="1318136400"/>
        <n v="1283403600"/>
        <n v="1267423200"/>
        <n v="1412744400"/>
        <n v="1277960400"/>
        <n v="1458190800"/>
        <n v="1280984400"/>
        <n v="1351400400"/>
        <n v="1421733600"/>
        <n v="1305176400"/>
        <n v="1414126800"/>
        <n v="1517810400"/>
        <n v="1564635600"/>
        <n v="1500699600"/>
        <n v="1354082400"/>
        <n v="1336453200"/>
        <n v="1305262800"/>
        <n v="1492232400"/>
        <n v="1444107600"/>
        <n v="1376542800"/>
        <n v="1397451600"/>
        <n v="1548482400"/>
        <n v="1549692000"/>
        <n v="1492059600"/>
        <n v="1463979600"/>
        <n v="1415253600"/>
        <n v="1562216400"/>
        <n v="1313211600"/>
        <n v="1439528400"/>
        <n v="1469163600"/>
        <n v="1288501200"/>
        <n v="1298959200"/>
        <n v="1387260000"/>
        <n v="1457244000"/>
        <n v="1305954000"/>
        <n v="1401166800"/>
        <n v="1266127200"/>
        <n v="1481436000"/>
        <n v="1372222800"/>
        <n v="1513922400"/>
        <n v="1477976400"/>
        <n v="1407474000"/>
        <n v="1546149600"/>
        <n v="1338440400"/>
        <n v="1454133600"/>
        <n v="1577772000"/>
        <n v="1548568800"/>
        <n v="1514872800"/>
        <n v="1330927200"/>
        <n v="1571115600"/>
        <n v="1463461200"/>
        <n v="1344920400"/>
        <n v="1511848800"/>
        <n v="1452319200"/>
        <n v="1346043600"/>
        <n v="1464325200"/>
        <n v="1511935200"/>
        <n v="1556946000"/>
        <n v="1548050400"/>
        <n v="1353736800"/>
        <n v="1488261600"/>
        <n v="1393567200"/>
        <n v="1276923600"/>
        <n v="1292220000"/>
        <n v="1304398800"/>
        <n v="1433826000"/>
        <n v="1514959200"/>
        <n v="1332738000"/>
        <n v="1445490000"/>
        <n v="1297663200"/>
        <n v="1425103200"/>
        <n v="1265349600"/>
        <n v="1538024400"/>
        <n v="1395032400"/>
        <n v="1405486800"/>
        <n v="1455861600"/>
        <n v="1529038800"/>
        <n v="1535259600"/>
        <n v="1327212000"/>
        <n v="1526360400"/>
        <n v="1532149200"/>
        <n v="1515304800"/>
        <n v="1276318800"/>
        <n v="1328767200"/>
        <n v="1321682400"/>
        <n v="1310792400"/>
        <n v="1308546000"/>
        <n v="1574056800"/>
        <n v="1308373200"/>
        <n v="1335243600"/>
        <n v="1328421600"/>
        <n v="1524286800"/>
        <n v="1362117600"/>
        <n v="1550556000"/>
        <n v="1269147600"/>
        <n v="1312174800"/>
        <n v="1434517200"/>
        <n v="1471582800"/>
        <n v="1410757200"/>
        <n v="1304830800"/>
        <n v="1539061200"/>
        <n v="1381554000"/>
        <n v="1277096400"/>
        <n v="1389160800"/>
        <n v="1271998800"/>
        <n v="1294898400"/>
        <n v="1559970000"/>
        <n v="1469509200"/>
        <n v="1579068000"/>
        <n v="1487743200"/>
        <n v="1563685200"/>
        <n v="1421820000"/>
        <n v="1274763600"/>
        <n v="1399179600"/>
        <n v="1275800400"/>
        <n v="1282798800"/>
        <n v="1437109200"/>
        <n v="1491886800"/>
        <n v="1394600400"/>
        <n v="1561352400"/>
        <n v="1322892000"/>
        <n v="1274418000"/>
        <n v="1434344400"/>
        <n v="1373518800"/>
        <n v="1517637600"/>
        <n v="1310619600"/>
        <n v="1576476000"/>
        <n v="1381122000"/>
        <n v="1411102800"/>
        <n v="1531803600"/>
        <n v="1494651600"/>
        <n v="1303880400"/>
        <n v="1421906400"/>
        <n v="1568005200"/>
        <n v="1346821200"/>
        <n v="1557637200"/>
        <n v="1375592400"/>
        <n v="1418882400"/>
        <n v="1309237200"/>
        <n v="1507957200"/>
        <n v="1549519200"/>
        <n v="1329026400"/>
        <n v="1572498000"/>
        <n v="1506056400"/>
        <n v="1342069200"/>
        <n v="1388296800"/>
        <n v="1493787600"/>
        <n v="1424844000"/>
        <n v="1403931600"/>
        <n v="1394514000"/>
        <n v="1365397200"/>
        <n v="1456120800"/>
        <n v="1437714000"/>
        <n v="1563771600"/>
        <n v="1448517600"/>
        <n v="1528779600"/>
        <n v="1304744400"/>
        <n v="1354341600"/>
        <n v="1294552800"/>
        <n v="1295935200"/>
        <n v="1333602000"/>
        <n v="1308200400"/>
        <n v="1411707600"/>
        <n v="1418364000"/>
        <n v="1429333200"/>
        <n v="1555390800"/>
        <n v="1482732000"/>
        <n v="1470718800"/>
        <n v="1450591200"/>
        <n v="1353823200"/>
        <n v="1450764000"/>
        <n v="1329372000"/>
        <n v="1454911200"/>
        <n v="1297922400"/>
        <n v="1384408800"/>
        <n v="1299304800"/>
        <n v="1431320400"/>
        <n v="1497502800"/>
        <n v="1576994400"/>
        <n v="1304917200"/>
        <n v="1381208400"/>
        <n v="1401685200"/>
        <n v="1291960800"/>
        <n v="1448776800"/>
        <n v="1296194400"/>
        <n v="1517983200"/>
        <n v="1478930400"/>
        <n v="1446181200"/>
        <n v="1514181600"/>
        <n v="1311051600"/>
        <n v="1564894800"/>
        <n v="1493269200"/>
        <n v="1411621200"/>
        <n v="1525669200"/>
        <n v="1450936800"/>
        <n v="1413522000"/>
        <n v="1541307600"/>
        <n v="1357106400"/>
        <n v="1390197600"/>
        <n v="1265868000"/>
        <n v="1467176400"/>
      </sharedItems>
    </cacheField>
    <cacheField name="deadline" numFmtId="0">
      <sharedItems containsSemiMixedTypes="0" containsString="0" containsNumber="1" containsInteger="1" minValue="1263016800" maxValue="1581314400" count="878">
        <n v="1450159200"/>
        <n v="1408597200"/>
        <n v="1384840800"/>
        <n v="1568955600"/>
        <n v="1548309600"/>
        <n v="1347080400"/>
        <n v="1505365200"/>
        <n v="1439614800"/>
        <n v="1281502800"/>
        <n v="1383804000"/>
        <n v="1285909200"/>
        <n v="1285563600"/>
        <n v="1572411600"/>
        <n v="1466658000"/>
        <n v="1333342800"/>
        <n v="1576303200"/>
        <n v="1392271200"/>
        <n v="1294898400"/>
        <n v="1537074000"/>
        <n v="1553490000"/>
        <n v="1406523600"/>
        <n v="1316322000"/>
        <n v="1524027600"/>
        <n v="1554699600"/>
        <n v="1403499600"/>
        <n v="1307422800"/>
        <n v="1535346000"/>
        <n v="1444539600"/>
        <n v="1267682400"/>
        <n v="1535518800"/>
        <n v="1559106000"/>
        <n v="1454392800"/>
        <n v="1517896800"/>
        <n v="1415685600"/>
        <n v="1490677200"/>
        <n v="1551506400"/>
        <n v="1300856400"/>
        <n v="1573192800"/>
        <n v="1287810000"/>
        <n v="1362978000"/>
        <n v="1277355600"/>
        <n v="1348981200"/>
        <n v="1310533200"/>
        <n v="1407560400"/>
        <n v="1552885200"/>
        <n v="1479362400"/>
        <n v="1280552400"/>
        <n v="1398661200"/>
        <n v="1436245200"/>
        <n v="1575439200"/>
        <n v="1377752400"/>
        <n v="1334206800"/>
        <n v="1284872400"/>
        <n v="1403931600"/>
        <n v="1521262800"/>
        <n v="1533358800"/>
        <n v="1421474400"/>
        <n v="1505278800"/>
        <n v="1443934800"/>
        <n v="1498539600"/>
        <n v="1342760400"/>
        <n v="1301720400"/>
        <n v="1433566800"/>
        <n v="1493874000"/>
        <n v="1531803600"/>
        <n v="1296712800"/>
        <n v="1428901200"/>
        <n v="1264831200"/>
        <n v="1505192400"/>
        <n v="1295676000"/>
        <n v="1292911200"/>
        <n v="1438837200"/>
        <n v="1480485600"/>
        <n v="1459141200"/>
        <n v="1532322000"/>
        <n v="1426222800"/>
        <n v="1286773200"/>
        <n v="1523941200"/>
        <n v="1529557200"/>
        <n v="1506574800"/>
        <n v="1513576800"/>
        <n v="1471582800"/>
        <n v="1344315600"/>
        <n v="1316408400"/>
        <n v="1431838800"/>
        <n v="1300510800"/>
        <n v="1431061200"/>
        <n v="1271480400"/>
        <n v="1456380000"/>
        <n v="1472878800"/>
        <n v="1351054800"/>
        <n v="1555563600"/>
        <n v="1571634000"/>
        <n v="1439874000"/>
        <n v="1438318800"/>
        <n v="1419400800"/>
        <n v="1320555600"/>
        <n v="1425103200"/>
        <n v="1526878800"/>
        <n v="1288674000"/>
        <n v="1495602000"/>
        <n v="1366434000"/>
        <n v="1568350800"/>
        <n v="1525928400"/>
        <n v="1336885200"/>
        <n v="1389679200"/>
        <n v="1538283600"/>
        <n v="1348808400"/>
        <n v="1410152400"/>
        <n v="1505797200"/>
        <n v="1554872400"/>
        <n v="1513922400"/>
        <n v="1442638800"/>
        <n v="1317186000"/>
        <n v="1391234400"/>
        <n v="1404363600"/>
        <n v="1429592400"/>
        <n v="1413608400"/>
        <n v="1448604000"/>
        <n v="1562302800"/>
        <n v="1537678800"/>
        <n v="1473570000"/>
        <n v="1273899600"/>
        <n v="1284008400"/>
        <n v="1320991200"/>
        <n v="1386828000"/>
        <n v="1517119200"/>
        <n v="1315026000"/>
        <n v="1312693200"/>
        <n v="1363064400"/>
        <n v="1403154000"/>
        <n v="1286859600"/>
        <n v="1349326800"/>
        <n v="1430974800"/>
        <n v="1519970400"/>
        <n v="1434603600"/>
        <n v="1337230800"/>
        <n v="1279429200"/>
        <n v="1561438800"/>
        <n v="1410498000"/>
        <n v="1322460000"/>
        <n v="1466312400"/>
        <n v="1501736400"/>
        <n v="1361512800"/>
        <n v="1545026400"/>
        <n v="1406696400"/>
        <n v="1487916000"/>
        <n v="1351141200"/>
        <n v="1465016400"/>
        <n v="1270789200"/>
        <n v="1572325200"/>
        <n v="1389420000"/>
        <n v="1449640800"/>
        <n v="1555218000"/>
        <n v="1557723600"/>
        <n v="1443502800"/>
        <n v="1546840800"/>
        <n v="1512712800"/>
        <n v="1507525200"/>
        <n v="1504328400"/>
        <n v="1293343200"/>
        <n v="1371704400"/>
        <n v="1552798800"/>
        <n v="1342328400"/>
        <n v="1502341200"/>
        <n v="1397192400"/>
        <n v="1407042000"/>
        <n v="1369371600"/>
        <n v="1444107600"/>
        <n v="1474261200"/>
        <n v="1473656400"/>
        <n v="1291960800"/>
        <n v="1506747600"/>
        <n v="1363582800"/>
        <n v="1269666000"/>
        <n v="1508648400"/>
        <n v="1561957200"/>
        <n v="1285131600"/>
        <n v="1556946000"/>
        <n v="1527138000"/>
        <n v="1402117200"/>
        <n v="1364014800"/>
        <n v="1417586400"/>
        <n v="1457071200"/>
        <n v="1370408400"/>
        <n v="1552626000"/>
        <n v="1404190800"/>
        <n v="1523509200"/>
        <n v="1443589200"/>
        <n v="1533445200"/>
        <n v="1474520400"/>
        <n v="1499403600"/>
        <n v="1283576400"/>
        <n v="1436590800"/>
        <n v="1270443600"/>
        <n v="1407819600"/>
        <n v="1317877200"/>
        <n v="1484805600"/>
        <n v="1302670800"/>
        <n v="1540789200"/>
        <n v="1268028000"/>
        <n v="1537160400"/>
        <n v="1512280800"/>
        <n v="1463115600"/>
        <n v="1490850000"/>
        <n v="1379653200"/>
        <n v="1580364000"/>
        <n v="1289714400"/>
        <n v="1282712400"/>
        <n v="1550210400"/>
        <n v="1322114400"/>
        <n v="1557205200"/>
        <n v="1323928800"/>
        <n v="1346130000"/>
        <n v="1311051600"/>
        <n v="1340427600"/>
        <n v="1412312400"/>
        <n v="1459314000"/>
        <n v="1415426400"/>
        <n v="1399093200"/>
        <n v="1432184400"/>
        <n v="1474779600"/>
        <n v="1500440400"/>
        <n v="1575612000"/>
        <n v="1374123600"/>
        <n v="1469509200"/>
        <n v="1309237200"/>
        <n v="1503982800"/>
        <n v="1487397600"/>
        <n v="1562043600"/>
        <n v="1398574800"/>
        <n v="1515391200"/>
        <n v="1441170000"/>
        <n v="1281157200"/>
        <n v="1398229200"/>
        <n v="1495256400"/>
        <n v="1520402400"/>
        <n v="1409806800"/>
        <n v="1396933200"/>
        <n v="1376024400"/>
        <n v="1483682400"/>
        <n v="1420437600"/>
        <n v="1420783200"/>
        <n v="1267423200"/>
        <n v="1355205600"/>
        <n v="1383109200"/>
        <n v="1303275600"/>
        <n v="1487829600"/>
        <n v="1298268000"/>
        <n v="1456812000"/>
        <n v="1363669200"/>
        <n v="1482904800"/>
        <n v="1356588000"/>
        <n v="1349845200"/>
        <n v="1283058000"/>
        <n v="1304226000"/>
        <n v="1263016800"/>
        <n v="1362031200"/>
        <n v="1455602400"/>
        <n v="1418191200"/>
        <n v="1352440800"/>
        <n v="1353304800"/>
        <n v="1550728800"/>
        <n v="1291442400"/>
        <n v="1452146400"/>
        <n v="1564894800"/>
        <n v="1505883600"/>
        <n v="1510380000"/>
        <n v="1335243600"/>
        <n v="1279688400"/>
        <n v="1356069600"/>
        <n v="1536210000"/>
        <n v="1511762400"/>
        <n v="1333256400"/>
        <n v="1480744800"/>
        <n v="1336280400"/>
        <n v="1476766800"/>
        <n v="1430197200"/>
        <n v="1331787600"/>
        <n v="1370926800"/>
        <n v="1319000400"/>
        <n v="1333429200"/>
        <n v="1287032400"/>
        <n v="1541570400"/>
        <n v="1383976800"/>
        <n v="1550556000"/>
        <n v="1390456800"/>
        <n v="1458018000"/>
        <n v="1461819600"/>
        <n v="1504155600"/>
        <n v="1426395600"/>
        <n v="1452578400"/>
        <n v="1474088400"/>
        <n v="1461906000"/>
        <n v="1500267600"/>
        <n v="1340686800"/>
        <n v="1303189200"/>
        <n v="1318309200"/>
        <n v="1272171600"/>
        <n v="1298872800"/>
        <n v="1383282000"/>
        <n v="1330495200"/>
        <n v="1403413200"/>
        <n v="1574229600"/>
        <n v="1495861200"/>
        <n v="1392530400"/>
        <n v="1283662800"/>
        <n v="1305781200"/>
        <n v="1302325200"/>
        <n v="1291788000"/>
        <n v="1396069200"/>
        <n v="1435899600"/>
        <n v="1531112400"/>
        <n v="1451628000"/>
        <n v="1567314000"/>
        <n v="1544508000"/>
        <n v="1482472800"/>
        <n v="1512799200"/>
        <n v="1324360800"/>
        <n v="1364533200"/>
        <n v="1545112800"/>
        <n v="1516168800"/>
        <n v="1574920800"/>
        <n v="1292479200"/>
        <n v="1573538400"/>
        <n v="1320382800"/>
        <n v="1502859600"/>
        <n v="1323756000"/>
        <n v="1441342800"/>
        <n v="1375333200"/>
        <n v="1520056800"/>
        <n v="1436504400"/>
        <n v="1508302800"/>
        <n v="1425708000"/>
        <n v="1488348000"/>
        <n v="1502600400"/>
        <n v="1433653200"/>
        <n v="1441602000"/>
        <n v="1447567200"/>
        <n v="1562389200"/>
        <n v="1378789200"/>
        <n v="1488520800"/>
        <n v="1327298400"/>
        <n v="1443416400"/>
        <n v="1534136400"/>
        <n v="1295071200"/>
        <n v="1509426000"/>
        <n v="1299391200"/>
        <n v="1325052000"/>
        <n v="1522818000"/>
        <n v="1485324000"/>
        <n v="1294120800"/>
        <n v="1288933200"/>
        <n v="1363237200"/>
        <n v="1555822800"/>
        <n v="1427778000"/>
        <n v="1422424800"/>
        <n v="1503637200"/>
        <n v="1547618400"/>
        <n v="1449900000"/>
        <n v="1405141200"/>
        <n v="1572933600"/>
        <n v="1530162000"/>
        <n v="1320904800"/>
        <n v="1372395600"/>
        <n v="1437714000"/>
        <n v="1509771600"/>
        <n v="1489039200"/>
        <n v="1556600400"/>
        <n v="1278565200"/>
        <n v="1339909200"/>
        <n v="1325829600"/>
        <n v="1290578400"/>
        <n v="1380344400"/>
        <n v="1389852000"/>
        <n v="1294466400"/>
        <n v="1500354000"/>
        <n v="1375938000"/>
        <n v="1323410400"/>
        <n v="1539406800"/>
        <n v="1369803600"/>
        <n v="1297231200"/>
        <n v="1378530000"/>
        <n v="1572152400"/>
        <n v="1329890400"/>
        <n v="1276750800"/>
        <n v="1510898400"/>
        <n v="1532408400"/>
        <n v="1360562400"/>
        <n v="1571547600"/>
        <n v="1468126800"/>
        <n v="1492837200"/>
        <n v="1496206800"/>
        <n v="1389592800"/>
        <n v="1545631200"/>
        <n v="1272430800"/>
        <n v="1327903200"/>
        <n v="1296021600"/>
        <n v="1543298400"/>
        <n v="1336366800"/>
        <n v="1499576400"/>
        <n v="1501304400"/>
        <n v="1273208400"/>
        <n v="1316840400"/>
        <n v="1524546000"/>
        <n v="1438578000"/>
        <n v="1362549600"/>
        <n v="1413349200"/>
        <n v="1298008800"/>
        <n v="1394427600"/>
        <n v="1572670800"/>
        <n v="1400734800"/>
        <n v="1386741600"/>
        <n v="1481781600"/>
        <n v="1419660000"/>
        <n v="1442379600"/>
        <n v="1364965200"/>
        <n v="1479016800"/>
        <n v="1499662800"/>
        <n v="1337835600"/>
        <n v="1505710800"/>
        <n v="1287464400"/>
        <n v="1311656400"/>
        <n v="1293170400"/>
        <n v="1355983200"/>
        <n v="1515045600"/>
        <n v="1366088400"/>
        <n v="1553317200"/>
        <n v="1542088800"/>
        <n v="1503118800"/>
        <n v="1278478800"/>
        <n v="1484114400"/>
        <n v="1385445600"/>
        <n v="1318741200"/>
        <n v="1518242400"/>
        <n v="1476594000"/>
        <n v="1273554000"/>
        <n v="1421906400"/>
        <n v="1281589200"/>
        <n v="1400389200"/>
        <n v="1362808800"/>
        <n v="1388815200"/>
        <n v="1519538400"/>
        <n v="1517810400"/>
        <n v="1370581200"/>
        <n v="1448863200"/>
        <n v="1432098000"/>
        <n v="1482127200"/>
        <n v="1335934800"/>
        <n v="1530075600"/>
        <n v="1418796000"/>
        <n v="1372482000"/>
        <n v="1534395600"/>
        <n v="1311397200"/>
        <n v="1426914000"/>
        <n v="1501477200"/>
        <n v="1269061200"/>
        <n v="1415772000"/>
        <n v="1331013600"/>
        <n v="1576735200"/>
        <n v="1411362000"/>
        <n v="1563685200"/>
        <n v="1521867600"/>
        <n v="1495515600"/>
        <n v="1455948000"/>
        <n v="1282366800"/>
        <n v="1574575200"/>
        <n v="1374901200"/>
        <n v="1278910800"/>
        <n v="1562907600"/>
        <n v="1332478800"/>
        <n v="1402722000"/>
        <n v="1496811600"/>
        <n v="1482213600"/>
        <n v="1420264800"/>
        <n v="1458450000"/>
        <n v="1345870800"/>
        <n v="1437454800"/>
        <n v="1432011600"/>
        <n v="1366347600"/>
        <n v="1512885600"/>
        <n v="1369717200"/>
        <n v="1534654800"/>
        <n v="1337058000"/>
        <n v="1529816400"/>
        <n v="1404622800"/>
        <n v="1284181200"/>
        <n v="1324792800"/>
        <n v="1284354000"/>
        <n v="1494392400"/>
        <n v="1555909200"/>
        <n v="1472446800"/>
        <n v="1268114400"/>
        <n v="1273381200"/>
        <n v="1290837600"/>
        <n v="1454306400"/>
        <n v="1457762400"/>
        <n v="1389074400"/>
        <n v="1284440400"/>
        <n v="1388988000"/>
        <n v="1516946400"/>
        <n v="1534568400"/>
        <n v="1528606800"/>
        <n v="1537592400"/>
        <n v="1381208400"/>
        <n v="1562475600"/>
        <n v="1527397200"/>
        <n v="1436158800"/>
        <n v="1456034400"/>
        <n v="1380171600"/>
        <n v="1453356000"/>
        <n v="1578981600"/>
        <n v="1537419600"/>
        <n v="1423202400"/>
        <n v="1460610000"/>
        <n v="1370494800"/>
        <n v="1332306000"/>
        <n v="1422511200"/>
        <n v="1480312800"/>
        <n v="1294034400"/>
        <n v="1482645600"/>
        <n v="1315890000"/>
        <n v="1444021200"/>
        <n v="1460005200"/>
        <n v="1470718800"/>
        <n v="1552539600"/>
        <n v="1543816800"/>
        <n v="1427086800"/>
        <n v="1323064800"/>
        <n v="1458277200"/>
        <n v="1295762400"/>
        <n v="1419573600"/>
        <n v="1438750800"/>
        <n v="1444798800"/>
        <n v="1399179600"/>
        <n v="1576562400"/>
        <n v="1400821200"/>
        <n v="1510984800"/>
        <n v="1302066000"/>
        <n v="1322978400"/>
        <n v="1313730000"/>
        <n v="1394085600"/>
        <n v="1305349200"/>
        <n v="1434344400"/>
        <n v="1331186400"/>
        <n v="1336539600"/>
        <n v="1269752400"/>
        <n v="1291615200"/>
        <n v="1552366800"/>
        <n v="1436677200"/>
        <n v="1420092000"/>
        <n v="1279947600"/>
        <n v="1402203600"/>
        <n v="1467262800"/>
        <n v="1270530000"/>
        <n v="1575525600"/>
        <n v="1279083600"/>
        <n v="1424412000"/>
        <n v="1376197200"/>
        <n v="1402894800"/>
        <n v="1434430800"/>
        <n v="1557896400"/>
        <n v="1297490400"/>
        <n v="1447394400"/>
        <n v="1395723600"/>
        <n v="1552197600"/>
        <n v="1549087200"/>
        <n v="1356847200"/>
        <n v="1375765200"/>
        <n v="1289800800"/>
        <n v="1504501200"/>
        <n v="1485669600"/>
        <n v="1462770000"/>
        <n v="1379739600"/>
        <n v="1369285200"/>
        <n v="1304744400"/>
        <n v="1468299600"/>
        <n v="1474174800"/>
        <n v="1526014800"/>
        <n v="1422684000"/>
        <n v="1581314400"/>
        <n v="1286427600"/>
        <n v="1278738000"/>
        <n v="1467954000"/>
        <n v="1557637200"/>
        <n v="1553922000"/>
        <n v="1416463200"/>
        <n v="1447221600"/>
        <n v="1491627600"/>
        <n v="1363150800"/>
        <n v="1330754400"/>
        <n v="1479794400"/>
        <n v="1281243600"/>
        <n v="1532754000"/>
        <n v="1489986000"/>
        <n v="1545804000"/>
        <n v="1489899600"/>
        <n v="1546495200"/>
        <n v="1539752400"/>
        <n v="1364101200"/>
        <n v="1525323600"/>
        <n v="1500872400"/>
        <n v="1288501200"/>
        <n v="1407128400"/>
        <n v="1394344800"/>
        <n v="1460264400"/>
        <n v="1440824400"/>
        <n v="1489554000"/>
        <n v="1514872800"/>
        <n v="1515736800"/>
        <n v="1442898000"/>
        <n v="1296194400"/>
        <n v="1440910800"/>
        <n v="1335502800"/>
        <n v="1544680800"/>
        <n v="1288414800"/>
        <n v="1330581600"/>
        <n v="1378357200"/>
        <n v="1411102800"/>
        <n v="1344834000"/>
        <n v="1499230800"/>
        <n v="1457416800"/>
        <n v="1280898000"/>
        <n v="1522472400"/>
        <n v="1462510800"/>
        <n v="1317790800"/>
        <n v="1568782800"/>
        <n v="1349413200"/>
        <n v="1548050400"/>
        <n v="1571806800"/>
        <n v="1576476000"/>
        <n v="1324965600"/>
        <n v="1387519200"/>
        <n v="1537246800"/>
        <n v="1279515600"/>
        <n v="1523077200"/>
        <n v="1548482400"/>
        <n v="1384063200"/>
        <n v="1322892000"/>
        <n v="1350709200"/>
        <n v="1564203600"/>
        <n v="1509685200"/>
        <n v="1514959200"/>
        <n v="1522645200"/>
        <n v="1323324000"/>
        <n v="1561525200"/>
        <n v="1265695200"/>
        <n v="1301806800"/>
        <n v="1336453200"/>
        <n v="1468904400"/>
        <n v="1387087200"/>
        <n v="1547445600"/>
        <n v="1547359200"/>
        <n v="1496293200"/>
        <n v="1335416400"/>
        <n v="1532149200"/>
        <n v="1453788000"/>
        <n v="1471496400"/>
        <n v="1408510800"/>
        <n v="1375851600"/>
        <n v="1315803600"/>
        <n v="1373691600"/>
        <n v="1339218000"/>
        <n v="1523336400"/>
        <n v="1458709200"/>
        <n v="1414126800"/>
        <n v="1416204000"/>
        <n v="1552971600"/>
        <n v="1465102800"/>
        <n v="1360130400"/>
        <n v="1432875600"/>
        <n v="1492146000"/>
        <n v="1407301200"/>
        <n v="1486620000"/>
        <n v="1459918800"/>
        <n v="1424757600"/>
        <n v="1479880800"/>
        <n v="1418018400"/>
        <n v="1341032400"/>
        <n v="1486360800"/>
        <n v="1274677200"/>
        <n v="1267509600"/>
        <n v="1445922000"/>
        <n v="1534050000"/>
        <n v="1277528400"/>
        <n v="1318568400"/>
        <n v="1269579600"/>
        <n v="1413781200"/>
        <n v="1280120400"/>
        <n v="1459486800"/>
        <n v="1282539600"/>
        <n v="1275886800"/>
        <n v="1422252000"/>
        <n v="1305522000"/>
        <n v="1414904400"/>
        <n v="1567141200"/>
        <n v="1501131600"/>
        <n v="1355032800"/>
        <n v="1339477200"/>
        <n v="1305954000"/>
        <n v="1447999200"/>
        <n v="1388037600"/>
        <n v="1398056400"/>
        <n v="1550815200"/>
        <n v="1550037600"/>
        <n v="1492923600"/>
        <n v="1467522000"/>
        <n v="1416117600"/>
        <n v="1563771600"/>
        <n v="1319259600"/>
        <n v="1313643600"/>
        <n v="1440306000"/>
        <n v="1470805200"/>
        <n v="1301374800"/>
        <n v="1387864800"/>
        <n v="1458190800"/>
        <n v="1559278800"/>
        <n v="1522731600"/>
        <n v="1306731600"/>
        <n v="1352527200"/>
        <n v="1266645600"/>
        <n v="1482818400"/>
        <n v="1374642000"/>
        <n v="1478235600"/>
        <n v="1408078800"/>
        <n v="1548136800"/>
        <n v="1340859600"/>
        <n v="1454479200"/>
        <n v="1579672800"/>
        <n v="1516600800"/>
        <n v="1332997200"/>
        <n v="1464930000"/>
        <n v="1345006800"/>
        <n v="1452492000"/>
        <n v="1524286800"/>
        <n v="1346907600"/>
        <n v="1464498000"/>
        <n v="1514181600"/>
        <n v="1392184800"/>
        <n v="1559365200"/>
        <n v="1549173600"/>
        <n v="1533963600"/>
        <n v="1489381200"/>
        <n v="1395032400"/>
        <n v="1412485200"/>
        <n v="1501995600"/>
        <n v="1294639200"/>
        <n v="1305435600"/>
        <n v="1435122000"/>
        <n v="1335675600"/>
        <n v="1448431200"/>
        <n v="1298613600"/>
        <n v="1425621600"/>
        <n v="1266300000"/>
        <n v="1305867600"/>
        <n v="1538802000"/>
        <n v="1398920400"/>
        <n v="1405659600"/>
        <n v="1457244000"/>
        <n v="1529298000"/>
        <n v="1535778000"/>
        <n v="1327471200"/>
        <n v="1535259600"/>
        <n v="1515564000"/>
        <n v="1277096400"/>
        <n v="1329026400"/>
        <n v="1338786000"/>
        <n v="1308978000"/>
        <n v="1576389600"/>
        <n v="1336712400"/>
        <n v="1330408800"/>
        <n v="1524891600"/>
        <n v="1551420000"/>
        <n v="1269838800"/>
        <n v="1312520400"/>
        <n v="1472014800"/>
        <n v="1411534800"/>
        <n v="1304917200"/>
        <n v="1539579600"/>
        <n v="1382504400"/>
        <n v="1278306000"/>
        <n v="1442552400"/>
        <n v="1511071200"/>
        <n v="1536382800"/>
        <n v="1275282000"/>
        <n v="1294984800"/>
        <n v="1469595600"/>
        <n v="1581141600"/>
        <n v="1563858000"/>
        <n v="1438923600"/>
        <n v="1422165600"/>
        <n v="1277874000"/>
        <n v="1399352400"/>
        <n v="1493528400"/>
        <n v="1395205200"/>
        <n v="1326693600"/>
        <n v="1277960400"/>
        <n v="1434690000"/>
        <n v="1376110800"/>
        <n v="1518415200"/>
        <n v="1310878800"/>
        <n v="1576994400"/>
        <n v="1382677200"/>
        <n v="1411189200"/>
        <n v="1337490000"/>
        <n v="1349672400"/>
        <n v="1379826000"/>
        <n v="1497762000"/>
        <n v="1304485200"/>
        <n v="1530421200"/>
        <n v="1421992800"/>
        <n v="1568178000"/>
        <n v="1347944400"/>
        <n v="1558760400"/>
        <n v="1376629200"/>
        <n v="1504760400"/>
        <n v="1311310800"/>
        <n v="1510725600"/>
        <n v="1551247200"/>
        <n v="1330236000"/>
        <n v="1279170000"/>
        <n v="1573452000"/>
        <n v="1507093200"/>
        <n v="1463374800"/>
        <n v="1344574800"/>
        <n v="1494997200"/>
        <n v="1425448800"/>
        <n v="1404104400"/>
        <n v="1394773200"/>
        <n v="1366520400"/>
        <n v="1456639200"/>
        <n v="1564030800"/>
        <n v="1449295200"/>
        <n v="1531890000"/>
        <n v="1306213200"/>
        <n v="1356242400"/>
        <n v="1297576800"/>
        <n v="1414558800"/>
        <n v="1334898000"/>
        <n v="1308373200"/>
        <n v="1419228000"/>
        <n v="1471928400"/>
        <n v="1453701600"/>
        <n v="1350363600"/>
        <n v="1353996000"/>
        <n v="1451109600"/>
        <n v="1329631200"/>
        <n v="1278997200"/>
        <n v="1458104400"/>
        <n v="1386223200"/>
        <n v="1299823200"/>
        <n v="1431752400"/>
        <n v="1267855200"/>
        <n v="1497675600"/>
        <n v="1295157600"/>
        <n v="1577599200"/>
        <n v="1305003600"/>
        <n v="1381726800"/>
        <n v="1402462800"/>
        <n v="1292133600"/>
        <n v="1368939600"/>
        <n v="1520748000"/>
        <n v="1480831200"/>
        <n v="1446616800"/>
        <n v="1517032800"/>
        <n v="1311224400"/>
        <n v="1566190800"/>
        <n v="1570165200"/>
        <n v="1388556000"/>
        <n v="1494478800"/>
        <n v="1458882000"/>
        <n v="1411966800"/>
        <n v="1452405600"/>
        <n v="1414040400"/>
        <n v="1359698400"/>
        <n v="1390629600"/>
        <n v="1267077600"/>
        <n v="1467781200"/>
      </sharedItems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category &amp; sub-category" numFmtId="0">
      <sharedItems count="24">
        <s v="food/food trucks"/>
        <s v="music/rock"/>
        <s v="technology/web"/>
        <s v="theater/plays"/>
        <s v="film &amp; video/documentary"/>
        <s v="music/electric music"/>
        <s v="film &amp; video/drama"/>
        <s v="music/indie rock"/>
        <s v="technology/wearables"/>
        <s v="publishing/nonfiction"/>
        <s v="film &amp; video/animation"/>
        <s v="games/video games"/>
        <s v="film &amp; video/shorts"/>
        <s v="publishing/fiction"/>
        <s v="photography/photography books"/>
        <s v="publishing/radio &amp; podcasts"/>
        <s v="music/metal"/>
        <s v="music/jazz"/>
        <s v="publishing/translations"/>
        <s v="film &amp; video/television"/>
        <s v="games/mobile games"/>
        <s v="music/world music"/>
        <s v="film &amp; video/science fiction"/>
        <s v="journalism/audio"/>
      </sharedItems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e Bilinski" refreshedDate="45535.616320370369" backgroundQuery="1" createdVersion="8" refreshedVersion="8" minRefreshableVersion="3" recordCount="0" supportSubquery="1" supportAdvancedDrill="1" xr:uid="{9F7EBB93-AB0D-47D2-B5F6-1424BA444C79}">
  <cacheSource type="external" connectionId="1"/>
  <cacheFields count="5">
    <cacheField name="[Range].[outcome].[outcome]" caption="outcome" numFmtId="0" hierarchy="6" level="1">
      <sharedItems count="4">
        <s v="canceled"/>
        <s v="failed"/>
        <s v="successful"/>
        <s v="live" u="1"/>
      </sharedItems>
    </cacheField>
    <cacheField name="[Measures].[Count of outcome]" caption="Count of outcome" numFmtId="0" hierarchy="26" level="32767"/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&amp; sub-category]" caption="category &amp; sub-category" attribute="1" defaultMemberUniqueName="[Range].[category &amp; sub-category].[All]" allUniqueName="[Range].[category &amp;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Bilinski" refreshedDate="45624.677412731478" createdVersion="8" refreshedVersion="8" minRefreshableVersion="3" recordCount="1000" xr:uid="{BA7BF11B-DD5C-4031-A37E-B94C8890CCF5}">
  <cacheSource type="worksheet">
    <worksheetSource ref="C1:X1001" sheet="USD Crowdfunding"/>
  </cacheSource>
  <cacheFields count="20"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1">
      <sharedItems containsSemiMixedTypes="0" containsString="0" containsNumber="1" minValue="0" maxValue="2338.833333333333"/>
    </cacheField>
    <cacheField name="outcome" numFmtId="0">
      <sharedItems/>
    </cacheField>
    <cacheField name="backers_count" numFmtId="0">
      <sharedItems containsSemiMixedTypes="0" containsString="0" containsNumber="1" containsInteger="1" minValue="0" maxValue="7295"/>
    </cacheField>
    <cacheField name="Average Donation" numFmtId="2">
      <sharedItems containsSemiMixedTypes="0" containsString="0" containsNumber="1" minValue="0" maxValue="113.17073170731707"/>
    </cacheField>
    <cacheField name="country" numFmtId="0">
      <sharedItems/>
    </cacheField>
    <cacheField name="currency" numFmtId="0">
      <sharedItems count="7">
        <s v="CAD"/>
        <s v="USD"/>
        <s v="AUD"/>
        <s v="DKK"/>
        <s v="GBP"/>
        <s v="CHF"/>
        <s v="EUR"/>
      </sharedItems>
    </cacheField>
    <cacheField name="Conversion to USD" numFmtId="0">
      <sharedItems containsSemiMixedTypes="0" containsString="0" containsNumber="1" minValue="0.15" maxValue="1.35"/>
    </cacheField>
    <cacheField name="USD Average Donation" numFmtId="2">
      <sharedItems containsSemiMixedTypes="0" containsString="0" containsNumber="1" minValue="0" maxValue="142.0542253521127"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64">
      <sharedItems containsSemiMixedTypes="0" containsNonDate="0" containsDate="1" containsString="0" minDate="2010-01-09T06:00:00" maxDate="2020-01-27T06:00:00"/>
    </cacheField>
    <cacheField name="Date Ended Conversion" numFmtId="16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Bilinski" refreshedDate="45624.774506828704" createdVersion="8" refreshedVersion="8" minRefreshableVersion="3" recordCount="1000" xr:uid="{1E7679A1-2A85-45B6-B36A-ECC795FDAC2E}">
  <cacheSource type="worksheet">
    <worksheetSource ref="A1:X1001" sheet="USD Crowdfunding"/>
  </cacheSource>
  <cacheFields count="21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USD goal" numFmtId="0">
      <sharedItems containsSemiMixedTypes="0" containsString="0" containsNumber="1" containsInteger="1" minValue="100" maxValue="199200"/>
    </cacheField>
    <cacheField name="USD pledged" numFmtId="1">
      <sharedItems containsSemiMixedTypes="0" containsString="0" containsNumber="1" minValue="0" maxValue="264513.60000000003" count="982">
        <n v="0"/>
        <n v="14560"/>
        <n v="98340.87"/>
        <n v="2477"/>
        <n v="5265"/>
        <n v="1979.25"/>
        <n v="1471.5"/>
        <n v="2211.15"/>
        <n v="3291.9"/>
        <n v="3208"/>
        <n v="13838"/>
        <n v="3030"/>
        <n v="5629"/>
        <n v="10295"/>
        <n v="18829"/>
        <n v="38414"/>
        <n v="11041"/>
        <n v="134845"/>
        <n v="6089"/>
        <n v="30331"/>
        <n v="147936"/>
        <n v="38533"/>
        <n v="75690"/>
        <n v="20171.7"/>
        <n v="104257"/>
        <n v="11904"/>
        <n v="51814"/>
        <n v="1599"/>
        <n v="137635"/>
        <n v="181158"/>
        <n v="14455"/>
        <n v="14647.500000000002"/>
        <n v="98197.12000000001"/>
        <n v="189666"/>
        <n v="14025"/>
        <n v="28294.2"/>
        <n v="1101"/>
        <n v="11339"/>
        <n v="10085"/>
        <n v="754.05"/>
        <n v="14878"/>
        <n v="13354.880000000001"/>
        <n v="7991"/>
        <n v="167717"/>
        <n v="1581.1499999999999"/>
        <n v="4530"/>
        <n v="4247"/>
        <n v="7129"/>
        <n v="128862"/>
        <n v="13653"/>
        <n v="2.2400000000000002"/>
        <n v="196078.05000000002"/>
        <n v="2459"/>
        <n v="12356"/>
        <n v="5392"/>
        <n v="11746"/>
        <n v="11493"/>
        <n v="6243"/>
        <n v="6132"/>
        <n v="3851"/>
        <n v="100637.78"/>
        <n v="136715"/>
        <n v="14452"/>
        <n v="557"/>
        <n v="2734"/>
        <n v="14405"/>
        <n v="1307"/>
        <n v="159154.20000000001"/>
        <n v="16248.960000000001"/>
        <n v="1901"/>
        <n v="177395.68000000002"/>
        <n v="6484"/>
        <n v="4022"/>
        <n v="9253"/>
        <n v="6447.6"/>
        <n v="14606"/>
        <n v="95993"/>
        <n v="4460"/>
        <n v="13536"/>
        <n v="40228"/>
        <n v="7012"/>
        <n v="37857"/>
        <n v="20213.550000000003"/>
        <n v="39996"/>
        <n v="41564"/>
        <n v="4436.7"/>
        <n v="12405"/>
        <n v="84897.599999999991"/>
        <n v="12516"/>
        <n v="8588"/>
        <n v="83650.560000000012"/>
        <n v="62130"/>
        <n v="65877"/>
        <n v="11889.45"/>
        <n v="1017"/>
        <n v="151513"/>
        <n v="12047"/>
        <n v="22736.19"/>
        <n v="14951"/>
        <n v="1"/>
        <n v="9193"/>
        <n v="10422"/>
        <n v="2756.32"/>
        <n v="170623"/>
        <n v="9829"/>
        <n v="14006"/>
        <n v="6527"/>
        <n v="8929"/>
        <n v="3079"/>
        <n v="21307"/>
        <n v="73653"/>
        <n v="8718.15"/>
        <n v="12437"/>
        <n v="13816"/>
        <n v="162827.84000000003"/>
        <n v="6336"/>
        <n v="8523"/>
        <n v="6351"/>
        <n v="10748"/>
        <n v="112272"/>
        <n v="99361"/>
        <n v="88055"/>
        <n v="24488.079999999998"/>
        <n v="10709.44"/>
        <n v="8475"/>
        <n v="69617"/>
        <n v="39269.58"/>
        <n v="42596"/>
        <n v="3281.64"/>
        <n v="2238.75"/>
        <n v="224256.6"/>
        <n v="3834"/>
        <n v="13985"/>
        <n v="107145.59999999999"/>
        <n v="5488"/>
        <n v="2721"/>
        <n v="4712"/>
        <n v="9216"/>
        <n v="19246"/>
        <n v="12274"/>
        <n v="65323"/>
        <n v="11502"/>
        <n v="7322"/>
        <n v="11619"/>
        <n v="70953.599999999991"/>
        <n v="1518"/>
        <n v="9337"/>
        <n v="11255"/>
        <n v="13632"/>
        <n v="88037"/>
        <n v="175573"/>
        <n v="176112"/>
        <n v="100650"/>
        <n v="90706"/>
        <n v="18570.66"/>
        <n v="1526.28"/>
        <n v="4640"/>
        <n v="191222"/>
        <n v="12985"/>
        <n v="4300"/>
        <n v="10960.8"/>
        <n v="8864"/>
        <n v="150755"/>
        <n v="110279"/>
        <n v="13439"/>
        <n v="7454.7599999999993"/>
        <n v="6016.05"/>
        <n v="98811"/>
        <n v="5528"/>
        <n v="521"/>
        <n v="663"/>
        <n v="157635"/>
        <n v="5368"/>
        <n v="47459"/>
        <n v="86060"/>
        <n v="161593"/>
        <n v="6927"/>
        <n v="117796.9"/>
        <n v="119187.84"/>
        <n v="5315"/>
        <n v="29362.5"/>
        <n v="2608.5"/>
        <n v="10550"/>
        <n v="718"/>
        <n v="28358"/>
        <n v="102404.16"/>
        <n v="2940.0000000000005"/>
        <n v="45004"/>
        <n v="2538"/>
        <n v="3570.5600000000004"/>
        <n v="8517"/>
        <n v="3012"/>
        <n v="8716"/>
        <n v="57157"/>
        <n v="776.69999999999993"/>
        <n v="163118"/>
        <n v="6041"/>
        <n v="968"/>
        <n v="1.48"/>
        <n v="14305"/>
        <n v="6543"/>
        <n v="133454.97"/>
        <n v="2529"/>
        <n v="5614"/>
        <n v="3496"/>
        <n v="4257"/>
        <n v="199110"/>
        <n v="28436.28"/>
        <n v="950.69999999999993"/>
        <n v="99100"/>
        <n v="12300"/>
        <n v="171549"/>
        <n v="14324"/>
        <n v="6024"/>
        <n v="188721"/>
        <n v="57911"/>
        <n v="16617.150000000001"/>
        <n v="138497"/>
        <n v="667"/>
        <n v="119830"/>
        <n v="6623"/>
        <n v="81897"/>
        <n v="186885"/>
        <n v="176398"/>
        <n v="10999"/>
        <n v="102751"/>
        <n v="165352"/>
        <n v="165798"/>
        <n v="10084"/>
        <n v="5523"/>
        <n v="5823"/>
        <n v="6000"/>
        <n v="9162.7200000000012"/>
        <n v="3589"/>
        <n v="2982.87"/>
        <n v="14822"/>
        <n v="1520.7"/>
        <n v="3127"/>
        <n v="123124"/>
        <n v="118493.01"/>
        <n v="10729"/>
        <n v="10240"/>
        <n v="3988"/>
        <n v="14771"/>
        <n v="14649"/>
        <n v="184658"/>
        <n v="9041.07"/>
        <n v="168095"/>
        <n v="3"/>
        <n v="3840"/>
        <n v="6263"/>
        <n v="80039.14"/>
        <n v="8505"/>
        <n v="96735"/>
        <n v="1294.6500000000001"/>
        <n v="8322"/>
        <n v="13424"/>
        <n v="10755"/>
        <n v="9935"/>
        <n v="26303"/>
        <n v="5328"/>
        <n v="10756"/>
        <n v="165375"/>
        <n v="6031"/>
        <n v="96210.240000000005"/>
        <n v="99297.9"/>
        <n v="2708"/>
        <n v="8842"/>
        <n v="47260"/>
        <n v="1953"/>
        <n v="155349"/>
        <n v="7920.96"/>
        <n v="773"/>
        <n v="9419"/>
        <n v="5324"/>
        <n v="7465"/>
        <n v="8799"/>
        <n v="13656"/>
        <n v="14536"/>
        <n v="150552"/>
        <n v="9076"/>
        <n v="227.54999999999998"/>
        <n v="8153"/>
        <n v="6357"/>
        <n v="19557"/>
        <n v="13213"/>
        <n v="821.4"/>
        <n v="9970.76"/>
        <n v="91722"/>
        <n v="8219"/>
        <n v="717"/>
        <n v="1192.8000000000002"/>
        <n v="8038"/>
        <n v="82522.8"/>
        <n v="2312.8799999999997"/>
        <n v="4681.6499999999996"/>
        <n v="5037"/>
        <n v="1954"/>
        <n v="0.75"/>
        <n v="12102"/>
        <n v="24234"/>
        <n v="2809"/>
        <n v="11469"/>
        <n v="8014"/>
        <n v="514"/>
        <n v="6520.95"/>
        <n v="87560"/>
        <n v="3087"/>
        <n v="1586"/>
        <n v="12812"/>
        <n v="183345"/>
        <n v="8697"/>
        <n v="4126"/>
        <n v="3220"/>
        <n v="7169.1200000000008"/>
        <n v="1269"/>
        <n v="903"/>
        <n v="3251"/>
        <n v="8092"/>
        <n v="160422"/>
        <n v="196377"/>
        <n v="2899.8"/>
        <n v="11648"/>
        <n v="5897"/>
        <n v="3326"/>
        <n v="1002"/>
        <n v="131826"/>
        <n v="21477"/>
        <n v="84145.5"/>
        <n v="14643"/>
        <n v="41396"/>
        <n v="11900"/>
        <n v="123538"/>
        <n v="198628"/>
        <n v="68602"/>
        <n v="116064"/>
        <n v="125042"/>
        <n v="80640.759999999995"/>
        <n v="34964"/>
        <n v="96777"/>
        <n v="31864"/>
        <n v="4853"/>
        <n v="82959"/>
        <n v="31264.65"/>
        <n v="2758"/>
        <n v="12607"/>
        <n v="142823"/>
        <n v="95958"/>
        <n v="5"/>
        <n v="94631"/>
        <n v="722.98"/>
        <n v="137961"/>
        <n v="1132.2"/>
        <n v="2241"/>
        <n v="3842.7200000000003"/>
        <n v="4253"/>
        <n v="848.04"/>
        <n v="11948"/>
        <n v="182428.2"/>
        <n v="9546"/>
        <n v="13755"/>
        <n v="8330"/>
        <n v="14547"/>
        <n v="8097.15"/>
        <n v="10658"/>
        <n v="1870"/>
        <n v="19431.900000000001"/>
        <n v="14743"/>
        <n v="178965"/>
        <n v="128410"/>
        <n v="164291"/>
        <n v="22073"/>
        <n v="1479"/>
        <n v="12275"/>
        <n v="5098"/>
        <n v="24882"/>
        <n v="3931.2000000000003"/>
        <n v="4008"/>
        <n v="9749"/>
        <n v="5803"/>
        <n v="14199"/>
        <n v="196779"/>
        <n v="56859"/>
        <n v="103554"/>
        <n v="42795"/>
        <n v="15525.599999999999"/>
        <n v="101352"/>
        <n v="4477"/>
        <n v="4393"/>
        <n v="67546"/>
        <n v="106403.12"/>
        <n v="3755"/>
        <n v="9238"/>
        <n v="53138.28"/>
        <n v="14083"/>
        <n v="13666.240000000002"/>
        <n v="62127"/>
        <n v="2"/>
        <n v="13772"/>
        <n v="2946"/>
        <n v="124926.8"/>
        <n v="154321"/>
        <n v="26527"/>
        <n v="71583"/>
        <n v="1815"/>
        <n v="8975.4599999999991"/>
        <n v="62804"/>
        <n v="55536"/>
        <n v="8161"/>
        <n v="14046"/>
        <n v="117628"/>
        <n v="159405"/>
        <n v="12552"/>
        <n v="59007"/>
        <n v="943"/>
        <n v="69532.62"/>
        <n v="140469"/>
        <n v="6423"/>
        <n v="6015"/>
        <n v="11075"/>
        <n v="15723"/>
        <n v="2064"/>
        <n v="7767"/>
        <n v="10313"/>
        <n v="197018"/>
        <n v="47037"/>
        <n v="173191"/>
        <n v="5487"/>
        <n v="9817"/>
        <n v="6369"/>
        <n v="65755"/>
        <n v="668.22"/>
        <n v="199494.40000000002"/>
        <n v="13678"/>
        <n v="9969"/>
        <n v="14827"/>
        <n v="100900"/>
        <n v="165954"/>
        <n v="1744"/>
        <n v="12018.720000000001"/>
        <n v="3232"/>
        <n v="10938"/>
        <n v="10739"/>
        <n v="5579"/>
        <n v="50967.9"/>
        <n v="45384"/>
        <n v="1305.45"/>
        <n v="2.96"/>
        <n v="182302"/>
        <n v="3045"/>
        <n v="102749"/>
        <n v="1763"/>
        <n v="137904"/>
        <n v="152438"/>
        <n v="1332"/>
        <n v="118706"/>
        <n v="5674"/>
        <n v="4119"/>
        <n v="139354"/>
        <n v="57734"/>
        <n v="145265"/>
        <n v="95020"/>
        <n v="8829"/>
        <n v="3984"/>
        <n v="5959.22"/>
        <n v="1620"/>
        <n v="10328"/>
        <n v="10289"/>
        <n v="13350.150000000001"/>
        <n v="60342"/>
        <n v="8907"/>
        <n v="8432"/>
        <n v="57122"/>
        <n v="4613"/>
        <n v="162603"/>
        <n v="16618.5"/>
        <n v="8656"/>
        <n v="159931"/>
        <n v="689"/>
        <n v="48236"/>
        <n v="103978.35"/>
        <n v="37589.4"/>
        <n v="947.7"/>
        <n v="197024"/>
        <n v="11663"/>
        <n v="10459.68"/>
        <n v="4596"/>
        <n v="173437"/>
        <n v="45831"/>
        <n v="6514"/>
        <n v="13684"/>
        <n v="1989.6"/>
        <n v="1667"/>
        <n v="3349"/>
        <n v="6947.55"/>
        <n v="78743"/>
        <n v="107743"/>
        <n v="4753.41"/>
        <n v="45983"/>
        <n v="7754.880000000001"/>
        <n v="12497"/>
        <n v="166874"/>
        <n v="837"/>
        <n v="193820"/>
        <n v="119510"/>
        <n v="6409.41"/>
        <n v="35498"/>
        <n v="12678"/>
        <n v="3260"/>
        <n v="37347.599999999999"/>
        <n v="3549.7799999999997"/>
        <n v="53324"/>
        <n v="6608"/>
        <n v="622"/>
        <n v="180802"/>
        <n v="3406"/>
        <n v="11061"/>
        <n v="16389"/>
        <n v="6303"/>
        <n v="81136"/>
        <n v="1768"/>
        <n v="12944"/>
        <n v="139475.20000000001"/>
        <n v="9756.4500000000007"/>
        <n v="574"/>
        <n v="96328"/>
        <n v="214005.6"/>
        <n v="5954.04"/>
        <n v="248516.1"/>
        <n v="13385"/>
        <n v="14036.960000000001"/>
        <n v="16460.640000000003"/>
        <n v="14840.25"/>
        <n v="57034"/>
        <n v="7120"/>
        <n v="14097"/>
        <n v="48256.320000000007"/>
        <n v="2605.5"/>
        <n v="13864"/>
        <n v="7742"/>
        <n v="164109"/>
        <n v="6870"/>
        <n v="12597"/>
        <n v="179074"/>
        <n v="83843"/>
        <n v="4.8"/>
        <n v="72862.62"/>
        <n v="8866"/>
        <n v="75022"/>
        <n v="10661.92"/>
        <n v="2113.35"/>
        <n v="12467"/>
        <n v="11960"/>
        <n v="7966"/>
        <n v="106321"/>
        <n v="158832"/>
        <n v="13309.199999999999"/>
        <n v="1522.8"/>
        <n v="3523.83"/>
        <n v="141393"/>
        <n v="194166"/>
        <n v="4124"/>
        <n v="14865"/>
        <n v="134688"/>
        <n v="53429.600000000006"/>
        <n v="95364"/>
        <n v="3690.4000000000005"/>
        <n v="4896"/>
        <n v="7496"/>
        <n v="9967"/>
        <n v="52421"/>
        <n v="6298"/>
        <n v="1546"/>
        <n v="16168"/>
        <n v="6269"/>
        <n v="149578"/>
        <n v="3841"/>
        <n v="4531"/>
        <n v="60934"/>
        <n v="103255"/>
        <n v="13065"/>
        <n v="6654"/>
        <n v="5070.4799999999996"/>
        <n v="168097.95"/>
        <n v="5113"/>
        <n v="4018.5599999999995"/>
        <n v="6226"/>
        <n v="20243"/>
        <n v="188288"/>
        <n v="11167"/>
        <n v="146595"/>
        <n v="7875"/>
        <n v="148779"/>
        <n v="196972.16000000003"/>
        <n v="766.8"/>
        <n v="6.75"/>
        <n v="13018"/>
        <n v="91176"/>
        <n v="6342"/>
        <n v="151438"/>
        <n v="6178"/>
        <n v="8646.75"/>
        <n v="180667"/>
        <n v="12042"/>
        <n v="179356"/>
        <n v="1136"/>
        <n v="8645"/>
        <n v="1416.36"/>
        <n v="41205"/>
        <n v="16226.560000000001"/>
        <n v="16374.150000000001"/>
        <n v="97037"/>
        <n v="55757"/>
        <n v="7952.2499999999991"/>
        <n v="158669"/>
        <n v="5916"/>
        <n v="203588.1"/>
        <n v="14249"/>
        <n v="13205"/>
        <n v="14995.800000000001"/>
        <n v="2884"/>
        <n v="55476"/>
        <n v="5973"/>
        <n v="183756"/>
        <n v="30902"/>
        <n v="5569"/>
        <n v="92824"/>
        <n v="158590"/>
        <n v="19138.649999999998"/>
        <n v="6750"/>
        <n v="9318"/>
        <n v="4832"/>
        <n v="19769"/>
        <n v="13532.4"/>
        <n v="9902.68"/>
        <n v="32986"/>
        <n v="60668.159999999996"/>
        <n v="178483"/>
        <n v="87448"/>
        <n v="1863"/>
        <n v="62174"/>
        <n v="70803.599999999991"/>
        <n v="194923.68000000002"/>
        <n v="12684"/>
        <n v="14033"/>
        <n v="177936"/>
        <n v="13212"/>
        <n v="34416.509999999995"/>
        <n v="824"/>
        <n v="31594"/>
        <n v="76963.5"/>
        <n v="7438"/>
        <n v="8680.7999999999993"/>
        <n v="8906"/>
        <n v="7724"/>
        <n v="26571"/>
        <n v="12219"/>
        <n v="1985"/>
        <n v="12155"/>
        <n v="5593"/>
        <n v="196022.40000000002"/>
        <n v="75955"/>
        <n v="119127"/>
        <n v="76375.409999999989"/>
        <n v="2738.4"/>
        <n v="57250"/>
        <n v="11929"/>
        <n v="118214"/>
        <n v="4432"/>
        <n v="17879"/>
        <n v="14511"/>
        <n v="141822"/>
        <n v="159037"/>
        <n v="8109"/>
        <n v="8244"/>
        <n v="5624"/>
        <n v="69930.740000000005"/>
        <n v="14381"/>
        <n v="13980"/>
        <n v="12449"/>
        <n v="7348"/>
        <n v="8158"/>
        <n v="7119"/>
        <n v="7341.3"/>
        <n v="115396"/>
        <n v="7656"/>
        <n v="13800.640000000001"/>
        <n v="96888"/>
        <n v="196960"/>
        <n v="139162.18"/>
        <n v="6245"/>
        <n v="91014"/>
        <n v="4710"/>
        <n v="197728"/>
        <n v="10682"/>
        <n v="226864.80000000002"/>
        <n v="95624.34"/>
        <n v="11579"/>
        <n v="14424"/>
        <n v="15628.480000000001"/>
        <n v="6358"/>
        <n v="1411.2"/>
        <n v="14725"/>
        <n v="11174"/>
        <n v="182036"/>
        <n v="28870"/>
        <n v="10353"/>
        <n v="13868"/>
        <n v="8317"/>
        <n v="10557"/>
        <n v="484.04999999999995"/>
        <n v="5429"/>
        <n v="75906"/>
        <n v="9142.5"/>
        <n v="15202.35"/>
        <n v="97369"/>
        <n v="48227"/>
        <n v="14685"/>
        <n v="735"/>
        <n v="10397"/>
        <n v="87946.78"/>
        <n v="7220"/>
        <n v="107622"/>
        <n v="83267"/>
        <n v="13404"/>
        <n v="131404"/>
        <n v="2533"/>
        <n v="5028"/>
        <n v="1557"/>
        <n v="6100"/>
        <n v="1592"/>
        <n v="14150"/>
        <n v="13513"/>
        <n v="504"/>
        <n v="14240"/>
        <n v="2091"/>
        <n v="118580"/>
        <n v="11214"/>
        <n v="68137"/>
        <n v="15150.240000000002"/>
        <n v="1.35"/>
        <n v="8363"/>
        <n v="5362"/>
        <n v="12065"/>
        <n v="118603"/>
        <n v="1124.3999999999999"/>
        <n v="10037"/>
        <n v="5696"/>
        <n v="123583.7"/>
        <n v="114615"/>
        <n v="18583.04"/>
        <n v="14420"/>
        <n v="4280.7599999999993"/>
        <n v="6338"/>
        <n v="8010"/>
        <n v="8125"/>
        <n v="9420.57"/>
        <n v="55372"/>
        <n v="11088"/>
        <n v="109106"/>
        <n v="13039.04"/>
        <n v="2769"/>
        <n v="169586"/>
        <n v="101185"/>
        <n v="7588.0000000000009"/>
        <n v="72623"/>
        <n v="45987"/>
        <n v="12291.6"/>
        <n v="87293"/>
        <n v="5421"/>
        <n v="5296.8"/>
        <n v="10981"/>
        <n v="10451"/>
        <n v="102535"/>
        <n v="8927.91"/>
        <n v="12259.52"/>
        <n v="45135.56"/>
        <n v="3174"/>
        <n v="3351"/>
        <n v="56774"/>
        <n v="540"/>
        <n v="680"/>
        <n v="15654"/>
        <n v="8276"/>
        <n v="1022"/>
        <n v="4275"/>
        <n v="8332"/>
        <n v="6408"/>
        <n v="99254.700000000012"/>
        <n v="1.2"/>
        <n v="4667"/>
        <n v="12216"/>
        <n v="6987"/>
        <n v="3403.08"/>
        <n v="8262"/>
        <n v="1848"/>
        <n v="1583"/>
        <n v="106243.2"/>
        <n v="12360"/>
        <n v="71320"/>
        <n v="99633.600000000006"/>
        <n v="7661"/>
        <n v="442.5"/>
        <n v="8673.5399999999991"/>
        <n v="211895.04000000001"/>
        <n v="7664"/>
        <n v="4509"/>
        <n v="16212.150000000001"/>
        <n v="14273"/>
        <n v="188982"/>
        <n v="14640"/>
        <n v="107516"/>
        <n v="18832.5"/>
        <n v="12797"/>
        <n v="4232.46"/>
        <n v="4899"/>
        <n v="4929"/>
        <n v="1424"/>
        <n v="105817"/>
        <n v="20423.399999999998"/>
        <n v="1608.45"/>
        <n v="11228"/>
        <n v="77355"/>
        <n v="6086"/>
        <n v="150960"/>
        <n v="8890"/>
        <n v="14644"/>
        <n v="116583"/>
        <n v="12991"/>
        <n v="9460.6400000000012"/>
        <n v="2703"/>
        <n v="8747"/>
        <n v="186417.45"/>
        <n v="5085"/>
        <n v="10831"/>
        <n v="8917"/>
        <n v="12468"/>
        <n v="2505"/>
        <n v="82511.48"/>
        <n v="143788.66"/>
        <n v="16529.64"/>
        <n v="8558"/>
        <n v="8895.6"/>
        <n v="2778"/>
        <n v="2594"/>
        <n v="5033"/>
        <n v="9317"/>
        <n v="6560"/>
        <n v="5415"/>
        <n v="14577"/>
        <n v="150515"/>
        <n v="79045"/>
        <n v="7797"/>
        <n v="12939"/>
        <n v="38376"/>
        <n v="6920"/>
        <n v="194912"/>
        <n v="5514.48"/>
        <n v="79268"/>
        <n v="139468"/>
        <n v="5465"/>
        <n v="1562.1399999999999"/>
        <n v="126628"/>
        <n v="1133.44"/>
        <n v="5438"/>
        <n v="193101"/>
        <n v="31665"/>
        <n v="2960"/>
        <n v="8089"/>
        <n v="109374"/>
        <n v="2129"/>
        <n v="127745"/>
        <n v="2289"/>
        <n v="12174"/>
        <n v="9508"/>
        <n v="155849"/>
        <n v="5740.92"/>
        <n v="13835"/>
        <n v="12062.400000000001"/>
        <n v="4330.8"/>
        <n v="11108"/>
        <n v="105803.21999999999"/>
        <n v="2437"/>
        <n v="93991"/>
        <n v="15144"/>
        <n v="8746"/>
        <n v="3534"/>
        <n v="709"/>
        <n v="795"/>
        <n v="12955"/>
        <n v="8964"/>
        <n v="1843"/>
        <n v="121950"/>
        <n v="6379.54"/>
        <n v="30215"/>
        <n v="11539"/>
        <n v="14310"/>
        <n v="24519.839999999997"/>
        <n v="4962.6000000000004"/>
        <n v="264513.60000000003"/>
        <n v="1343"/>
        <n v="2830.9500000000003"/>
        <n v="10825.199999999999"/>
        <n v="14431.349999999999"/>
        <n v="9676"/>
        <n v="1210"/>
        <n v="90440"/>
        <n v="4044"/>
        <n v="215367.04000000001"/>
        <n v="6722"/>
        <n v="1577"/>
        <n v="3301"/>
        <n v="219952.32"/>
        <n v="16135.2"/>
        <n v="3930"/>
        <n v="5729"/>
        <n v="4883"/>
        <n v="175015"/>
        <n v="11280"/>
        <n v="10012"/>
        <n v="1690"/>
        <n v="84891"/>
        <n v="10093"/>
        <n v="3839"/>
        <n v="4559.1400000000003"/>
        <n v="5615"/>
        <n v="4281.45"/>
        <n v="11969"/>
        <n v="5617.98"/>
        <n v="55805"/>
        <n v="15238"/>
        <n v="961"/>
        <n v="5918"/>
        <n v="9520"/>
        <n v="159056"/>
        <n v="101987"/>
        <n v="1980"/>
        <n v="107904.95999999999"/>
        <n v="7763"/>
        <n v="35698"/>
        <n v="12434"/>
        <n v="8081"/>
        <n v="6631"/>
        <n v="4678"/>
        <n v="6800"/>
        <n v="10657"/>
        <n v="5596.64"/>
        <n v="13164"/>
        <n v="11476.35"/>
        <n v="13468"/>
        <n v="121138"/>
        <n v="8117"/>
        <n v="8550"/>
        <n v="57659"/>
        <n v="1414"/>
        <n v="97524"/>
        <n v="26176"/>
        <n v="2991"/>
        <n v="8366"/>
        <n v="12886"/>
        <n v="5177"/>
        <n v="8641"/>
        <n v="116429.40000000001"/>
        <n v="78630"/>
        <n v="11941"/>
        <n v="6115"/>
        <n v="188404"/>
        <n v="9910"/>
        <n v="114523"/>
        <n v="3144"/>
        <n v="13441"/>
        <n v="11990"/>
        <n v="6839"/>
        <n v="11091"/>
        <n v="13223"/>
        <n v="8520.9600000000009"/>
        <n v="74073"/>
        <n v="153216"/>
        <n v="4814"/>
        <n v="5155.3600000000006"/>
        <n v="37823"/>
        <n v="62819"/>
      </sharedItems>
    </cacheField>
    <cacheField name="pledged" numFmtId="0">
      <sharedItems containsSemiMixedTypes="0" containsString="0" containsNumber="1" containsInteger="1" minValue="0" maxValue="199110"/>
    </cacheField>
    <cacheField name="currency" numFmtId="0">
      <sharedItems count="7">
        <s v="CAD"/>
        <s v="USD"/>
        <s v="AUD"/>
        <s v="DKK"/>
        <s v="GBP"/>
        <s v="CHF"/>
        <s v="EUR"/>
      </sharedItems>
    </cacheField>
    <cacheField name="Conversion to USD" numFmtId="0">
      <sharedItems containsSemiMixedTypes="0" containsString="0" containsNumber="1" minValue="0.15" maxValue="1.35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USD Average Donation" numFmtId="2">
      <sharedItems containsSemiMixedTypes="0" containsString="0" containsNumber="1" minValue="0" maxValue="142.054225352112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64">
      <sharedItems containsSemiMixedTypes="0" containsNonDate="0" containsDate="1" containsString="0" minDate="2010-01-09T06:00:00" maxDate="2020-01-27T06:00:00"/>
    </cacheField>
    <cacheField name="Date Ended Conversion" numFmtId="16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Bilinski" refreshedDate="45625.707827777776" createdVersion="8" refreshedVersion="8" minRefreshableVersion="3" recordCount="1000" xr:uid="{FE2B71A5-C567-4305-80BE-46655242BFBB}">
  <cacheSource type="worksheet">
    <worksheetSource ref="B1:X1001" sheet="USD Crowdfunding"/>
  </cacheSource>
  <cacheFields count="22">
    <cacheField name="name" numFmtId="0">
      <sharedItems/>
    </cacheField>
    <cacheField name="blurb" numFmtId="0">
      <sharedItems/>
    </cacheField>
    <cacheField name="USD goal" numFmtId="0">
      <sharedItems containsSemiMixedTypes="0" containsString="0" containsNumber="1" containsInteger="1" minValue="100" maxValue="199200"/>
    </cacheField>
    <cacheField name="USD pledged" numFmtId="1">
      <sharedItems containsSemiMixedTypes="0" containsString="0" containsNumber="1" minValue="0" maxValue="264513.60000000003"/>
    </cacheField>
    <cacheField name="pledged" numFmtId="0">
      <sharedItems containsSemiMixedTypes="0" containsString="0" containsNumber="1" containsInteger="1" minValue="0" maxValue="199110"/>
    </cacheField>
    <cacheField name="currency" numFmtId="0">
      <sharedItems/>
    </cacheField>
    <cacheField name="Conversion to USD" numFmtId="0">
      <sharedItems containsSemiMixedTypes="0" containsString="0" containsNumber="1" minValue="0.15" maxValue="1.35"/>
    </cacheField>
    <cacheField name="outcome" numFmtId="0">
      <sharedItems/>
    </cacheField>
    <cacheField name="USD outcome" numFmtId="0">
      <sharedItems count="4">
        <s v="failed"/>
        <s v="successful"/>
        <s v="live"/>
        <s v="canceled"/>
      </sharedItems>
    </cacheField>
    <cacheField name="difference pledged" numFmtId="1">
      <sharedItems containsSemiMixedTypes="0" containsString="0" containsNumber="1" minValue="-186452.45" maxValue="175967.04"/>
    </cacheField>
    <cacheField name="backers_count" numFmtId="0">
      <sharedItems containsSemiMixedTypes="0" containsString="0" containsNumber="1" containsInteger="1" minValue="0" maxValue="7295"/>
    </cacheField>
    <cacheField name="USD Average Donation" numFmtId="2">
      <sharedItems containsSemiMixedTypes="0" containsString="0" containsNumber="1" minValue="0" maxValue="142.054225352112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64">
      <sharedItems containsSemiMixedTypes="0" containsNonDate="0" containsDate="1" containsString="0" minDate="2010-01-09T06:00:00" maxDate="2020-01-27T06:00:00"/>
    </cacheField>
    <cacheField name="Date Ended Conversion" numFmtId="16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Bilinski" refreshedDate="45625.713560995369" createdVersion="8" refreshedVersion="8" minRefreshableVersion="3" recordCount="1000" xr:uid="{43A479EE-F6D7-424D-B400-A8C0CEB60015}">
  <cacheSource type="worksheet">
    <worksheetSource ref="F1:X1001" sheet="USD Crowdfunding"/>
  </cacheSource>
  <cacheFields count="21">
    <cacheField name="pledged" numFmtId="0">
      <sharedItems containsSemiMixedTypes="0" containsString="0" containsNumber="1" containsInteger="1" minValue="0" maxValue="199110"/>
    </cacheField>
    <cacheField name="currency" numFmtId="0">
      <sharedItems/>
    </cacheField>
    <cacheField name="Conversion to USD" numFmtId="0">
      <sharedItems containsSemiMixedTypes="0" containsString="0" containsNumber="1" minValue="0.15" maxValue="1.35"/>
    </cacheField>
    <cacheField name="outcome" numFmtId="0">
      <sharedItems/>
    </cacheField>
    <cacheField name="USD outcome" numFmtId="0">
      <sharedItems count="4">
        <s v="failed"/>
        <s v="successful"/>
        <s v="live"/>
        <s v="canceled"/>
      </sharedItems>
    </cacheField>
    <cacheField name="difference pledged" numFmtId="1">
      <sharedItems containsSemiMixedTypes="0" containsString="0" containsNumber="1" minValue="-186452.45" maxValue="175967.04"/>
    </cacheField>
    <cacheField name="backers_count" numFmtId="0">
      <sharedItems containsSemiMixedTypes="0" containsString="0" containsNumber="1" containsInteger="1" minValue="0" maxValue="7295"/>
    </cacheField>
    <cacheField name="USD Average Donation" numFmtId="2">
      <sharedItems containsSemiMixedTypes="0" containsString="0" containsNumber="1" minValue="0" maxValue="142.054225352112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6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0"/>
    </cacheField>
    <cacheField name="Date Ended Conversion" numFmtId="16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  <cacheField name="Months (Date Created Conversion)" numFmtId="0" databaseField="0">
      <fieldGroup base="11">
        <rangePr groupBy="months" startDate="2010-01-09T06:00:00" endDate="2020-01-27T06:00:00"/>
        <groupItems count="14">
          <s v="&lt;2010-01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1-27"/>
        </groupItems>
      </fieldGroup>
    </cacheField>
    <cacheField name="Quarters (Date Created Conversion)" numFmtId="0" databaseField="0">
      <fieldGroup base="11">
        <rangePr groupBy="quarters" startDate="2010-01-09T06:00:00" endDate="2020-01-27T06:00:00"/>
        <groupItems count="6">
          <s v="&lt;2010-01-09"/>
          <s v="Qtr1"/>
          <s v="Qtr2"/>
          <s v="Qtr3"/>
          <s v="Qtr4"/>
          <s v="&gt;2020-01-27"/>
        </groupItems>
      </fieldGroup>
    </cacheField>
    <cacheField name="Years (Date Created Conversion)" numFmtId="0" databaseField="0">
      <fieldGroup base="11">
        <rangePr groupBy="years" startDate="2010-01-09T06:00:00" endDate="2020-01-27T06:00:00"/>
        <groupItems count="13">
          <s v="&lt;2010-01-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020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x v="0"/>
    <x v="0"/>
    <x v="0"/>
    <x v="0"/>
    <x v="0"/>
    <x v="0"/>
    <x v="0"/>
    <x v="0"/>
    <x v="0"/>
    <x v="0"/>
    <x v="0"/>
    <x v="0"/>
    <x v="0"/>
    <x v="0"/>
    <x v="0"/>
  </r>
  <r>
    <n v="1"/>
    <s v="Odom Inc"/>
    <s v="Managed bottom-line architecture"/>
    <x v="1"/>
    <x v="1"/>
    <x v="1"/>
    <x v="1"/>
    <x v="1"/>
    <x v="1"/>
    <x v="1"/>
    <x v="1"/>
    <x v="1"/>
    <x v="1"/>
    <x v="0"/>
    <x v="1"/>
    <x v="1"/>
    <x v="1"/>
    <x v="1"/>
  </r>
  <r>
    <n v="2"/>
    <s v="Melton, Robinson and Fritz"/>
    <s v="Function-based leadingedge pricing structure"/>
    <x v="2"/>
    <x v="2"/>
    <x v="2"/>
    <x v="1"/>
    <x v="2"/>
    <x v="2"/>
    <x v="2"/>
    <x v="2"/>
    <x v="2"/>
    <x v="2"/>
    <x v="0"/>
    <x v="0"/>
    <x v="2"/>
    <x v="2"/>
    <x v="2"/>
  </r>
  <r>
    <n v="3"/>
    <s v="Mcdonald, Gonzalez and Ross"/>
    <s v="Vision-oriented fresh-thinking conglomeration"/>
    <x v="3"/>
    <x v="3"/>
    <x v="3"/>
    <x v="0"/>
    <x v="3"/>
    <x v="3"/>
    <x v="1"/>
    <x v="1"/>
    <x v="3"/>
    <x v="3"/>
    <x v="0"/>
    <x v="0"/>
    <x v="1"/>
    <x v="1"/>
    <x v="1"/>
  </r>
  <r>
    <n v="4"/>
    <s v="Larson-Little"/>
    <s v="Proactive foreground core"/>
    <x v="4"/>
    <x v="4"/>
    <x v="4"/>
    <x v="0"/>
    <x v="4"/>
    <x v="4"/>
    <x v="1"/>
    <x v="1"/>
    <x v="4"/>
    <x v="4"/>
    <x v="0"/>
    <x v="0"/>
    <x v="3"/>
    <x v="3"/>
    <x v="3"/>
  </r>
  <r>
    <n v="5"/>
    <s v="Harris Group"/>
    <s v="Open-source optimizing database"/>
    <x v="4"/>
    <x v="5"/>
    <x v="5"/>
    <x v="1"/>
    <x v="5"/>
    <x v="5"/>
    <x v="3"/>
    <x v="3"/>
    <x v="5"/>
    <x v="5"/>
    <x v="0"/>
    <x v="0"/>
    <x v="3"/>
    <x v="3"/>
    <x v="3"/>
  </r>
  <r>
    <n v="6"/>
    <s v="Ortiz, Coleman and Mitchell"/>
    <s v="Operative upward-trending algorithm"/>
    <x v="5"/>
    <x v="6"/>
    <x v="6"/>
    <x v="0"/>
    <x v="6"/>
    <x v="6"/>
    <x v="4"/>
    <x v="4"/>
    <x v="6"/>
    <x v="6"/>
    <x v="0"/>
    <x v="0"/>
    <x v="4"/>
    <x v="4"/>
    <x v="4"/>
  </r>
  <r>
    <n v="7"/>
    <s v="Carter-Guzman"/>
    <s v="Centralized cohesive challenge"/>
    <x v="6"/>
    <x v="7"/>
    <x v="7"/>
    <x v="1"/>
    <x v="7"/>
    <x v="7"/>
    <x v="3"/>
    <x v="3"/>
    <x v="7"/>
    <x v="7"/>
    <x v="0"/>
    <x v="0"/>
    <x v="3"/>
    <x v="3"/>
    <x v="3"/>
  </r>
  <r>
    <n v="8"/>
    <s v="Nunez-Richards"/>
    <s v="Exclusive attitude-oriented intranet"/>
    <x v="7"/>
    <x v="8"/>
    <x v="8"/>
    <x v="2"/>
    <x v="8"/>
    <x v="8"/>
    <x v="3"/>
    <x v="3"/>
    <x v="8"/>
    <x v="8"/>
    <x v="0"/>
    <x v="0"/>
    <x v="3"/>
    <x v="3"/>
    <x v="3"/>
  </r>
  <r>
    <n v="9"/>
    <s v="Rangel, Holt and Jones"/>
    <s v="Open-source fresh-thinking model"/>
    <x v="8"/>
    <x v="9"/>
    <x v="9"/>
    <x v="0"/>
    <x v="9"/>
    <x v="9"/>
    <x v="1"/>
    <x v="1"/>
    <x v="9"/>
    <x v="9"/>
    <x v="0"/>
    <x v="0"/>
    <x v="5"/>
    <x v="1"/>
    <x v="5"/>
  </r>
  <r>
    <n v="10"/>
    <s v="Green Ltd"/>
    <s v="Monitored empowering installation"/>
    <x v="5"/>
    <x v="10"/>
    <x v="10"/>
    <x v="1"/>
    <x v="10"/>
    <x v="10"/>
    <x v="1"/>
    <x v="1"/>
    <x v="10"/>
    <x v="10"/>
    <x v="0"/>
    <x v="0"/>
    <x v="6"/>
    <x v="4"/>
    <x v="6"/>
  </r>
  <r>
    <n v="11"/>
    <s v="Perez, Johnson and Gardner"/>
    <s v="Grass-roots zero administration system engine"/>
    <x v="9"/>
    <x v="11"/>
    <x v="11"/>
    <x v="0"/>
    <x v="11"/>
    <x v="11"/>
    <x v="1"/>
    <x v="1"/>
    <x v="11"/>
    <x v="11"/>
    <x v="0"/>
    <x v="1"/>
    <x v="3"/>
    <x v="3"/>
    <x v="3"/>
  </r>
  <r>
    <n v="12"/>
    <s v="Kim Ltd"/>
    <s v="Assimilated hybrid intranet"/>
    <x v="9"/>
    <x v="12"/>
    <x v="12"/>
    <x v="0"/>
    <x v="12"/>
    <x v="12"/>
    <x v="1"/>
    <x v="1"/>
    <x v="12"/>
    <x v="12"/>
    <x v="0"/>
    <x v="0"/>
    <x v="6"/>
    <x v="4"/>
    <x v="6"/>
  </r>
  <r>
    <n v="13"/>
    <s v="Walker, Taylor and Coleman"/>
    <s v="Multi-tiered directional open architecture"/>
    <x v="3"/>
    <x v="13"/>
    <x v="13"/>
    <x v="1"/>
    <x v="13"/>
    <x v="13"/>
    <x v="1"/>
    <x v="1"/>
    <x v="13"/>
    <x v="13"/>
    <x v="0"/>
    <x v="0"/>
    <x v="7"/>
    <x v="1"/>
    <x v="7"/>
  </r>
  <r>
    <n v="14"/>
    <s v="Rodriguez, Rose and Stewart"/>
    <s v="Cloned directional synergy"/>
    <x v="10"/>
    <x v="14"/>
    <x v="14"/>
    <x v="0"/>
    <x v="14"/>
    <x v="14"/>
    <x v="1"/>
    <x v="1"/>
    <x v="14"/>
    <x v="14"/>
    <x v="0"/>
    <x v="0"/>
    <x v="7"/>
    <x v="1"/>
    <x v="7"/>
  </r>
  <r>
    <n v="15"/>
    <s v="Wright, Hunt and Rowe"/>
    <s v="Extended eco-centric pricing structure"/>
    <x v="11"/>
    <x v="15"/>
    <x v="15"/>
    <x v="0"/>
    <x v="15"/>
    <x v="15"/>
    <x v="1"/>
    <x v="1"/>
    <x v="15"/>
    <x v="15"/>
    <x v="0"/>
    <x v="0"/>
    <x v="8"/>
    <x v="2"/>
    <x v="8"/>
  </r>
  <r>
    <n v="16"/>
    <s v="Hines Inc"/>
    <s v="Cross-platform systemic adapter"/>
    <x v="12"/>
    <x v="16"/>
    <x v="16"/>
    <x v="1"/>
    <x v="16"/>
    <x v="16"/>
    <x v="1"/>
    <x v="1"/>
    <x v="16"/>
    <x v="16"/>
    <x v="0"/>
    <x v="0"/>
    <x v="9"/>
    <x v="5"/>
    <x v="9"/>
  </r>
  <r>
    <n v="17"/>
    <s v="Cochran-Nguyen"/>
    <s v="Seamless 4thgeneration methodology"/>
    <x v="13"/>
    <x v="17"/>
    <x v="17"/>
    <x v="1"/>
    <x v="17"/>
    <x v="17"/>
    <x v="1"/>
    <x v="1"/>
    <x v="17"/>
    <x v="17"/>
    <x v="0"/>
    <x v="0"/>
    <x v="10"/>
    <x v="4"/>
    <x v="10"/>
  </r>
  <r>
    <n v="18"/>
    <s v="Johnson-Gould"/>
    <s v="Exclusive needs-based adapter"/>
    <x v="14"/>
    <x v="18"/>
    <x v="18"/>
    <x v="3"/>
    <x v="18"/>
    <x v="18"/>
    <x v="1"/>
    <x v="1"/>
    <x v="18"/>
    <x v="18"/>
    <x v="0"/>
    <x v="0"/>
    <x v="3"/>
    <x v="3"/>
    <x v="3"/>
  </r>
  <r>
    <n v="19"/>
    <s v="Perez-Hess"/>
    <s v="Down-sized cohesive archive"/>
    <x v="15"/>
    <x v="19"/>
    <x v="19"/>
    <x v="0"/>
    <x v="19"/>
    <x v="19"/>
    <x v="1"/>
    <x v="1"/>
    <x v="19"/>
    <x v="19"/>
    <x v="0"/>
    <x v="1"/>
    <x v="3"/>
    <x v="3"/>
    <x v="3"/>
  </r>
  <r>
    <n v="20"/>
    <s v="Reeves, Thompson and Richardson"/>
    <s v="Proactive composite alliance"/>
    <x v="16"/>
    <x v="20"/>
    <x v="20"/>
    <x v="1"/>
    <x v="20"/>
    <x v="20"/>
    <x v="1"/>
    <x v="1"/>
    <x v="20"/>
    <x v="20"/>
    <x v="0"/>
    <x v="0"/>
    <x v="6"/>
    <x v="4"/>
    <x v="6"/>
  </r>
  <r>
    <n v="21"/>
    <s v="Simmons-Reynolds"/>
    <s v="Re-engineered intangible definition"/>
    <x v="17"/>
    <x v="21"/>
    <x v="21"/>
    <x v="0"/>
    <x v="21"/>
    <x v="21"/>
    <x v="1"/>
    <x v="1"/>
    <x v="21"/>
    <x v="21"/>
    <x v="0"/>
    <x v="0"/>
    <x v="3"/>
    <x v="3"/>
    <x v="3"/>
  </r>
  <r>
    <n v="22"/>
    <s v="Collier Inc"/>
    <s v="Enhanced dynamic definition"/>
    <x v="18"/>
    <x v="22"/>
    <x v="22"/>
    <x v="1"/>
    <x v="22"/>
    <x v="22"/>
    <x v="1"/>
    <x v="1"/>
    <x v="22"/>
    <x v="22"/>
    <x v="0"/>
    <x v="0"/>
    <x v="3"/>
    <x v="3"/>
    <x v="3"/>
  </r>
  <r>
    <n v="23"/>
    <s v="Gray-Jenkins"/>
    <s v="Devolved next generation adapter"/>
    <x v="6"/>
    <x v="23"/>
    <x v="23"/>
    <x v="1"/>
    <x v="23"/>
    <x v="23"/>
    <x v="4"/>
    <x v="4"/>
    <x v="23"/>
    <x v="23"/>
    <x v="0"/>
    <x v="0"/>
    <x v="4"/>
    <x v="4"/>
    <x v="4"/>
  </r>
  <r>
    <n v="24"/>
    <s v="Scott, Wilson and Martin"/>
    <s v="Cross-platform intermediate frame"/>
    <x v="19"/>
    <x v="24"/>
    <x v="24"/>
    <x v="1"/>
    <x v="24"/>
    <x v="24"/>
    <x v="1"/>
    <x v="1"/>
    <x v="24"/>
    <x v="24"/>
    <x v="0"/>
    <x v="0"/>
    <x v="8"/>
    <x v="2"/>
    <x v="8"/>
  </r>
  <r>
    <n v="25"/>
    <s v="Caldwell, Velazquez and Wilson"/>
    <s v="Monitored impactful analyzer"/>
    <x v="20"/>
    <x v="25"/>
    <x v="25"/>
    <x v="1"/>
    <x v="25"/>
    <x v="25"/>
    <x v="1"/>
    <x v="1"/>
    <x v="25"/>
    <x v="25"/>
    <x v="0"/>
    <x v="1"/>
    <x v="11"/>
    <x v="6"/>
    <x v="11"/>
  </r>
  <r>
    <n v="26"/>
    <s v="Spencer-Bates"/>
    <s v="Optional responsive customer loyalty"/>
    <x v="21"/>
    <x v="26"/>
    <x v="26"/>
    <x v="3"/>
    <x v="26"/>
    <x v="26"/>
    <x v="1"/>
    <x v="1"/>
    <x v="26"/>
    <x v="26"/>
    <x v="0"/>
    <x v="0"/>
    <x v="3"/>
    <x v="3"/>
    <x v="3"/>
  </r>
  <r>
    <n v="27"/>
    <s v="Best, Carr and Williams"/>
    <s v="Diverse transitional migration"/>
    <x v="22"/>
    <x v="27"/>
    <x v="27"/>
    <x v="0"/>
    <x v="27"/>
    <x v="27"/>
    <x v="1"/>
    <x v="1"/>
    <x v="27"/>
    <x v="27"/>
    <x v="0"/>
    <x v="0"/>
    <x v="1"/>
    <x v="1"/>
    <x v="1"/>
  </r>
  <r>
    <n v="28"/>
    <s v="Campbell, Brown and Powell"/>
    <s v="Synchronized global task-force"/>
    <x v="23"/>
    <x v="28"/>
    <x v="28"/>
    <x v="1"/>
    <x v="28"/>
    <x v="28"/>
    <x v="1"/>
    <x v="1"/>
    <x v="28"/>
    <x v="28"/>
    <x v="0"/>
    <x v="1"/>
    <x v="3"/>
    <x v="3"/>
    <x v="3"/>
  </r>
  <r>
    <n v="29"/>
    <s v="Johnson, Parker and Haynes"/>
    <s v="Focused 6thgeneration forecast"/>
    <x v="24"/>
    <x v="29"/>
    <x v="29"/>
    <x v="1"/>
    <x v="29"/>
    <x v="29"/>
    <x v="5"/>
    <x v="5"/>
    <x v="29"/>
    <x v="29"/>
    <x v="0"/>
    <x v="0"/>
    <x v="12"/>
    <x v="4"/>
    <x v="12"/>
  </r>
  <r>
    <n v="30"/>
    <s v="Clark-Cooke"/>
    <s v="Down-sized analyzing challenge"/>
    <x v="25"/>
    <x v="30"/>
    <x v="30"/>
    <x v="1"/>
    <x v="30"/>
    <x v="30"/>
    <x v="1"/>
    <x v="1"/>
    <x v="30"/>
    <x v="30"/>
    <x v="0"/>
    <x v="0"/>
    <x v="10"/>
    <x v="4"/>
    <x v="10"/>
  </r>
  <r>
    <n v="31"/>
    <s v="Schroeder Ltd"/>
    <s v="Progressive needs-based focus group"/>
    <x v="26"/>
    <x v="31"/>
    <x v="31"/>
    <x v="1"/>
    <x v="31"/>
    <x v="31"/>
    <x v="4"/>
    <x v="4"/>
    <x v="31"/>
    <x v="31"/>
    <x v="0"/>
    <x v="0"/>
    <x v="11"/>
    <x v="6"/>
    <x v="11"/>
  </r>
  <r>
    <n v="32"/>
    <s v="Jackson PLC"/>
    <s v="Ergonomic 6thgeneration success"/>
    <x v="27"/>
    <x v="32"/>
    <x v="32"/>
    <x v="0"/>
    <x v="32"/>
    <x v="32"/>
    <x v="6"/>
    <x v="6"/>
    <x v="32"/>
    <x v="32"/>
    <x v="0"/>
    <x v="0"/>
    <x v="4"/>
    <x v="4"/>
    <x v="4"/>
  </r>
  <r>
    <n v="33"/>
    <s v="Blair, Collins and Carter"/>
    <s v="Exclusive interactive approach"/>
    <x v="28"/>
    <x v="33"/>
    <x v="33"/>
    <x v="1"/>
    <x v="33"/>
    <x v="33"/>
    <x v="1"/>
    <x v="1"/>
    <x v="33"/>
    <x v="33"/>
    <x v="0"/>
    <x v="0"/>
    <x v="3"/>
    <x v="3"/>
    <x v="3"/>
  </r>
  <r>
    <n v="34"/>
    <s v="Maldonado and Sons"/>
    <s v="Reverse-engineered asynchronous archive"/>
    <x v="29"/>
    <x v="34"/>
    <x v="34"/>
    <x v="1"/>
    <x v="34"/>
    <x v="34"/>
    <x v="1"/>
    <x v="1"/>
    <x v="34"/>
    <x v="34"/>
    <x v="0"/>
    <x v="0"/>
    <x v="4"/>
    <x v="4"/>
    <x v="4"/>
  </r>
  <r>
    <n v="35"/>
    <s v="Mitchell and Sons"/>
    <s v="Synergized intangible challenge"/>
    <x v="30"/>
    <x v="35"/>
    <x v="35"/>
    <x v="1"/>
    <x v="35"/>
    <x v="35"/>
    <x v="3"/>
    <x v="3"/>
    <x v="35"/>
    <x v="35"/>
    <x v="0"/>
    <x v="1"/>
    <x v="6"/>
    <x v="4"/>
    <x v="6"/>
  </r>
  <r>
    <n v="36"/>
    <s v="Jackson-Lewis"/>
    <s v="Monitored multi-state encryption"/>
    <x v="31"/>
    <x v="36"/>
    <x v="36"/>
    <x v="1"/>
    <x v="36"/>
    <x v="36"/>
    <x v="1"/>
    <x v="1"/>
    <x v="36"/>
    <x v="36"/>
    <x v="0"/>
    <x v="0"/>
    <x v="3"/>
    <x v="3"/>
    <x v="3"/>
  </r>
  <r>
    <n v="37"/>
    <s v="Black, Armstrong and Anderson"/>
    <s v="Profound attitude-oriented functionalities"/>
    <x v="32"/>
    <x v="37"/>
    <x v="37"/>
    <x v="1"/>
    <x v="37"/>
    <x v="37"/>
    <x v="1"/>
    <x v="1"/>
    <x v="37"/>
    <x v="37"/>
    <x v="0"/>
    <x v="1"/>
    <x v="13"/>
    <x v="5"/>
    <x v="13"/>
  </r>
  <r>
    <n v="38"/>
    <s v="Maldonado-Gonzalez"/>
    <s v="Digitized client-driven database"/>
    <x v="33"/>
    <x v="38"/>
    <x v="38"/>
    <x v="1"/>
    <x v="38"/>
    <x v="38"/>
    <x v="1"/>
    <x v="1"/>
    <x v="38"/>
    <x v="38"/>
    <x v="0"/>
    <x v="0"/>
    <x v="14"/>
    <x v="7"/>
    <x v="14"/>
  </r>
  <r>
    <n v="39"/>
    <s v="Kim-Rice"/>
    <s v="Organized bi-directional function"/>
    <x v="34"/>
    <x v="39"/>
    <x v="39"/>
    <x v="0"/>
    <x v="39"/>
    <x v="39"/>
    <x v="3"/>
    <x v="3"/>
    <x v="39"/>
    <x v="39"/>
    <x v="0"/>
    <x v="0"/>
    <x v="3"/>
    <x v="3"/>
    <x v="3"/>
  </r>
  <r>
    <n v="40"/>
    <s v="Garcia, Garcia and Lopez"/>
    <s v="Reduced stable middleware"/>
    <x v="35"/>
    <x v="40"/>
    <x v="40"/>
    <x v="1"/>
    <x v="40"/>
    <x v="40"/>
    <x v="1"/>
    <x v="1"/>
    <x v="40"/>
    <x v="40"/>
    <x v="0"/>
    <x v="1"/>
    <x v="8"/>
    <x v="2"/>
    <x v="8"/>
  </r>
  <r>
    <n v="41"/>
    <s v="Watts Group"/>
    <s v="Universal 5thgeneration neural-net"/>
    <x v="36"/>
    <x v="41"/>
    <x v="41"/>
    <x v="1"/>
    <x v="41"/>
    <x v="41"/>
    <x v="6"/>
    <x v="6"/>
    <x v="41"/>
    <x v="41"/>
    <x v="0"/>
    <x v="1"/>
    <x v="1"/>
    <x v="1"/>
    <x v="1"/>
  </r>
  <r>
    <n v="42"/>
    <s v="Werner-Bryant"/>
    <s v="Virtual uniform frame"/>
    <x v="37"/>
    <x v="42"/>
    <x v="42"/>
    <x v="1"/>
    <x v="42"/>
    <x v="42"/>
    <x v="1"/>
    <x v="1"/>
    <x v="42"/>
    <x v="42"/>
    <x v="0"/>
    <x v="0"/>
    <x v="0"/>
    <x v="0"/>
    <x v="0"/>
  </r>
  <r>
    <n v="43"/>
    <s v="Schmitt-Mendoza"/>
    <s v="Profound explicit paradigm"/>
    <x v="38"/>
    <x v="43"/>
    <x v="43"/>
    <x v="1"/>
    <x v="43"/>
    <x v="43"/>
    <x v="1"/>
    <x v="1"/>
    <x v="43"/>
    <x v="43"/>
    <x v="0"/>
    <x v="0"/>
    <x v="15"/>
    <x v="5"/>
    <x v="15"/>
  </r>
  <r>
    <n v="44"/>
    <s v="Reid-Mccullough"/>
    <s v="Visionary real-time groupware"/>
    <x v="39"/>
    <x v="44"/>
    <x v="44"/>
    <x v="1"/>
    <x v="13"/>
    <x v="44"/>
    <x v="3"/>
    <x v="3"/>
    <x v="44"/>
    <x v="44"/>
    <x v="0"/>
    <x v="0"/>
    <x v="13"/>
    <x v="5"/>
    <x v="13"/>
  </r>
  <r>
    <n v="45"/>
    <s v="Woods-Clark"/>
    <s v="Networked tertiary Graphical User Interface"/>
    <x v="40"/>
    <x v="45"/>
    <x v="45"/>
    <x v="0"/>
    <x v="44"/>
    <x v="45"/>
    <x v="1"/>
    <x v="1"/>
    <x v="45"/>
    <x v="45"/>
    <x v="0"/>
    <x v="1"/>
    <x v="3"/>
    <x v="3"/>
    <x v="3"/>
  </r>
  <r>
    <n v="46"/>
    <s v="Vaughn, Hunt and Caldwell"/>
    <s v="Virtual grid-enabled task-force"/>
    <x v="41"/>
    <x v="46"/>
    <x v="46"/>
    <x v="1"/>
    <x v="45"/>
    <x v="46"/>
    <x v="1"/>
    <x v="1"/>
    <x v="46"/>
    <x v="46"/>
    <x v="0"/>
    <x v="0"/>
    <x v="1"/>
    <x v="1"/>
    <x v="1"/>
  </r>
  <r>
    <n v="47"/>
    <s v="Bennett and Sons"/>
    <s v="Function-based multi-state software"/>
    <x v="42"/>
    <x v="47"/>
    <x v="47"/>
    <x v="1"/>
    <x v="46"/>
    <x v="47"/>
    <x v="1"/>
    <x v="1"/>
    <x v="47"/>
    <x v="47"/>
    <x v="0"/>
    <x v="0"/>
    <x v="3"/>
    <x v="3"/>
    <x v="3"/>
  </r>
  <r>
    <n v="48"/>
    <s v="Lamb Inc"/>
    <s v="Optimized leadingedge concept"/>
    <x v="43"/>
    <x v="48"/>
    <x v="48"/>
    <x v="1"/>
    <x v="47"/>
    <x v="48"/>
    <x v="1"/>
    <x v="1"/>
    <x v="48"/>
    <x v="48"/>
    <x v="0"/>
    <x v="0"/>
    <x v="3"/>
    <x v="3"/>
    <x v="3"/>
  </r>
  <r>
    <n v="49"/>
    <s v="Casey-Kelly"/>
    <s v="Sharable holistic interface"/>
    <x v="44"/>
    <x v="49"/>
    <x v="49"/>
    <x v="1"/>
    <x v="48"/>
    <x v="49"/>
    <x v="1"/>
    <x v="1"/>
    <x v="49"/>
    <x v="49"/>
    <x v="0"/>
    <x v="0"/>
    <x v="1"/>
    <x v="1"/>
    <x v="1"/>
  </r>
  <r>
    <n v="50"/>
    <s v="Jones, Taylor and Moore"/>
    <s v="Down-sized system-worthy secured line"/>
    <x v="0"/>
    <x v="50"/>
    <x v="50"/>
    <x v="0"/>
    <x v="49"/>
    <x v="50"/>
    <x v="6"/>
    <x v="6"/>
    <x v="50"/>
    <x v="50"/>
    <x v="0"/>
    <x v="0"/>
    <x v="16"/>
    <x v="1"/>
    <x v="16"/>
  </r>
  <r>
    <n v="51"/>
    <s v="Bradshaw, Gill and Donovan"/>
    <s v="Inverse secondary infrastructure"/>
    <x v="45"/>
    <x v="51"/>
    <x v="51"/>
    <x v="0"/>
    <x v="50"/>
    <x v="51"/>
    <x v="4"/>
    <x v="4"/>
    <x v="51"/>
    <x v="51"/>
    <x v="0"/>
    <x v="1"/>
    <x v="8"/>
    <x v="2"/>
    <x v="8"/>
  </r>
  <r>
    <n v="52"/>
    <s v="Hernandez, Rodriguez and Clark"/>
    <s v="Organic foreground leverage"/>
    <x v="44"/>
    <x v="52"/>
    <x v="52"/>
    <x v="0"/>
    <x v="51"/>
    <x v="52"/>
    <x v="1"/>
    <x v="1"/>
    <x v="52"/>
    <x v="52"/>
    <x v="0"/>
    <x v="0"/>
    <x v="3"/>
    <x v="3"/>
    <x v="3"/>
  </r>
  <r>
    <n v="53"/>
    <s v="Smith-Jones"/>
    <s v="Reverse-engineered static concept"/>
    <x v="35"/>
    <x v="53"/>
    <x v="53"/>
    <x v="1"/>
    <x v="52"/>
    <x v="53"/>
    <x v="1"/>
    <x v="1"/>
    <x v="53"/>
    <x v="53"/>
    <x v="0"/>
    <x v="0"/>
    <x v="6"/>
    <x v="4"/>
    <x v="6"/>
  </r>
  <r>
    <n v="54"/>
    <s v="Roy PLC"/>
    <s v="Multi-channeled neutral customer loyalty"/>
    <x v="46"/>
    <x v="54"/>
    <x v="54"/>
    <x v="0"/>
    <x v="53"/>
    <x v="54"/>
    <x v="1"/>
    <x v="1"/>
    <x v="54"/>
    <x v="54"/>
    <x v="0"/>
    <x v="0"/>
    <x v="8"/>
    <x v="2"/>
    <x v="8"/>
  </r>
  <r>
    <n v="55"/>
    <s v="Wright, Brooks and Villarreal"/>
    <s v="Reverse-engineered bifurcated strategy"/>
    <x v="47"/>
    <x v="55"/>
    <x v="55"/>
    <x v="1"/>
    <x v="54"/>
    <x v="55"/>
    <x v="1"/>
    <x v="1"/>
    <x v="55"/>
    <x v="55"/>
    <x v="0"/>
    <x v="0"/>
    <x v="17"/>
    <x v="1"/>
    <x v="17"/>
  </r>
  <r>
    <n v="56"/>
    <s v="Flores, Miller and Johnson"/>
    <s v="Horizontal context-sensitive knowledge user"/>
    <x v="48"/>
    <x v="56"/>
    <x v="56"/>
    <x v="1"/>
    <x v="55"/>
    <x v="56"/>
    <x v="1"/>
    <x v="1"/>
    <x v="56"/>
    <x v="56"/>
    <x v="0"/>
    <x v="0"/>
    <x v="8"/>
    <x v="2"/>
    <x v="8"/>
  </r>
  <r>
    <n v="57"/>
    <s v="Bridges, Freeman and Kim"/>
    <s v="Cross-group multi-state task-force"/>
    <x v="49"/>
    <x v="57"/>
    <x v="57"/>
    <x v="1"/>
    <x v="56"/>
    <x v="57"/>
    <x v="1"/>
    <x v="1"/>
    <x v="57"/>
    <x v="57"/>
    <x v="0"/>
    <x v="0"/>
    <x v="11"/>
    <x v="6"/>
    <x v="11"/>
  </r>
  <r>
    <n v="58"/>
    <s v="Anderson-Perez"/>
    <s v="Expanded 3rdgeneration strategy"/>
    <x v="50"/>
    <x v="58"/>
    <x v="58"/>
    <x v="1"/>
    <x v="57"/>
    <x v="58"/>
    <x v="1"/>
    <x v="1"/>
    <x v="58"/>
    <x v="58"/>
    <x v="0"/>
    <x v="0"/>
    <x v="3"/>
    <x v="3"/>
    <x v="3"/>
  </r>
  <r>
    <n v="59"/>
    <s v="Wright, Fox and Marks"/>
    <s v="Assimilated real-time support"/>
    <x v="1"/>
    <x v="59"/>
    <x v="59"/>
    <x v="1"/>
    <x v="58"/>
    <x v="59"/>
    <x v="1"/>
    <x v="1"/>
    <x v="59"/>
    <x v="59"/>
    <x v="0"/>
    <x v="1"/>
    <x v="3"/>
    <x v="3"/>
    <x v="3"/>
  </r>
  <r>
    <n v="60"/>
    <s v="Crawford-Peters"/>
    <s v="User-centric regional database"/>
    <x v="51"/>
    <x v="60"/>
    <x v="60"/>
    <x v="1"/>
    <x v="59"/>
    <x v="60"/>
    <x v="0"/>
    <x v="0"/>
    <x v="60"/>
    <x v="60"/>
    <x v="0"/>
    <x v="0"/>
    <x v="3"/>
    <x v="3"/>
    <x v="3"/>
  </r>
  <r>
    <n v="61"/>
    <s v="Romero-Hoffman"/>
    <s v="Open-source zero administration complexity"/>
    <x v="52"/>
    <x v="61"/>
    <x v="61"/>
    <x v="0"/>
    <x v="60"/>
    <x v="61"/>
    <x v="0"/>
    <x v="0"/>
    <x v="61"/>
    <x v="61"/>
    <x v="0"/>
    <x v="0"/>
    <x v="3"/>
    <x v="3"/>
    <x v="3"/>
  </r>
  <r>
    <n v="62"/>
    <s v="Sparks-West"/>
    <s v="Organized incremental standardization"/>
    <x v="22"/>
    <x v="62"/>
    <x v="62"/>
    <x v="1"/>
    <x v="61"/>
    <x v="62"/>
    <x v="1"/>
    <x v="1"/>
    <x v="62"/>
    <x v="62"/>
    <x v="0"/>
    <x v="0"/>
    <x v="2"/>
    <x v="2"/>
    <x v="2"/>
  </r>
  <r>
    <n v="63"/>
    <s v="Baker, Morgan and Brown"/>
    <s v="Assimilated didactic open system"/>
    <x v="53"/>
    <x v="63"/>
    <x v="63"/>
    <x v="0"/>
    <x v="62"/>
    <x v="63"/>
    <x v="1"/>
    <x v="1"/>
    <x v="63"/>
    <x v="63"/>
    <x v="0"/>
    <x v="0"/>
    <x v="3"/>
    <x v="3"/>
    <x v="3"/>
  </r>
  <r>
    <n v="64"/>
    <s v="Mosley-Gilbert"/>
    <s v="Vision-oriented logistical intranet"/>
    <x v="54"/>
    <x v="64"/>
    <x v="64"/>
    <x v="0"/>
    <x v="63"/>
    <x v="64"/>
    <x v="1"/>
    <x v="1"/>
    <x v="64"/>
    <x v="64"/>
    <x v="0"/>
    <x v="1"/>
    <x v="2"/>
    <x v="2"/>
    <x v="2"/>
  </r>
  <r>
    <n v="65"/>
    <s v="Berry-Boyer"/>
    <s v="Mandatory incremental projection"/>
    <x v="55"/>
    <x v="65"/>
    <x v="65"/>
    <x v="1"/>
    <x v="64"/>
    <x v="65"/>
    <x v="1"/>
    <x v="1"/>
    <x v="65"/>
    <x v="65"/>
    <x v="0"/>
    <x v="0"/>
    <x v="3"/>
    <x v="3"/>
    <x v="3"/>
  </r>
  <r>
    <n v="66"/>
    <s v="Sanders-Allen"/>
    <s v="Grass-roots needs-based encryption"/>
    <x v="49"/>
    <x v="66"/>
    <x v="66"/>
    <x v="0"/>
    <x v="65"/>
    <x v="66"/>
    <x v="1"/>
    <x v="1"/>
    <x v="66"/>
    <x v="66"/>
    <x v="0"/>
    <x v="1"/>
    <x v="3"/>
    <x v="3"/>
    <x v="3"/>
  </r>
  <r>
    <n v="67"/>
    <s v="Lopez Inc"/>
    <s v="Team-oriented 6thgeneration middleware"/>
    <x v="56"/>
    <x v="67"/>
    <x v="67"/>
    <x v="1"/>
    <x v="66"/>
    <x v="67"/>
    <x v="4"/>
    <x v="4"/>
    <x v="67"/>
    <x v="67"/>
    <x v="0"/>
    <x v="1"/>
    <x v="8"/>
    <x v="2"/>
    <x v="8"/>
  </r>
  <r>
    <n v="68"/>
    <s v="Moreno-Turner"/>
    <s v="Inverse multi-tasking installation"/>
    <x v="57"/>
    <x v="68"/>
    <x v="68"/>
    <x v="1"/>
    <x v="67"/>
    <x v="68"/>
    <x v="6"/>
    <x v="6"/>
    <x v="68"/>
    <x v="68"/>
    <x v="0"/>
    <x v="1"/>
    <x v="3"/>
    <x v="3"/>
    <x v="3"/>
  </r>
  <r>
    <n v="69"/>
    <s v="Jones-Watson"/>
    <s v="Switchable disintermediate moderator"/>
    <x v="58"/>
    <x v="69"/>
    <x v="69"/>
    <x v="3"/>
    <x v="68"/>
    <x v="69"/>
    <x v="1"/>
    <x v="1"/>
    <x v="69"/>
    <x v="69"/>
    <x v="0"/>
    <x v="0"/>
    <x v="3"/>
    <x v="3"/>
    <x v="3"/>
  </r>
  <r>
    <n v="70"/>
    <s v="Barker Inc"/>
    <s v="Re-engineered 24/7 task-force"/>
    <x v="59"/>
    <x v="70"/>
    <x v="70"/>
    <x v="1"/>
    <x v="69"/>
    <x v="70"/>
    <x v="6"/>
    <x v="6"/>
    <x v="70"/>
    <x v="70"/>
    <x v="0"/>
    <x v="1"/>
    <x v="3"/>
    <x v="3"/>
    <x v="3"/>
  </r>
  <r>
    <n v="71"/>
    <s v="Tate, Bass and House"/>
    <s v="Organic object-oriented budgetary management"/>
    <x v="46"/>
    <x v="71"/>
    <x v="71"/>
    <x v="1"/>
    <x v="70"/>
    <x v="71"/>
    <x v="1"/>
    <x v="1"/>
    <x v="71"/>
    <x v="49"/>
    <x v="0"/>
    <x v="0"/>
    <x v="3"/>
    <x v="3"/>
    <x v="3"/>
  </r>
  <r>
    <n v="72"/>
    <s v="Hampton, Lewis and Ray"/>
    <s v="Seamless coherent parallelism"/>
    <x v="60"/>
    <x v="72"/>
    <x v="72"/>
    <x v="1"/>
    <x v="71"/>
    <x v="72"/>
    <x v="1"/>
    <x v="1"/>
    <x v="72"/>
    <x v="71"/>
    <x v="0"/>
    <x v="0"/>
    <x v="10"/>
    <x v="4"/>
    <x v="10"/>
  </r>
  <r>
    <n v="73"/>
    <s v="Collins-Goodman"/>
    <s v="Cross-platform even-keeled initiative"/>
    <x v="1"/>
    <x v="73"/>
    <x v="73"/>
    <x v="1"/>
    <x v="39"/>
    <x v="73"/>
    <x v="1"/>
    <x v="1"/>
    <x v="73"/>
    <x v="72"/>
    <x v="0"/>
    <x v="0"/>
    <x v="17"/>
    <x v="1"/>
    <x v="17"/>
  </r>
  <r>
    <n v="74"/>
    <s v="Davis-Michael"/>
    <s v="Progressive tertiary framework"/>
    <x v="61"/>
    <x v="74"/>
    <x v="74"/>
    <x v="1"/>
    <x v="72"/>
    <x v="74"/>
    <x v="4"/>
    <x v="4"/>
    <x v="74"/>
    <x v="73"/>
    <x v="0"/>
    <x v="0"/>
    <x v="16"/>
    <x v="1"/>
    <x v="16"/>
  </r>
  <r>
    <n v="75"/>
    <s v="White, Torres and Bishop"/>
    <s v="Multi-layered dynamic protocol"/>
    <x v="62"/>
    <x v="75"/>
    <x v="75"/>
    <x v="1"/>
    <x v="73"/>
    <x v="75"/>
    <x v="1"/>
    <x v="1"/>
    <x v="75"/>
    <x v="74"/>
    <x v="0"/>
    <x v="0"/>
    <x v="14"/>
    <x v="7"/>
    <x v="14"/>
  </r>
  <r>
    <n v="76"/>
    <s v="Martin, Conway and Larsen"/>
    <s v="Horizontal next generation function"/>
    <x v="63"/>
    <x v="76"/>
    <x v="76"/>
    <x v="0"/>
    <x v="74"/>
    <x v="76"/>
    <x v="1"/>
    <x v="1"/>
    <x v="76"/>
    <x v="75"/>
    <x v="1"/>
    <x v="1"/>
    <x v="3"/>
    <x v="3"/>
    <x v="3"/>
  </r>
  <r>
    <n v="77"/>
    <s v="Acevedo-Huffman"/>
    <s v="Pre-emptive impactful model"/>
    <x v="40"/>
    <x v="77"/>
    <x v="77"/>
    <x v="0"/>
    <x v="75"/>
    <x v="77"/>
    <x v="1"/>
    <x v="1"/>
    <x v="77"/>
    <x v="76"/>
    <x v="0"/>
    <x v="1"/>
    <x v="10"/>
    <x v="4"/>
    <x v="10"/>
  </r>
  <r>
    <n v="78"/>
    <s v="Montgomery, Larson and Spencer"/>
    <s v="User-centric bifurcated knowledge user"/>
    <x v="6"/>
    <x v="78"/>
    <x v="78"/>
    <x v="1"/>
    <x v="76"/>
    <x v="78"/>
    <x v="1"/>
    <x v="1"/>
    <x v="78"/>
    <x v="77"/>
    <x v="0"/>
    <x v="0"/>
    <x v="18"/>
    <x v="5"/>
    <x v="18"/>
  </r>
  <r>
    <n v="79"/>
    <s v="Soto LLC"/>
    <s v="Triple-buffered reciprocal project"/>
    <x v="64"/>
    <x v="79"/>
    <x v="79"/>
    <x v="0"/>
    <x v="77"/>
    <x v="79"/>
    <x v="1"/>
    <x v="1"/>
    <x v="79"/>
    <x v="78"/>
    <x v="0"/>
    <x v="0"/>
    <x v="3"/>
    <x v="3"/>
    <x v="3"/>
  </r>
  <r>
    <n v="80"/>
    <s v="Sutton, Barrett and Tucker"/>
    <s v="Cross-platform needs-based approach"/>
    <x v="65"/>
    <x v="80"/>
    <x v="80"/>
    <x v="1"/>
    <x v="78"/>
    <x v="80"/>
    <x v="1"/>
    <x v="1"/>
    <x v="80"/>
    <x v="79"/>
    <x v="0"/>
    <x v="0"/>
    <x v="11"/>
    <x v="6"/>
    <x v="11"/>
  </r>
  <r>
    <n v="81"/>
    <s v="Gomez, Bailey and Flores"/>
    <s v="User-friendly static contingency"/>
    <x v="66"/>
    <x v="81"/>
    <x v="81"/>
    <x v="1"/>
    <x v="79"/>
    <x v="81"/>
    <x v="1"/>
    <x v="1"/>
    <x v="81"/>
    <x v="80"/>
    <x v="0"/>
    <x v="0"/>
    <x v="1"/>
    <x v="1"/>
    <x v="1"/>
  </r>
  <r>
    <n v="82"/>
    <s v="Porter-George"/>
    <s v="Reactive content-based framework"/>
    <x v="67"/>
    <x v="82"/>
    <x v="82"/>
    <x v="1"/>
    <x v="80"/>
    <x v="82"/>
    <x v="4"/>
    <x v="4"/>
    <x v="82"/>
    <x v="4"/>
    <x v="0"/>
    <x v="1"/>
    <x v="11"/>
    <x v="6"/>
    <x v="11"/>
  </r>
  <r>
    <n v="83"/>
    <s v="Fitzgerald PLC"/>
    <s v="Realigned user-facing concept"/>
    <x v="68"/>
    <x v="83"/>
    <x v="83"/>
    <x v="0"/>
    <x v="81"/>
    <x v="83"/>
    <x v="1"/>
    <x v="1"/>
    <x v="83"/>
    <x v="81"/>
    <x v="0"/>
    <x v="0"/>
    <x v="5"/>
    <x v="1"/>
    <x v="5"/>
  </r>
  <r>
    <n v="84"/>
    <s v="Cisneros-Burton"/>
    <s v="Public-key zero tolerance orchestration"/>
    <x v="69"/>
    <x v="84"/>
    <x v="84"/>
    <x v="1"/>
    <x v="82"/>
    <x v="84"/>
    <x v="1"/>
    <x v="1"/>
    <x v="84"/>
    <x v="82"/>
    <x v="0"/>
    <x v="0"/>
    <x v="8"/>
    <x v="2"/>
    <x v="8"/>
  </r>
  <r>
    <n v="85"/>
    <s v="Hill, Lawson and Wilkinson"/>
    <s v="Multi-tiered eco-centric architecture"/>
    <x v="70"/>
    <x v="85"/>
    <x v="85"/>
    <x v="1"/>
    <x v="83"/>
    <x v="85"/>
    <x v="2"/>
    <x v="2"/>
    <x v="85"/>
    <x v="83"/>
    <x v="0"/>
    <x v="0"/>
    <x v="7"/>
    <x v="1"/>
    <x v="7"/>
  </r>
  <r>
    <n v="86"/>
    <s v="Davis-Smith"/>
    <s v="Organic motivating firmware"/>
    <x v="71"/>
    <x v="86"/>
    <x v="86"/>
    <x v="1"/>
    <x v="84"/>
    <x v="86"/>
    <x v="1"/>
    <x v="1"/>
    <x v="86"/>
    <x v="84"/>
    <x v="1"/>
    <x v="0"/>
    <x v="3"/>
    <x v="3"/>
    <x v="3"/>
  </r>
  <r>
    <n v="87"/>
    <s v="Farrell and Sons"/>
    <s v="Synergized 4thgeneration conglomeration"/>
    <x v="72"/>
    <x v="87"/>
    <x v="87"/>
    <x v="0"/>
    <x v="85"/>
    <x v="87"/>
    <x v="2"/>
    <x v="2"/>
    <x v="87"/>
    <x v="85"/>
    <x v="0"/>
    <x v="1"/>
    <x v="1"/>
    <x v="1"/>
    <x v="1"/>
  </r>
  <r>
    <n v="88"/>
    <s v="Clark Group"/>
    <s v="Grass-roots fault-tolerant policy"/>
    <x v="73"/>
    <x v="88"/>
    <x v="88"/>
    <x v="1"/>
    <x v="86"/>
    <x v="88"/>
    <x v="1"/>
    <x v="1"/>
    <x v="88"/>
    <x v="86"/>
    <x v="0"/>
    <x v="0"/>
    <x v="18"/>
    <x v="5"/>
    <x v="18"/>
  </r>
  <r>
    <n v="89"/>
    <s v="White, Singleton and Zimmerman"/>
    <s v="Monitored scalable knowledgebase"/>
    <x v="74"/>
    <x v="89"/>
    <x v="89"/>
    <x v="1"/>
    <x v="87"/>
    <x v="89"/>
    <x v="1"/>
    <x v="1"/>
    <x v="89"/>
    <x v="87"/>
    <x v="0"/>
    <x v="0"/>
    <x v="3"/>
    <x v="3"/>
    <x v="3"/>
  </r>
  <r>
    <n v="90"/>
    <s v="Kramer Group"/>
    <s v="Synergistic explicit parallelism"/>
    <x v="75"/>
    <x v="58"/>
    <x v="90"/>
    <x v="0"/>
    <x v="88"/>
    <x v="90"/>
    <x v="1"/>
    <x v="1"/>
    <x v="90"/>
    <x v="88"/>
    <x v="0"/>
    <x v="1"/>
    <x v="3"/>
    <x v="3"/>
    <x v="3"/>
  </r>
  <r>
    <n v="91"/>
    <s v="Frazier, Patrick and Smith"/>
    <s v="Enhanced systemic analyzer"/>
    <x v="76"/>
    <x v="90"/>
    <x v="91"/>
    <x v="0"/>
    <x v="89"/>
    <x v="91"/>
    <x v="6"/>
    <x v="6"/>
    <x v="91"/>
    <x v="89"/>
    <x v="0"/>
    <x v="0"/>
    <x v="18"/>
    <x v="5"/>
    <x v="18"/>
  </r>
  <r>
    <n v="92"/>
    <s v="Santos, Bell and Lloyd"/>
    <s v="Object-based analyzing knowledge user"/>
    <x v="77"/>
    <x v="91"/>
    <x v="92"/>
    <x v="1"/>
    <x v="90"/>
    <x v="92"/>
    <x v="5"/>
    <x v="5"/>
    <x v="92"/>
    <x v="40"/>
    <x v="0"/>
    <x v="1"/>
    <x v="11"/>
    <x v="6"/>
    <x v="11"/>
  </r>
  <r>
    <n v="93"/>
    <s v="Hall and Sons"/>
    <s v="Pre-emptive radical architecture"/>
    <x v="78"/>
    <x v="92"/>
    <x v="93"/>
    <x v="3"/>
    <x v="91"/>
    <x v="93"/>
    <x v="1"/>
    <x v="1"/>
    <x v="93"/>
    <x v="90"/>
    <x v="0"/>
    <x v="1"/>
    <x v="3"/>
    <x v="3"/>
    <x v="3"/>
  </r>
  <r>
    <n v="94"/>
    <s v="Hanson Inc"/>
    <s v="Grass-roots web-enabled contingency"/>
    <x v="49"/>
    <x v="93"/>
    <x v="94"/>
    <x v="1"/>
    <x v="80"/>
    <x v="94"/>
    <x v="4"/>
    <x v="4"/>
    <x v="94"/>
    <x v="91"/>
    <x v="0"/>
    <x v="0"/>
    <x v="2"/>
    <x v="2"/>
    <x v="2"/>
  </r>
  <r>
    <n v="95"/>
    <s v="Sanchez LLC"/>
    <s v="Stand-alone system-worthy standardization"/>
    <x v="79"/>
    <x v="94"/>
    <x v="95"/>
    <x v="1"/>
    <x v="11"/>
    <x v="95"/>
    <x v="1"/>
    <x v="1"/>
    <x v="95"/>
    <x v="92"/>
    <x v="0"/>
    <x v="0"/>
    <x v="4"/>
    <x v="4"/>
    <x v="4"/>
  </r>
  <r>
    <n v="96"/>
    <s v="Howard Ltd"/>
    <s v="Down-sized systematic policy"/>
    <x v="80"/>
    <x v="95"/>
    <x v="96"/>
    <x v="1"/>
    <x v="92"/>
    <x v="96"/>
    <x v="1"/>
    <x v="1"/>
    <x v="96"/>
    <x v="36"/>
    <x v="0"/>
    <x v="0"/>
    <x v="3"/>
    <x v="3"/>
    <x v="3"/>
  </r>
  <r>
    <n v="97"/>
    <s v="Stewart LLC"/>
    <s v="Cloned bi-directional architecture"/>
    <x v="81"/>
    <x v="96"/>
    <x v="97"/>
    <x v="1"/>
    <x v="86"/>
    <x v="97"/>
    <x v="1"/>
    <x v="1"/>
    <x v="48"/>
    <x v="93"/>
    <x v="0"/>
    <x v="0"/>
    <x v="0"/>
    <x v="0"/>
    <x v="0"/>
  </r>
  <r>
    <n v="98"/>
    <s v="Arias, Allen and Miller"/>
    <s v="Seamless transitional portal"/>
    <x v="82"/>
    <x v="97"/>
    <x v="98"/>
    <x v="0"/>
    <x v="93"/>
    <x v="98"/>
    <x v="2"/>
    <x v="2"/>
    <x v="97"/>
    <x v="94"/>
    <x v="0"/>
    <x v="0"/>
    <x v="11"/>
    <x v="6"/>
    <x v="11"/>
  </r>
  <r>
    <n v="99"/>
    <s v="Baker-Morris"/>
    <s v="Fully-configurable motivating approach"/>
    <x v="4"/>
    <x v="98"/>
    <x v="99"/>
    <x v="1"/>
    <x v="55"/>
    <x v="99"/>
    <x v="1"/>
    <x v="1"/>
    <x v="98"/>
    <x v="95"/>
    <x v="0"/>
    <x v="0"/>
    <x v="3"/>
    <x v="3"/>
    <x v="3"/>
  </r>
  <r>
    <n v="100"/>
    <s v="Tucker, Fox and Green"/>
    <s v="Upgradable fault-tolerant approach"/>
    <x v="0"/>
    <x v="99"/>
    <x v="100"/>
    <x v="0"/>
    <x v="49"/>
    <x v="100"/>
    <x v="1"/>
    <x v="1"/>
    <x v="99"/>
    <x v="96"/>
    <x v="0"/>
    <x v="0"/>
    <x v="3"/>
    <x v="3"/>
    <x v="3"/>
  </r>
  <r>
    <n v="101"/>
    <s v="Douglas LLC"/>
    <s v="Reduced heuristic moratorium"/>
    <x v="79"/>
    <x v="100"/>
    <x v="101"/>
    <x v="1"/>
    <x v="55"/>
    <x v="101"/>
    <x v="1"/>
    <x v="1"/>
    <x v="100"/>
    <x v="97"/>
    <x v="0"/>
    <x v="1"/>
    <x v="5"/>
    <x v="1"/>
    <x v="5"/>
  </r>
  <r>
    <n v="102"/>
    <s v="Garcia Inc"/>
    <s v="Front-line web-enabled model"/>
    <x v="41"/>
    <x v="101"/>
    <x v="102"/>
    <x v="1"/>
    <x v="94"/>
    <x v="102"/>
    <x v="1"/>
    <x v="1"/>
    <x v="101"/>
    <x v="98"/>
    <x v="0"/>
    <x v="1"/>
    <x v="8"/>
    <x v="2"/>
    <x v="8"/>
  </r>
  <r>
    <n v="103"/>
    <s v="Frye, Hunt and Powell"/>
    <s v="Polarized incremental emulation"/>
    <x v="83"/>
    <x v="102"/>
    <x v="103"/>
    <x v="0"/>
    <x v="95"/>
    <x v="103"/>
    <x v="6"/>
    <x v="6"/>
    <x v="102"/>
    <x v="99"/>
    <x v="0"/>
    <x v="0"/>
    <x v="5"/>
    <x v="1"/>
    <x v="5"/>
  </r>
  <r>
    <n v="104"/>
    <s v="Smith, Wells and Nguyen"/>
    <s v="Self-enabling grid-enabled initiative"/>
    <x v="84"/>
    <x v="103"/>
    <x v="104"/>
    <x v="1"/>
    <x v="96"/>
    <x v="104"/>
    <x v="1"/>
    <x v="1"/>
    <x v="103"/>
    <x v="100"/>
    <x v="0"/>
    <x v="0"/>
    <x v="7"/>
    <x v="1"/>
    <x v="7"/>
  </r>
  <r>
    <n v="105"/>
    <s v="Charles-Johnson"/>
    <s v="Total fresh-thinking system engine"/>
    <x v="85"/>
    <x v="104"/>
    <x v="105"/>
    <x v="1"/>
    <x v="97"/>
    <x v="105"/>
    <x v="1"/>
    <x v="1"/>
    <x v="104"/>
    <x v="101"/>
    <x v="0"/>
    <x v="0"/>
    <x v="2"/>
    <x v="2"/>
    <x v="2"/>
  </r>
  <r>
    <n v="106"/>
    <s v="Brandt, Carter and Wood"/>
    <s v="Ameliorated clear-thinking circuit"/>
    <x v="61"/>
    <x v="105"/>
    <x v="106"/>
    <x v="1"/>
    <x v="98"/>
    <x v="106"/>
    <x v="1"/>
    <x v="1"/>
    <x v="105"/>
    <x v="102"/>
    <x v="0"/>
    <x v="0"/>
    <x v="3"/>
    <x v="3"/>
    <x v="3"/>
  </r>
  <r>
    <n v="107"/>
    <s v="Tucker, Schmidt and Reid"/>
    <s v="Multi-layered encompassing installation"/>
    <x v="26"/>
    <x v="106"/>
    <x v="107"/>
    <x v="1"/>
    <x v="99"/>
    <x v="107"/>
    <x v="1"/>
    <x v="1"/>
    <x v="106"/>
    <x v="103"/>
    <x v="0"/>
    <x v="1"/>
    <x v="3"/>
    <x v="3"/>
    <x v="3"/>
  </r>
  <r>
    <n v="108"/>
    <s v="Decker Inc"/>
    <s v="Universal encompassing implementation"/>
    <x v="42"/>
    <x v="107"/>
    <x v="108"/>
    <x v="1"/>
    <x v="100"/>
    <x v="108"/>
    <x v="1"/>
    <x v="1"/>
    <x v="107"/>
    <x v="104"/>
    <x v="0"/>
    <x v="0"/>
    <x v="4"/>
    <x v="4"/>
    <x v="4"/>
  </r>
  <r>
    <n v="109"/>
    <s v="Romero and Sons"/>
    <s v="Object-based client-server application"/>
    <x v="5"/>
    <x v="108"/>
    <x v="109"/>
    <x v="0"/>
    <x v="101"/>
    <x v="109"/>
    <x v="1"/>
    <x v="1"/>
    <x v="108"/>
    <x v="105"/>
    <x v="0"/>
    <x v="0"/>
    <x v="19"/>
    <x v="4"/>
    <x v="19"/>
  </r>
  <r>
    <n v="110"/>
    <s v="Castillo-Carey"/>
    <s v="Cross-platform solution-oriented process improvement"/>
    <x v="86"/>
    <x v="109"/>
    <x v="110"/>
    <x v="0"/>
    <x v="102"/>
    <x v="110"/>
    <x v="1"/>
    <x v="1"/>
    <x v="109"/>
    <x v="106"/>
    <x v="0"/>
    <x v="0"/>
    <x v="0"/>
    <x v="0"/>
    <x v="0"/>
  </r>
  <r>
    <n v="111"/>
    <s v="Hart-Briggs"/>
    <s v="Re-engineered user-facing approach"/>
    <x v="87"/>
    <x v="110"/>
    <x v="111"/>
    <x v="1"/>
    <x v="103"/>
    <x v="111"/>
    <x v="1"/>
    <x v="1"/>
    <x v="110"/>
    <x v="107"/>
    <x v="0"/>
    <x v="0"/>
    <x v="15"/>
    <x v="5"/>
    <x v="15"/>
  </r>
  <r>
    <n v="112"/>
    <s v="Jones-Meyer"/>
    <s v="Re-engineered client-driven hub"/>
    <x v="53"/>
    <x v="111"/>
    <x v="112"/>
    <x v="1"/>
    <x v="104"/>
    <x v="112"/>
    <x v="2"/>
    <x v="2"/>
    <x v="111"/>
    <x v="108"/>
    <x v="0"/>
    <x v="0"/>
    <x v="2"/>
    <x v="2"/>
    <x v="2"/>
  </r>
  <r>
    <n v="113"/>
    <s v="Wright, Hartman and Yu"/>
    <s v="User-friendly tertiary array"/>
    <x v="88"/>
    <x v="112"/>
    <x v="113"/>
    <x v="1"/>
    <x v="54"/>
    <x v="113"/>
    <x v="1"/>
    <x v="1"/>
    <x v="112"/>
    <x v="109"/>
    <x v="0"/>
    <x v="0"/>
    <x v="0"/>
    <x v="0"/>
    <x v="0"/>
  </r>
  <r>
    <n v="114"/>
    <s v="Harper-Davis"/>
    <s v="Robust heuristic encoding"/>
    <x v="89"/>
    <x v="113"/>
    <x v="114"/>
    <x v="1"/>
    <x v="105"/>
    <x v="114"/>
    <x v="1"/>
    <x v="1"/>
    <x v="113"/>
    <x v="110"/>
    <x v="0"/>
    <x v="1"/>
    <x v="8"/>
    <x v="2"/>
    <x v="8"/>
  </r>
  <r>
    <n v="115"/>
    <s v="Barrett PLC"/>
    <s v="Team-oriented clear-thinking capacity"/>
    <x v="90"/>
    <x v="114"/>
    <x v="115"/>
    <x v="0"/>
    <x v="106"/>
    <x v="115"/>
    <x v="6"/>
    <x v="6"/>
    <x v="114"/>
    <x v="111"/>
    <x v="0"/>
    <x v="0"/>
    <x v="13"/>
    <x v="5"/>
    <x v="13"/>
  </r>
  <r>
    <n v="116"/>
    <s v="David-Clark"/>
    <s v="De-engineered motivating standardization"/>
    <x v="44"/>
    <x v="115"/>
    <x v="116"/>
    <x v="0"/>
    <x v="107"/>
    <x v="116"/>
    <x v="1"/>
    <x v="1"/>
    <x v="115"/>
    <x v="112"/>
    <x v="0"/>
    <x v="0"/>
    <x v="3"/>
    <x v="3"/>
    <x v="3"/>
  </r>
  <r>
    <n v="117"/>
    <s v="Chaney-Dennis"/>
    <s v="Business-focused 24hour groupware"/>
    <x v="70"/>
    <x v="116"/>
    <x v="117"/>
    <x v="1"/>
    <x v="108"/>
    <x v="117"/>
    <x v="1"/>
    <x v="1"/>
    <x v="116"/>
    <x v="113"/>
    <x v="0"/>
    <x v="0"/>
    <x v="19"/>
    <x v="4"/>
    <x v="19"/>
  </r>
  <r>
    <n v="118"/>
    <s v="Robinson, Lopez and Christensen"/>
    <s v="Organic next generation protocol"/>
    <x v="91"/>
    <x v="117"/>
    <x v="118"/>
    <x v="1"/>
    <x v="109"/>
    <x v="118"/>
    <x v="1"/>
    <x v="1"/>
    <x v="117"/>
    <x v="114"/>
    <x v="0"/>
    <x v="0"/>
    <x v="14"/>
    <x v="7"/>
    <x v="14"/>
  </r>
  <r>
    <n v="119"/>
    <s v="Clark and Sons"/>
    <s v="Reverse-engineered full-range Internet solution"/>
    <x v="92"/>
    <x v="118"/>
    <x v="119"/>
    <x v="1"/>
    <x v="110"/>
    <x v="119"/>
    <x v="1"/>
    <x v="1"/>
    <x v="118"/>
    <x v="115"/>
    <x v="0"/>
    <x v="1"/>
    <x v="4"/>
    <x v="4"/>
    <x v="4"/>
  </r>
  <r>
    <n v="120"/>
    <s v="Vega Group"/>
    <s v="Synchronized regional synergy"/>
    <x v="93"/>
    <x v="119"/>
    <x v="120"/>
    <x v="1"/>
    <x v="111"/>
    <x v="120"/>
    <x v="1"/>
    <x v="1"/>
    <x v="119"/>
    <x v="116"/>
    <x v="0"/>
    <x v="1"/>
    <x v="20"/>
    <x v="6"/>
    <x v="20"/>
  </r>
  <r>
    <n v="121"/>
    <s v="Brown-Brown"/>
    <s v="Multi-lateral homogeneous success"/>
    <x v="94"/>
    <x v="120"/>
    <x v="121"/>
    <x v="1"/>
    <x v="112"/>
    <x v="121"/>
    <x v="1"/>
    <x v="1"/>
    <x v="33"/>
    <x v="117"/>
    <x v="0"/>
    <x v="0"/>
    <x v="11"/>
    <x v="6"/>
    <x v="11"/>
  </r>
  <r>
    <n v="122"/>
    <s v="Taylor PLC"/>
    <s v="Seamless zero-defect solution"/>
    <x v="95"/>
    <x v="121"/>
    <x v="122"/>
    <x v="0"/>
    <x v="113"/>
    <x v="122"/>
    <x v="1"/>
    <x v="1"/>
    <x v="120"/>
    <x v="95"/>
    <x v="0"/>
    <x v="0"/>
    <x v="13"/>
    <x v="5"/>
    <x v="13"/>
  </r>
  <r>
    <n v="123"/>
    <s v="Edwards-Lewis"/>
    <s v="Enhanced scalable concept"/>
    <x v="96"/>
    <x v="122"/>
    <x v="123"/>
    <x v="0"/>
    <x v="114"/>
    <x v="123"/>
    <x v="0"/>
    <x v="0"/>
    <x v="121"/>
    <x v="118"/>
    <x v="1"/>
    <x v="0"/>
    <x v="3"/>
    <x v="3"/>
    <x v="3"/>
  </r>
  <r>
    <n v="124"/>
    <s v="Stanton, Neal and Rodriguez"/>
    <s v="Polarized uniform software"/>
    <x v="97"/>
    <x v="123"/>
    <x v="124"/>
    <x v="1"/>
    <x v="115"/>
    <x v="124"/>
    <x v="6"/>
    <x v="6"/>
    <x v="122"/>
    <x v="119"/>
    <x v="0"/>
    <x v="0"/>
    <x v="14"/>
    <x v="7"/>
    <x v="14"/>
  </r>
  <r>
    <n v="125"/>
    <s v="Pratt LLC"/>
    <s v="Stand-alone web-enabled moderator"/>
    <x v="98"/>
    <x v="124"/>
    <x v="125"/>
    <x v="1"/>
    <x v="80"/>
    <x v="125"/>
    <x v="1"/>
    <x v="1"/>
    <x v="123"/>
    <x v="120"/>
    <x v="0"/>
    <x v="0"/>
    <x v="3"/>
    <x v="3"/>
    <x v="3"/>
  </r>
  <r>
    <n v="126"/>
    <s v="Gross PLC"/>
    <s v="Proactive methodical benchmark"/>
    <x v="99"/>
    <x v="125"/>
    <x v="126"/>
    <x v="0"/>
    <x v="116"/>
    <x v="126"/>
    <x v="1"/>
    <x v="1"/>
    <x v="124"/>
    <x v="121"/>
    <x v="0"/>
    <x v="1"/>
    <x v="3"/>
    <x v="3"/>
    <x v="3"/>
  </r>
  <r>
    <n v="127"/>
    <s v="Martinez, Gomez and Dalton"/>
    <s v="Team-oriented 6thgeneration matrix"/>
    <x v="100"/>
    <x v="126"/>
    <x v="127"/>
    <x v="0"/>
    <x v="117"/>
    <x v="127"/>
    <x v="0"/>
    <x v="0"/>
    <x v="125"/>
    <x v="122"/>
    <x v="0"/>
    <x v="0"/>
    <x v="3"/>
    <x v="3"/>
    <x v="3"/>
  </r>
  <r>
    <n v="128"/>
    <s v="Allen-Curtis"/>
    <s v="Phased human-resource core"/>
    <x v="101"/>
    <x v="127"/>
    <x v="128"/>
    <x v="3"/>
    <x v="118"/>
    <x v="128"/>
    <x v="1"/>
    <x v="1"/>
    <x v="126"/>
    <x v="123"/>
    <x v="0"/>
    <x v="0"/>
    <x v="1"/>
    <x v="1"/>
    <x v="1"/>
  </r>
  <r>
    <n v="129"/>
    <s v="Morgan-Martinez"/>
    <s v="Mandatory tertiary implementation"/>
    <x v="102"/>
    <x v="128"/>
    <x v="129"/>
    <x v="3"/>
    <x v="12"/>
    <x v="129"/>
    <x v="2"/>
    <x v="2"/>
    <x v="127"/>
    <x v="97"/>
    <x v="0"/>
    <x v="0"/>
    <x v="0"/>
    <x v="0"/>
    <x v="0"/>
  </r>
  <r>
    <n v="130"/>
    <s v="Luna, Anderson and Fox"/>
    <s v="Secured directional encryption"/>
    <x v="103"/>
    <x v="129"/>
    <x v="130"/>
    <x v="1"/>
    <x v="119"/>
    <x v="130"/>
    <x v="3"/>
    <x v="3"/>
    <x v="128"/>
    <x v="124"/>
    <x v="0"/>
    <x v="0"/>
    <x v="6"/>
    <x v="4"/>
    <x v="6"/>
  </r>
  <r>
    <n v="131"/>
    <s v="Fleming, Zhang and Henderson"/>
    <s v="Distributed 5thgeneration implementation"/>
    <x v="104"/>
    <x v="130"/>
    <x v="131"/>
    <x v="1"/>
    <x v="120"/>
    <x v="131"/>
    <x v="4"/>
    <x v="4"/>
    <x v="129"/>
    <x v="125"/>
    <x v="0"/>
    <x v="0"/>
    <x v="2"/>
    <x v="2"/>
    <x v="2"/>
  </r>
  <r>
    <n v="132"/>
    <s v="Flowers and Sons"/>
    <s v="Virtual static core"/>
    <x v="88"/>
    <x v="131"/>
    <x v="132"/>
    <x v="1"/>
    <x v="121"/>
    <x v="132"/>
    <x v="1"/>
    <x v="1"/>
    <x v="130"/>
    <x v="126"/>
    <x v="0"/>
    <x v="1"/>
    <x v="3"/>
    <x v="3"/>
    <x v="3"/>
  </r>
  <r>
    <n v="133"/>
    <s v="Gates PLC"/>
    <s v="Secured content-based product"/>
    <x v="6"/>
    <x v="132"/>
    <x v="133"/>
    <x v="1"/>
    <x v="122"/>
    <x v="133"/>
    <x v="1"/>
    <x v="1"/>
    <x v="131"/>
    <x v="127"/>
    <x v="0"/>
    <x v="0"/>
    <x v="21"/>
    <x v="1"/>
    <x v="21"/>
  </r>
  <r>
    <n v="134"/>
    <s v="Caldwell LLC"/>
    <s v="Secured executive concept"/>
    <x v="105"/>
    <x v="133"/>
    <x v="134"/>
    <x v="0"/>
    <x v="123"/>
    <x v="134"/>
    <x v="5"/>
    <x v="5"/>
    <x v="132"/>
    <x v="128"/>
    <x v="0"/>
    <x v="1"/>
    <x v="4"/>
    <x v="4"/>
    <x v="4"/>
  </r>
  <r>
    <n v="135"/>
    <s v="Le, Burton and Evans"/>
    <s v="Balanced zero-defect software"/>
    <x v="106"/>
    <x v="134"/>
    <x v="135"/>
    <x v="0"/>
    <x v="124"/>
    <x v="135"/>
    <x v="1"/>
    <x v="1"/>
    <x v="133"/>
    <x v="129"/>
    <x v="0"/>
    <x v="1"/>
    <x v="3"/>
    <x v="3"/>
    <x v="3"/>
  </r>
  <r>
    <n v="136"/>
    <s v="Briggs PLC"/>
    <s v="Distributed context-sensitive flexibility"/>
    <x v="107"/>
    <x v="135"/>
    <x v="136"/>
    <x v="3"/>
    <x v="125"/>
    <x v="136"/>
    <x v="1"/>
    <x v="1"/>
    <x v="134"/>
    <x v="130"/>
    <x v="0"/>
    <x v="1"/>
    <x v="6"/>
    <x v="4"/>
    <x v="6"/>
  </r>
  <r>
    <n v="137"/>
    <s v="Hudson-Nguyen"/>
    <s v="Down-sized disintermediate support"/>
    <x v="37"/>
    <x v="136"/>
    <x v="137"/>
    <x v="1"/>
    <x v="126"/>
    <x v="137"/>
    <x v="1"/>
    <x v="1"/>
    <x v="135"/>
    <x v="131"/>
    <x v="0"/>
    <x v="0"/>
    <x v="9"/>
    <x v="5"/>
    <x v="9"/>
  </r>
  <r>
    <n v="138"/>
    <s v="Hogan Ltd"/>
    <s v="Stand-alone mission-critical moratorium"/>
    <x v="103"/>
    <x v="137"/>
    <x v="138"/>
    <x v="0"/>
    <x v="127"/>
    <x v="138"/>
    <x v="1"/>
    <x v="1"/>
    <x v="136"/>
    <x v="132"/>
    <x v="0"/>
    <x v="0"/>
    <x v="20"/>
    <x v="6"/>
    <x v="20"/>
  </r>
  <r>
    <n v="139"/>
    <s v="Hamilton, Wright and Chavez"/>
    <s v="Down-sized empowering protocol"/>
    <x v="108"/>
    <x v="138"/>
    <x v="139"/>
    <x v="0"/>
    <x v="128"/>
    <x v="139"/>
    <x v="1"/>
    <x v="1"/>
    <x v="137"/>
    <x v="133"/>
    <x v="0"/>
    <x v="1"/>
    <x v="8"/>
    <x v="2"/>
    <x v="8"/>
  </r>
  <r>
    <n v="140"/>
    <s v="Bautista-Cross"/>
    <s v="Fully-configurable coherent Internet solution"/>
    <x v="20"/>
    <x v="139"/>
    <x v="140"/>
    <x v="1"/>
    <x v="129"/>
    <x v="140"/>
    <x v="1"/>
    <x v="1"/>
    <x v="138"/>
    <x v="134"/>
    <x v="0"/>
    <x v="0"/>
    <x v="4"/>
    <x v="4"/>
    <x v="4"/>
  </r>
  <r>
    <n v="141"/>
    <s v="Jackson LLC"/>
    <s v="Distributed motivating algorithm"/>
    <x v="109"/>
    <x v="140"/>
    <x v="141"/>
    <x v="1"/>
    <x v="130"/>
    <x v="141"/>
    <x v="1"/>
    <x v="1"/>
    <x v="139"/>
    <x v="135"/>
    <x v="0"/>
    <x v="0"/>
    <x v="2"/>
    <x v="2"/>
    <x v="2"/>
  </r>
  <r>
    <n v="142"/>
    <s v="Figueroa Ltd"/>
    <s v="Expanded solution-oriented benchmark"/>
    <x v="92"/>
    <x v="141"/>
    <x v="142"/>
    <x v="1"/>
    <x v="124"/>
    <x v="142"/>
    <x v="1"/>
    <x v="1"/>
    <x v="107"/>
    <x v="136"/>
    <x v="0"/>
    <x v="0"/>
    <x v="2"/>
    <x v="2"/>
    <x v="2"/>
  </r>
  <r>
    <n v="143"/>
    <s v="Avila-Jones"/>
    <s v="Implemented discrete secured line"/>
    <x v="91"/>
    <x v="142"/>
    <x v="143"/>
    <x v="1"/>
    <x v="131"/>
    <x v="143"/>
    <x v="1"/>
    <x v="1"/>
    <x v="140"/>
    <x v="137"/>
    <x v="0"/>
    <x v="0"/>
    <x v="7"/>
    <x v="1"/>
    <x v="7"/>
  </r>
  <r>
    <n v="144"/>
    <s v="Martin, Lopez and Hunter"/>
    <s v="Multi-lateral actuating installation"/>
    <x v="25"/>
    <x v="143"/>
    <x v="144"/>
    <x v="1"/>
    <x v="18"/>
    <x v="144"/>
    <x v="1"/>
    <x v="1"/>
    <x v="141"/>
    <x v="138"/>
    <x v="0"/>
    <x v="0"/>
    <x v="3"/>
    <x v="3"/>
    <x v="3"/>
  </r>
  <r>
    <n v="145"/>
    <s v="Fields-Moore"/>
    <s v="Secured reciprocal array"/>
    <x v="110"/>
    <x v="144"/>
    <x v="145"/>
    <x v="1"/>
    <x v="132"/>
    <x v="145"/>
    <x v="5"/>
    <x v="5"/>
    <x v="142"/>
    <x v="139"/>
    <x v="0"/>
    <x v="0"/>
    <x v="8"/>
    <x v="2"/>
    <x v="8"/>
  </r>
  <r>
    <n v="146"/>
    <s v="Harris-Golden"/>
    <s v="Optional bandwidth-monitored middleware"/>
    <x v="35"/>
    <x v="145"/>
    <x v="146"/>
    <x v="3"/>
    <x v="133"/>
    <x v="146"/>
    <x v="1"/>
    <x v="1"/>
    <x v="143"/>
    <x v="140"/>
    <x v="0"/>
    <x v="0"/>
    <x v="3"/>
    <x v="3"/>
    <x v="3"/>
  </r>
  <r>
    <n v="147"/>
    <s v="Moss, Norman and Dunlap"/>
    <s v="Upgradable upward-trending workforce"/>
    <x v="111"/>
    <x v="146"/>
    <x v="147"/>
    <x v="1"/>
    <x v="134"/>
    <x v="147"/>
    <x v="1"/>
    <x v="1"/>
    <x v="144"/>
    <x v="141"/>
    <x v="0"/>
    <x v="1"/>
    <x v="3"/>
    <x v="3"/>
    <x v="3"/>
  </r>
  <r>
    <n v="148"/>
    <s v="White, Larson and Wright"/>
    <s v="Upgradable hybrid capability"/>
    <x v="29"/>
    <x v="147"/>
    <x v="148"/>
    <x v="1"/>
    <x v="37"/>
    <x v="148"/>
    <x v="1"/>
    <x v="1"/>
    <x v="145"/>
    <x v="142"/>
    <x v="0"/>
    <x v="0"/>
    <x v="8"/>
    <x v="2"/>
    <x v="8"/>
  </r>
  <r>
    <n v="149"/>
    <s v="Payne, Oliver and Burch"/>
    <s v="Managed fresh-thinking flexibility"/>
    <x v="8"/>
    <x v="148"/>
    <x v="149"/>
    <x v="1"/>
    <x v="135"/>
    <x v="149"/>
    <x v="1"/>
    <x v="1"/>
    <x v="146"/>
    <x v="143"/>
    <x v="0"/>
    <x v="0"/>
    <x v="7"/>
    <x v="1"/>
    <x v="7"/>
  </r>
  <r>
    <n v="150"/>
    <s v="Brown, Palmer and Pace"/>
    <s v="Networked stable workforce"/>
    <x v="0"/>
    <x v="99"/>
    <x v="100"/>
    <x v="0"/>
    <x v="49"/>
    <x v="100"/>
    <x v="1"/>
    <x v="1"/>
    <x v="147"/>
    <x v="144"/>
    <x v="0"/>
    <x v="0"/>
    <x v="1"/>
    <x v="1"/>
    <x v="1"/>
  </r>
  <r>
    <n v="151"/>
    <s v="Parker LLC"/>
    <s v="Customizable intermediate extranet"/>
    <x v="112"/>
    <x v="149"/>
    <x v="150"/>
    <x v="0"/>
    <x v="50"/>
    <x v="150"/>
    <x v="1"/>
    <x v="1"/>
    <x v="148"/>
    <x v="145"/>
    <x v="0"/>
    <x v="0"/>
    <x v="5"/>
    <x v="1"/>
    <x v="5"/>
  </r>
  <r>
    <n v="152"/>
    <s v="Bowen, Mcdonald and Hall"/>
    <s v="User-centric fault-tolerant task-force"/>
    <x v="113"/>
    <x v="150"/>
    <x v="151"/>
    <x v="1"/>
    <x v="136"/>
    <x v="151"/>
    <x v="1"/>
    <x v="1"/>
    <x v="149"/>
    <x v="146"/>
    <x v="0"/>
    <x v="0"/>
    <x v="7"/>
    <x v="1"/>
    <x v="7"/>
  </r>
  <r>
    <n v="153"/>
    <s v="Whitehead, Bell and Hughes"/>
    <s v="Multi-tiered radical definition"/>
    <x v="114"/>
    <x v="151"/>
    <x v="152"/>
    <x v="0"/>
    <x v="137"/>
    <x v="152"/>
    <x v="1"/>
    <x v="1"/>
    <x v="150"/>
    <x v="147"/>
    <x v="0"/>
    <x v="0"/>
    <x v="3"/>
    <x v="3"/>
    <x v="3"/>
  </r>
  <r>
    <n v="154"/>
    <s v="Rodriguez-Brown"/>
    <s v="Devolved foreground benchmark"/>
    <x v="115"/>
    <x v="152"/>
    <x v="153"/>
    <x v="0"/>
    <x v="138"/>
    <x v="153"/>
    <x v="1"/>
    <x v="1"/>
    <x v="151"/>
    <x v="148"/>
    <x v="0"/>
    <x v="1"/>
    <x v="7"/>
    <x v="1"/>
    <x v="7"/>
  </r>
  <r>
    <n v="155"/>
    <s v="Hall-Schaefer"/>
    <s v="Distributed eco-centric methodology"/>
    <x v="116"/>
    <x v="153"/>
    <x v="154"/>
    <x v="0"/>
    <x v="139"/>
    <x v="154"/>
    <x v="1"/>
    <x v="1"/>
    <x v="152"/>
    <x v="149"/>
    <x v="0"/>
    <x v="0"/>
    <x v="3"/>
    <x v="3"/>
    <x v="3"/>
  </r>
  <r>
    <n v="156"/>
    <s v="Meza-Rogers"/>
    <s v="Streamlined encompassing encryption"/>
    <x v="117"/>
    <x v="154"/>
    <x v="155"/>
    <x v="3"/>
    <x v="140"/>
    <x v="155"/>
    <x v="2"/>
    <x v="2"/>
    <x v="153"/>
    <x v="150"/>
    <x v="0"/>
    <x v="0"/>
    <x v="1"/>
    <x v="1"/>
    <x v="1"/>
  </r>
  <r>
    <n v="157"/>
    <s v="Curtis-Curtis"/>
    <s v="User-friendly reciprocal initiative"/>
    <x v="3"/>
    <x v="155"/>
    <x v="156"/>
    <x v="0"/>
    <x v="141"/>
    <x v="156"/>
    <x v="2"/>
    <x v="2"/>
    <x v="154"/>
    <x v="151"/>
    <x v="0"/>
    <x v="0"/>
    <x v="14"/>
    <x v="7"/>
    <x v="14"/>
  </r>
  <r>
    <n v="158"/>
    <s v="Carlson Inc"/>
    <s v="Ergonomic fresh-thinking installation"/>
    <x v="118"/>
    <x v="156"/>
    <x v="157"/>
    <x v="1"/>
    <x v="142"/>
    <x v="157"/>
    <x v="1"/>
    <x v="1"/>
    <x v="155"/>
    <x v="152"/>
    <x v="0"/>
    <x v="0"/>
    <x v="1"/>
    <x v="1"/>
    <x v="1"/>
  </r>
  <r>
    <n v="159"/>
    <s v="Clarke, Anderson and Lee"/>
    <s v="Robust explicit hardware"/>
    <x v="119"/>
    <x v="157"/>
    <x v="158"/>
    <x v="1"/>
    <x v="143"/>
    <x v="158"/>
    <x v="1"/>
    <x v="1"/>
    <x v="156"/>
    <x v="153"/>
    <x v="0"/>
    <x v="1"/>
    <x v="3"/>
    <x v="3"/>
    <x v="3"/>
  </r>
  <r>
    <n v="160"/>
    <s v="Evans Group"/>
    <s v="Stand-alone actuating support"/>
    <x v="48"/>
    <x v="158"/>
    <x v="159"/>
    <x v="1"/>
    <x v="55"/>
    <x v="159"/>
    <x v="1"/>
    <x v="1"/>
    <x v="157"/>
    <x v="154"/>
    <x v="0"/>
    <x v="0"/>
    <x v="8"/>
    <x v="2"/>
    <x v="8"/>
  </r>
  <r>
    <n v="161"/>
    <s v="Bruce Group"/>
    <s v="Cross-platform methodical process improvement"/>
    <x v="20"/>
    <x v="159"/>
    <x v="160"/>
    <x v="0"/>
    <x v="51"/>
    <x v="160"/>
    <x v="1"/>
    <x v="1"/>
    <x v="158"/>
    <x v="155"/>
    <x v="0"/>
    <x v="1"/>
    <x v="2"/>
    <x v="2"/>
    <x v="2"/>
  </r>
  <r>
    <n v="162"/>
    <s v="Keith, Alvarez and Potter"/>
    <s v="Extended bottom-line open architecture"/>
    <x v="55"/>
    <x v="160"/>
    <x v="161"/>
    <x v="1"/>
    <x v="144"/>
    <x v="161"/>
    <x v="5"/>
    <x v="5"/>
    <x v="159"/>
    <x v="156"/>
    <x v="0"/>
    <x v="0"/>
    <x v="1"/>
    <x v="1"/>
    <x v="1"/>
  </r>
  <r>
    <n v="163"/>
    <s v="Burton-Watkins"/>
    <s v="Extended reciprocal circuit"/>
    <x v="26"/>
    <x v="161"/>
    <x v="162"/>
    <x v="1"/>
    <x v="67"/>
    <x v="162"/>
    <x v="1"/>
    <x v="1"/>
    <x v="160"/>
    <x v="157"/>
    <x v="0"/>
    <x v="1"/>
    <x v="14"/>
    <x v="7"/>
    <x v="14"/>
  </r>
  <r>
    <n v="164"/>
    <s v="Lopez and Sons"/>
    <s v="Polarized human-resource protocol"/>
    <x v="120"/>
    <x v="162"/>
    <x v="163"/>
    <x v="1"/>
    <x v="20"/>
    <x v="163"/>
    <x v="1"/>
    <x v="1"/>
    <x v="161"/>
    <x v="158"/>
    <x v="0"/>
    <x v="0"/>
    <x v="3"/>
    <x v="3"/>
    <x v="3"/>
  </r>
  <r>
    <n v="165"/>
    <s v="Cordova Ltd"/>
    <s v="Synergized radical product"/>
    <x v="121"/>
    <x v="163"/>
    <x v="164"/>
    <x v="1"/>
    <x v="145"/>
    <x v="164"/>
    <x v="1"/>
    <x v="1"/>
    <x v="162"/>
    <x v="159"/>
    <x v="0"/>
    <x v="0"/>
    <x v="2"/>
    <x v="2"/>
    <x v="2"/>
  </r>
  <r>
    <n v="166"/>
    <s v="Brown-Vang"/>
    <s v="Robust heuristic artificial intelligence"/>
    <x v="122"/>
    <x v="164"/>
    <x v="165"/>
    <x v="1"/>
    <x v="146"/>
    <x v="165"/>
    <x v="1"/>
    <x v="1"/>
    <x v="163"/>
    <x v="160"/>
    <x v="0"/>
    <x v="0"/>
    <x v="14"/>
    <x v="7"/>
    <x v="14"/>
  </r>
  <r>
    <n v="167"/>
    <s v="Cruz-Ward"/>
    <s v="Robust content-based emulation"/>
    <x v="97"/>
    <x v="165"/>
    <x v="166"/>
    <x v="1"/>
    <x v="147"/>
    <x v="166"/>
    <x v="2"/>
    <x v="2"/>
    <x v="164"/>
    <x v="161"/>
    <x v="0"/>
    <x v="0"/>
    <x v="3"/>
    <x v="3"/>
    <x v="3"/>
  </r>
  <r>
    <n v="168"/>
    <s v="Hernandez Group"/>
    <s v="Ergonomic uniform open system"/>
    <x v="123"/>
    <x v="166"/>
    <x v="167"/>
    <x v="0"/>
    <x v="148"/>
    <x v="167"/>
    <x v="3"/>
    <x v="3"/>
    <x v="165"/>
    <x v="162"/>
    <x v="0"/>
    <x v="1"/>
    <x v="7"/>
    <x v="1"/>
    <x v="7"/>
  </r>
  <r>
    <n v="169"/>
    <s v="Tran, Steele and Wilson"/>
    <s v="Profit-focused modular product"/>
    <x v="124"/>
    <x v="167"/>
    <x v="168"/>
    <x v="1"/>
    <x v="149"/>
    <x v="168"/>
    <x v="1"/>
    <x v="1"/>
    <x v="166"/>
    <x v="163"/>
    <x v="0"/>
    <x v="1"/>
    <x v="12"/>
    <x v="4"/>
    <x v="12"/>
  </r>
  <r>
    <n v="170"/>
    <s v="Summers, Gallegos and Stein"/>
    <s v="Mandatory mobile product"/>
    <x v="125"/>
    <x v="168"/>
    <x v="169"/>
    <x v="0"/>
    <x v="109"/>
    <x v="169"/>
    <x v="1"/>
    <x v="1"/>
    <x v="167"/>
    <x v="164"/>
    <x v="0"/>
    <x v="0"/>
    <x v="7"/>
    <x v="1"/>
    <x v="7"/>
  </r>
  <r>
    <n v="171"/>
    <s v="Blair Group"/>
    <s v="Public-key 3rdgeneration budgetary management"/>
    <x v="70"/>
    <x v="169"/>
    <x v="170"/>
    <x v="0"/>
    <x v="62"/>
    <x v="170"/>
    <x v="1"/>
    <x v="1"/>
    <x v="168"/>
    <x v="165"/>
    <x v="0"/>
    <x v="0"/>
    <x v="18"/>
    <x v="5"/>
    <x v="18"/>
  </r>
  <r>
    <n v="172"/>
    <s v="Nixon Inc"/>
    <s v="Centralized national firmware"/>
    <x v="126"/>
    <x v="170"/>
    <x v="171"/>
    <x v="0"/>
    <x v="150"/>
    <x v="171"/>
    <x v="1"/>
    <x v="1"/>
    <x v="169"/>
    <x v="166"/>
    <x v="0"/>
    <x v="1"/>
    <x v="4"/>
    <x v="4"/>
    <x v="4"/>
  </r>
  <r>
    <n v="173"/>
    <s v="White LLC"/>
    <s v="Cross-group 4thgeneration middleware"/>
    <x v="127"/>
    <x v="171"/>
    <x v="172"/>
    <x v="1"/>
    <x v="151"/>
    <x v="172"/>
    <x v="1"/>
    <x v="1"/>
    <x v="170"/>
    <x v="167"/>
    <x v="0"/>
    <x v="0"/>
    <x v="3"/>
    <x v="3"/>
    <x v="3"/>
  </r>
  <r>
    <n v="174"/>
    <s v="Santos, Black and Donovan"/>
    <s v="Pre-emptive scalable access"/>
    <x v="60"/>
    <x v="172"/>
    <x v="173"/>
    <x v="1"/>
    <x v="44"/>
    <x v="173"/>
    <x v="1"/>
    <x v="1"/>
    <x v="171"/>
    <x v="168"/>
    <x v="0"/>
    <x v="1"/>
    <x v="8"/>
    <x v="2"/>
    <x v="8"/>
  </r>
  <r>
    <n v="175"/>
    <s v="Jones, Contreras and Burnett"/>
    <s v="Sharable intangible migration"/>
    <x v="128"/>
    <x v="173"/>
    <x v="174"/>
    <x v="0"/>
    <x v="152"/>
    <x v="174"/>
    <x v="1"/>
    <x v="1"/>
    <x v="172"/>
    <x v="169"/>
    <x v="0"/>
    <x v="0"/>
    <x v="3"/>
    <x v="3"/>
    <x v="3"/>
  </r>
  <r>
    <n v="176"/>
    <s v="Stone-Orozco"/>
    <s v="Proactive scalable Graphical User Interface"/>
    <x v="129"/>
    <x v="174"/>
    <x v="175"/>
    <x v="0"/>
    <x v="153"/>
    <x v="175"/>
    <x v="1"/>
    <x v="1"/>
    <x v="173"/>
    <x v="170"/>
    <x v="0"/>
    <x v="0"/>
    <x v="3"/>
    <x v="3"/>
    <x v="3"/>
  </r>
  <r>
    <n v="177"/>
    <s v="Lee, Gibson and Morgan"/>
    <s v="Digitized solution-oriented product"/>
    <x v="130"/>
    <x v="175"/>
    <x v="176"/>
    <x v="1"/>
    <x v="154"/>
    <x v="176"/>
    <x v="1"/>
    <x v="1"/>
    <x v="174"/>
    <x v="171"/>
    <x v="0"/>
    <x v="0"/>
    <x v="3"/>
    <x v="3"/>
    <x v="3"/>
  </r>
  <r>
    <n v="178"/>
    <s v="Alexander-Williams"/>
    <s v="Triple-buffered cohesive structure"/>
    <x v="44"/>
    <x v="176"/>
    <x v="177"/>
    <x v="0"/>
    <x v="155"/>
    <x v="177"/>
    <x v="1"/>
    <x v="1"/>
    <x v="175"/>
    <x v="172"/>
    <x v="0"/>
    <x v="0"/>
    <x v="0"/>
    <x v="0"/>
    <x v="0"/>
  </r>
  <r>
    <n v="179"/>
    <s v="Marks Ltd"/>
    <s v="Realigned human-resource orchestration"/>
    <x v="131"/>
    <x v="177"/>
    <x v="178"/>
    <x v="1"/>
    <x v="156"/>
    <x v="178"/>
    <x v="0"/>
    <x v="0"/>
    <x v="176"/>
    <x v="173"/>
    <x v="0"/>
    <x v="1"/>
    <x v="3"/>
    <x v="3"/>
    <x v="3"/>
  </r>
  <r>
    <n v="180"/>
    <s v="Olsen, Edwards and Reid"/>
    <s v="Optional clear-thinking software"/>
    <x v="132"/>
    <x v="178"/>
    <x v="179"/>
    <x v="1"/>
    <x v="157"/>
    <x v="179"/>
    <x v="2"/>
    <x v="2"/>
    <x v="177"/>
    <x v="174"/>
    <x v="0"/>
    <x v="0"/>
    <x v="8"/>
    <x v="2"/>
    <x v="8"/>
  </r>
  <r>
    <n v="181"/>
    <s v="Daniels, Rose and Tyler"/>
    <s v="Centralized global approach"/>
    <x v="133"/>
    <x v="179"/>
    <x v="180"/>
    <x v="0"/>
    <x v="158"/>
    <x v="180"/>
    <x v="1"/>
    <x v="1"/>
    <x v="178"/>
    <x v="175"/>
    <x v="0"/>
    <x v="0"/>
    <x v="2"/>
    <x v="2"/>
    <x v="2"/>
  </r>
  <r>
    <n v="182"/>
    <s v="Adams Group"/>
    <s v="Reverse-engineered bandwidth-monitored contingency"/>
    <x v="134"/>
    <x v="180"/>
    <x v="181"/>
    <x v="1"/>
    <x v="159"/>
    <x v="181"/>
    <x v="3"/>
    <x v="3"/>
    <x v="179"/>
    <x v="176"/>
    <x v="0"/>
    <x v="0"/>
    <x v="3"/>
    <x v="3"/>
    <x v="3"/>
  </r>
  <r>
    <n v="183"/>
    <s v="Rogers, Huerta and Medina"/>
    <s v="Pre-emptive bandwidth-monitored instruction set"/>
    <x v="135"/>
    <x v="181"/>
    <x v="182"/>
    <x v="0"/>
    <x v="99"/>
    <x v="182"/>
    <x v="0"/>
    <x v="0"/>
    <x v="180"/>
    <x v="177"/>
    <x v="0"/>
    <x v="0"/>
    <x v="1"/>
    <x v="1"/>
    <x v="1"/>
  </r>
  <r>
    <n v="184"/>
    <s v="Howard, Carter and Griffith"/>
    <s v="Adaptive asynchronous emulation"/>
    <x v="136"/>
    <x v="182"/>
    <x v="183"/>
    <x v="1"/>
    <x v="160"/>
    <x v="183"/>
    <x v="1"/>
    <x v="1"/>
    <x v="181"/>
    <x v="178"/>
    <x v="0"/>
    <x v="0"/>
    <x v="3"/>
    <x v="3"/>
    <x v="3"/>
  </r>
  <r>
    <n v="185"/>
    <s v="Bailey PLC"/>
    <s v="Innovative actuating conglomeration"/>
    <x v="67"/>
    <x v="183"/>
    <x v="184"/>
    <x v="0"/>
    <x v="161"/>
    <x v="184"/>
    <x v="1"/>
    <x v="1"/>
    <x v="182"/>
    <x v="179"/>
    <x v="0"/>
    <x v="0"/>
    <x v="19"/>
    <x v="4"/>
    <x v="19"/>
  </r>
  <r>
    <n v="186"/>
    <s v="Parker Group"/>
    <s v="Grass-roots foreground policy"/>
    <x v="137"/>
    <x v="184"/>
    <x v="185"/>
    <x v="0"/>
    <x v="162"/>
    <x v="185"/>
    <x v="1"/>
    <x v="1"/>
    <x v="183"/>
    <x v="180"/>
    <x v="0"/>
    <x v="0"/>
    <x v="3"/>
    <x v="3"/>
    <x v="3"/>
  </r>
  <r>
    <n v="187"/>
    <s v="Fox Group"/>
    <s v="Horizontal transitional paradigm"/>
    <x v="138"/>
    <x v="185"/>
    <x v="186"/>
    <x v="1"/>
    <x v="163"/>
    <x v="186"/>
    <x v="0"/>
    <x v="0"/>
    <x v="184"/>
    <x v="181"/>
    <x v="0"/>
    <x v="1"/>
    <x v="12"/>
    <x v="4"/>
    <x v="12"/>
  </r>
  <r>
    <n v="188"/>
    <s v="Walker, Jones and Rodriguez"/>
    <s v="Networked didactic info-mediaries"/>
    <x v="139"/>
    <x v="186"/>
    <x v="187"/>
    <x v="0"/>
    <x v="164"/>
    <x v="187"/>
    <x v="6"/>
    <x v="6"/>
    <x v="185"/>
    <x v="182"/>
    <x v="0"/>
    <x v="0"/>
    <x v="3"/>
    <x v="3"/>
    <x v="3"/>
  </r>
  <r>
    <n v="189"/>
    <s v="Anthony-Shaw"/>
    <s v="Switchable contextually-based access"/>
    <x v="140"/>
    <x v="187"/>
    <x v="188"/>
    <x v="3"/>
    <x v="165"/>
    <x v="188"/>
    <x v="1"/>
    <x v="1"/>
    <x v="186"/>
    <x v="183"/>
    <x v="0"/>
    <x v="0"/>
    <x v="3"/>
    <x v="3"/>
    <x v="3"/>
  </r>
  <r>
    <n v="190"/>
    <s v="Cook LLC"/>
    <s v="Up-sized dynamic throughput"/>
    <x v="41"/>
    <x v="188"/>
    <x v="189"/>
    <x v="0"/>
    <x v="3"/>
    <x v="189"/>
    <x v="1"/>
    <x v="1"/>
    <x v="187"/>
    <x v="184"/>
    <x v="0"/>
    <x v="1"/>
    <x v="3"/>
    <x v="3"/>
    <x v="3"/>
  </r>
  <r>
    <n v="191"/>
    <s v="Sutton PLC"/>
    <s v="Mandatory reciprocal superstructure"/>
    <x v="141"/>
    <x v="189"/>
    <x v="190"/>
    <x v="0"/>
    <x v="99"/>
    <x v="190"/>
    <x v="6"/>
    <x v="6"/>
    <x v="188"/>
    <x v="185"/>
    <x v="0"/>
    <x v="0"/>
    <x v="3"/>
    <x v="3"/>
    <x v="3"/>
  </r>
  <r>
    <n v="192"/>
    <s v="Long, Morgan and Mitchell"/>
    <s v="Upgradable 4thgeneration productivity"/>
    <x v="142"/>
    <x v="190"/>
    <x v="191"/>
    <x v="0"/>
    <x v="166"/>
    <x v="191"/>
    <x v="1"/>
    <x v="1"/>
    <x v="189"/>
    <x v="186"/>
    <x v="0"/>
    <x v="0"/>
    <x v="1"/>
    <x v="1"/>
    <x v="1"/>
  </r>
  <r>
    <n v="193"/>
    <s v="Calhoun, Rogers and Long"/>
    <s v="Progressive discrete hub"/>
    <x v="47"/>
    <x v="191"/>
    <x v="192"/>
    <x v="0"/>
    <x v="167"/>
    <x v="192"/>
    <x v="1"/>
    <x v="1"/>
    <x v="190"/>
    <x v="187"/>
    <x v="1"/>
    <x v="0"/>
    <x v="7"/>
    <x v="1"/>
    <x v="7"/>
  </r>
  <r>
    <n v="194"/>
    <s v="Sandoval Group"/>
    <s v="Assimilated multi-tasking archive"/>
    <x v="143"/>
    <x v="192"/>
    <x v="193"/>
    <x v="1"/>
    <x v="105"/>
    <x v="193"/>
    <x v="1"/>
    <x v="1"/>
    <x v="191"/>
    <x v="188"/>
    <x v="0"/>
    <x v="0"/>
    <x v="16"/>
    <x v="1"/>
    <x v="16"/>
  </r>
  <r>
    <n v="195"/>
    <s v="Smith and Sons"/>
    <s v="Upgradable high-level solution"/>
    <x v="144"/>
    <x v="193"/>
    <x v="194"/>
    <x v="1"/>
    <x v="168"/>
    <x v="194"/>
    <x v="1"/>
    <x v="1"/>
    <x v="192"/>
    <x v="189"/>
    <x v="0"/>
    <x v="0"/>
    <x v="5"/>
    <x v="1"/>
    <x v="5"/>
  </r>
  <r>
    <n v="196"/>
    <s v="King Inc"/>
    <s v="Organic bandwidth-monitored frame"/>
    <x v="139"/>
    <x v="194"/>
    <x v="195"/>
    <x v="0"/>
    <x v="16"/>
    <x v="195"/>
    <x v="3"/>
    <x v="3"/>
    <x v="173"/>
    <x v="190"/>
    <x v="0"/>
    <x v="0"/>
    <x v="8"/>
    <x v="2"/>
    <x v="8"/>
  </r>
  <r>
    <n v="197"/>
    <s v="Perry and Sons"/>
    <s v="Business-focused logistical framework"/>
    <x v="145"/>
    <x v="195"/>
    <x v="196"/>
    <x v="1"/>
    <x v="169"/>
    <x v="196"/>
    <x v="1"/>
    <x v="1"/>
    <x v="193"/>
    <x v="191"/>
    <x v="0"/>
    <x v="0"/>
    <x v="6"/>
    <x v="4"/>
    <x v="6"/>
  </r>
  <r>
    <n v="198"/>
    <s v="Palmer Inc"/>
    <s v="Universal multi-state capability"/>
    <x v="146"/>
    <x v="196"/>
    <x v="197"/>
    <x v="0"/>
    <x v="170"/>
    <x v="197"/>
    <x v="1"/>
    <x v="1"/>
    <x v="194"/>
    <x v="192"/>
    <x v="0"/>
    <x v="0"/>
    <x v="5"/>
    <x v="1"/>
    <x v="5"/>
  </r>
  <r>
    <n v="199"/>
    <s v="Hull, Baker and Martinez"/>
    <s v="Digitized reciprocal infrastructure"/>
    <x v="37"/>
    <x v="197"/>
    <x v="198"/>
    <x v="0"/>
    <x v="171"/>
    <x v="198"/>
    <x v="1"/>
    <x v="1"/>
    <x v="195"/>
    <x v="193"/>
    <x v="0"/>
    <x v="0"/>
    <x v="1"/>
    <x v="1"/>
    <x v="1"/>
  </r>
  <r>
    <n v="200"/>
    <s v="Becker, Rice and White"/>
    <s v="Reduced dedicated capability"/>
    <x v="0"/>
    <x v="50"/>
    <x v="50"/>
    <x v="0"/>
    <x v="49"/>
    <x v="50"/>
    <x v="0"/>
    <x v="0"/>
    <x v="152"/>
    <x v="194"/>
    <x v="0"/>
    <x v="0"/>
    <x v="3"/>
    <x v="3"/>
    <x v="3"/>
  </r>
  <r>
    <n v="201"/>
    <s v="Osborne, Perkins and Knox"/>
    <s v="Cross-platform bi-directional workforce"/>
    <x v="118"/>
    <x v="198"/>
    <x v="199"/>
    <x v="1"/>
    <x v="144"/>
    <x v="199"/>
    <x v="1"/>
    <x v="1"/>
    <x v="196"/>
    <x v="195"/>
    <x v="0"/>
    <x v="0"/>
    <x v="2"/>
    <x v="2"/>
    <x v="2"/>
  </r>
  <r>
    <n v="202"/>
    <s v="Mcknight-Freeman"/>
    <s v="Upgradable scalable methodology"/>
    <x v="111"/>
    <x v="199"/>
    <x v="200"/>
    <x v="3"/>
    <x v="172"/>
    <x v="200"/>
    <x v="1"/>
    <x v="1"/>
    <x v="197"/>
    <x v="196"/>
    <x v="0"/>
    <x v="0"/>
    <x v="0"/>
    <x v="0"/>
    <x v="0"/>
  </r>
  <r>
    <n v="203"/>
    <s v="Hayden, Shannon and Stein"/>
    <s v="Customer-focused client-server service-desk"/>
    <x v="147"/>
    <x v="200"/>
    <x v="201"/>
    <x v="1"/>
    <x v="173"/>
    <x v="201"/>
    <x v="2"/>
    <x v="2"/>
    <x v="198"/>
    <x v="197"/>
    <x v="0"/>
    <x v="0"/>
    <x v="3"/>
    <x v="3"/>
    <x v="3"/>
  </r>
  <r>
    <n v="204"/>
    <s v="Daniel-Luna"/>
    <s v="Mandatory multimedia leverage"/>
    <x v="148"/>
    <x v="201"/>
    <x v="202"/>
    <x v="0"/>
    <x v="174"/>
    <x v="202"/>
    <x v="1"/>
    <x v="1"/>
    <x v="199"/>
    <x v="198"/>
    <x v="0"/>
    <x v="0"/>
    <x v="17"/>
    <x v="1"/>
    <x v="17"/>
  </r>
  <r>
    <n v="205"/>
    <s v="Weaver-Marquez"/>
    <s v="Focused analyzing circuit"/>
    <x v="81"/>
    <x v="202"/>
    <x v="203"/>
    <x v="1"/>
    <x v="175"/>
    <x v="203"/>
    <x v="1"/>
    <x v="1"/>
    <x v="200"/>
    <x v="199"/>
    <x v="1"/>
    <x v="0"/>
    <x v="3"/>
    <x v="3"/>
    <x v="3"/>
  </r>
  <r>
    <n v="206"/>
    <s v="Austin, Baker and Kelley"/>
    <s v="Fundamental grid-enabled strategy"/>
    <x v="25"/>
    <x v="203"/>
    <x v="204"/>
    <x v="3"/>
    <x v="176"/>
    <x v="204"/>
    <x v="1"/>
    <x v="1"/>
    <x v="201"/>
    <x v="200"/>
    <x v="0"/>
    <x v="0"/>
    <x v="13"/>
    <x v="5"/>
    <x v="13"/>
  </r>
  <r>
    <n v="207"/>
    <s v="Carney-Anderson"/>
    <s v="Digitized 5thgeneration knowledgebase"/>
    <x v="67"/>
    <x v="204"/>
    <x v="205"/>
    <x v="1"/>
    <x v="177"/>
    <x v="205"/>
    <x v="1"/>
    <x v="1"/>
    <x v="202"/>
    <x v="201"/>
    <x v="0"/>
    <x v="1"/>
    <x v="1"/>
    <x v="1"/>
    <x v="1"/>
  </r>
  <r>
    <n v="208"/>
    <s v="Jackson Inc"/>
    <s v="Mandatory multi-tasking encryption"/>
    <x v="149"/>
    <x v="205"/>
    <x v="206"/>
    <x v="1"/>
    <x v="178"/>
    <x v="206"/>
    <x v="1"/>
    <x v="1"/>
    <x v="203"/>
    <x v="202"/>
    <x v="0"/>
    <x v="0"/>
    <x v="4"/>
    <x v="4"/>
    <x v="4"/>
  </r>
  <r>
    <n v="209"/>
    <s v="Warren Ltd"/>
    <s v="Distributed system-worthy application"/>
    <x v="150"/>
    <x v="206"/>
    <x v="207"/>
    <x v="2"/>
    <x v="179"/>
    <x v="207"/>
    <x v="2"/>
    <x v="2"/>
    <x v="204"/>
    <x v="203"/>
    <x v="0"/>
    <x v="0"/>
    <x v="4"/>
    <x v="4"/>
    <x v="4"/>
  </r>
  <r>
    <n v="210"/>
    <s v="Schultz Inc"/>
    <s v="Synergistic tertiary time-frame"/>
    <x v="151"/>
    <x v="207"/>
    <x v="208"/>
    <x v="0"/>
    <x v="31"/>
    <x v="208"/>
    <x v="3"/>
    <x v="3"/>
    <x v="205"/>
    <x v="204"/>
    <x v="0"/>
    <x v="0"/>
    <x v="22"/>
    <x v="4"/>
    <x v="22"/>
  </r>
  <r>
    <n v="211"/>
    <s v="Thompson LLC"/>
    <s v="Customer-focused impactful benchmark"/>
    <x v="152"/>
    <x v="208"/>
    <x v="209"/>
    <x v="0"/>
    <x v="180"/>
    <x v="209"/>
    <x v="1"/>
    <x v="1"/>
    <x v="206"/>
    <x v="205"/>
    <x v="0"/>
    <x v="0"/>
    <x v="3"/>
    <x v="3"/>
    <x v="3"/>
  </r>
  <r>
    <n v="212"/>
    <s v="Johnson Inc"/>
    <s v="Profound next generation infrastructure"/>
    <x v="32"/>
    <x v="209"/>
    <x v="210"/>
    <x v="1"/>
    <x v="170"/>
    <x v="210"/>
    <x v="1"/>
    <x v="1"/>
    <x v="207"/>
    <x v="206"/>
    <x v="0"/>
    <x v="0"/>
    <x v="3"/>
    <x v="3"/>
    <x v="3"/>
  </r>
  <r>
    <n v="213"/>
    <s v="Morgan-Warren"/>
    <s v="Face-to-face encompassing info-mediaries"/>
    <x v="153"/>
    <x v="210"/>
    <x v="211"/>
    <x v="1"/>
    <x v="181"/>
    <x v="211"/>
    <x v="1"/>
    <x v="1"/>
    <x v="208"/>
    <x v="207"/>
    <x v="0"/>
    <x v="1"/>
    <x v="7"/>
    <x v="1"/>
    <x v="7"/>
  </r>
  <r>
    <n v="214"/>
    <s v="Sullivan Group"/>
    <s v="Open-source fresh-thinking policy"/>
    <x v="1"/>
    <x v="211"/>
    <x v="212"/>
    <x v="1"/>
    <x v="34"/>
    <x v="212"/>
    <x v="1"/>
    <x v="1"/>
    <x v="209"/>
    <x v="208"/>
    <x v="0"/>
    <x v="0"/>
    <x v="1"/>
    <x v="1"/>
    <x v="1"/>
  </r>
  <r>
    <n v="215"/>
    <s v="Vargas, Banks and Palmer"/>
    <s v="Extended 24/7 implementation"/>
    <x v="154"/>
    <x v="212"/>
    <x v="213"/>
    <x v="0"/>
    <x v="182"/>
    <x v="213"/>
    <x v="1"/>
    <x v="1"/>
    <x v="210"/>
    <x v="209"/>
    <x v="0"/>
    <x v="0"/>
    <x v="3"/>
    <x v="3"/>
    <x v="3"/>
  </r>
  <r>
    <n v="216"/>
    <s v="Johnson, Dixon and Zimmerman"/>
    <s v="Organic dynamic algorithm"/>
    <x v="155"/>
    <x v="213"/>
    <x v="214"/>
    <x v="1"/>
    <x v="183"/>
    <x v="214"/>
    <x v="1"/>
    <x v="1"/>
    <x v="211"/>
    <x v="210"/>
    <x v="0"/>
    <x v="0"/>
    <x v="3"/>
    <x v="3"/>
    <x v="3"/>
  </r>
  <r>
    <n v="217"/>
    <s v="Moore, Dudley and Navarro"/>
    <s v="Organic multi-tasking focus group"/>
    <x v="156"/>
    <x v="214"/>
    <x v="215"/>
    <x v="0"/>
    <x v="184"/>
    <x v="215"/>
    <x v="1"/>
    <x v="1"/>
    <x v="212"/>
    <x v="211"/>
    <x v="0"/>
    <x v="0"/>
    <x v="22"/>
    <x v="4"/>
    <x v="22"/>
  </r>
  <r>
    <n v="218"/>
    <s v="Price-Rodriguez"/>
    <s v="Adaptive logistical initiative"/>
    <x v="57"/>
    <x v="215"/>
    <x v="216"/>
    <x v="1"/>
    <x v="185"/>
    <x v="216"/>
    <x v="4"/>
    <x v="4"/>
    <x v="213"/>
    <x v="212"/>
    <x v="0"/>
    <x v="1"/>
    <x v="12"/>
    <x v="4"/>
    <x v="12"/>
  </r>
  <r>
    <n v="219"/>
    <s v="Huang-Henderson"/>
    <s v="Stand-alone mobile customer loyalty"/>
    <x v="157"/>
    <x v="216"/>
    <x v="217"/>
    <x v="1"/>
    <x v="186"/>
    <x v="217"/>
    <x v="1"/>
    <x v="1"/>
    <x v="214"/>
    <x v="213"/>
    <x v="0"/>
    <x v="0"/>
    <x v="10"/>
    <x v="4"/>
    <x v="10"/>
  </r>
  <r>
    <n v="220"/>
    <s v="Owens-Le"/>
    <s v="Focused composite approach"/>
    <x v="58"/>
    <x v="217"/>
    <x v="218"/>
    <x v="0"/>
    <x v="68"/>
    <x v="218"/>
    <x v="1"/>
    <x v="1"/>
    <x v="215"/>
    <x v="214"/>
    <x v="1"/>
    <x v="0"/>
    <x v="3"/>
    <x v="3"/>
    <x v="3"/>
  </r>
  <r>
    <n v="221"/>
    <s v="Huff LLC"/>
    <s v="Face-to-face clear-thinking Local Area Network"/>
    <x v="158"/>
    <x v="218"/>
    <x v="219"/>
    <x v="0"/>
    <x v="187"/>
    <x v="219"/>
    <x v="1"/>
    <x v="1"/>
    <x v="216"/>
    <x v="215"/>
    <x v="1"/>
    <x v="0"/>
    <x v="0"/>
    <x v="0"/>
    <x v="0"/>
  </r>
  <r>
    <n v="222"/>
    <s v="Johnson LLC"/>
    <s v="Cross-group cohesive circuit"/>
    <x v="73"/>
    <x v="219"/>
    <x v="220"/>
    <x v="1"/>
    <x v="188"/>
    <x v="220"/>
    <x v="1"/>
    <x v="1"/>
    <x v="217"/>
    <x v="216"/>
    <x v="0"/>
    <x v="0"/>
    <x v="14"/>
    <x v="7"/>
    <x v="14"/>
  </r>
  <r>
    <n v="223"/>
    <s v="Chavez, Garcia and Cantu"/>
    <s v="Synergistic explicit capability"/>
    <x v="159"/>
    <x v="220"/>
    <x v="221"/>
    <x v="0"/>
    <x v="189"/>
    <x v="221"/>
    <x v="1"/>
    <x v="1"/>
    <x v="218"/>
    <x v="217"/>
    <x v="0"/>
    <x v="0"/>
    <x v="3"/>
    <x v="3"/>
    <x v="3"/>
  </r>
  <r>
    <n v="224"/>
    <s v="Lester-Moore"/>
    <s v="Diverse analyzing definition"/>
    <x v="160"/>
    <x v="221"/>
    <x v="222"/>
    <x v="1"/>
    <x v="190"/>
    <x v="222"/>
    <x v="1"/>
    <x v="1"/>
    <x v="219"/>
    <x v="218"/>
    <x v="0"/>
    <x v="0"/>
    <x v="22"/>
    <x v="4"/>
    <x v="22"/>
  </r>
  <r>
    <n v="225"/>
    <s v="Fox-Quinn"/>
    <s v="Enterprise-wide reciprocal success"/>
    <x v="161"/>
    <x v="222"/>
    <x v="223"/>
    <x v="1"/>
    <x v="191"/>
    <x v="223"/>
    <x v="1"/>
    <x v="1"/>
    <x v="220"/>
    <x v="219"/>
    <x v="1"/>
    <x v="0"/>
    <x v="1"/>
    <x v="1"/>
    <x v="1"/>
  </r>
  <r>
    <n v="226"/>
    <s v="Garcia Inc"/>
    <s v="Progressive neutral middleware"/>
    <x v="162"/>
    <x v="223"/>
    <x v="224"/>
    <x v="1"/>
    <x v="192"/>
    <x v="224"/>
    <x v="1"/>
    <x v="1"/>
    <x v="221"/>
    <x v="122"/>
    <x v="0"/>
    <x v="0"/>
    <x v="14"/>
    <x v="7"/>
    <x v="14"/>
  </r>
  <r>
    <n v="227"/>
    <s v="Johnson-Lee"/>
    <s v="Intuitive exuding process improvement"/>
    <x v="163"/>
    <x v="224"/>
    <x v="225"/>
    <x v="1"/>
    <x v="193"/>
    <x v="225"/>
    <x v="1"/>
    <x v="1"/>
    <x v="222"/>
    <x v="220"/>
    <x v="0"/>
    <x v="0"/>
    <x v="20"/>
    <x v="6"/>
    <x v="20"/>
  </r>
  <r>
    <n v="228"/>
    <s v="Pineda Group"/>
    <s v="Exclusive real-time protocol"/>
    <x v="164"/>
    <x v="225"/>
    <x v="226"/>
    <x v="1"/>
    <x v="194"/>
    <x v="226"/>
    <x v="1"/>
    <x v="1"/>
    <x v="172"/>
    <x v="221"/>
    <x v="0"/>
    <x v="0"/>
    <x v="10"/>
    <x v="4"/>
    <x v="10"/>
  </r>
  <r>
    <n v="229"/>
    <s v="Hoffman-Howard"/>
    <s v="Extended encompassing application"/>
    <x v="165"/>
    <x v="226"/>
    <x v="227"/>
    <x v="1"/>
    <x v="195"/>
    <x v="227"/>
    <x v="1"/>
    <x v="1"/>
    <x v="223"/>
    <x v="222"/>
    <x v="0"/>
    <x v="1"/>
    <x v="20"/>
    <x v="6"/>
    <x v="20"/>
  </r>
  <r>
    <n v="230"/>
    <s v="Miranda, Hall and Mcgrath"/>
    <s v="Progressive value-added ability"/>
    <x v="166"/>
    <x v="227"/>
    <x v="228"/>
    <x v="1"/>
    <x v="196"/>
    <x v="228"/>
    <x v="1"/>
    <x v="1"/>
    <x v="224"/>
    <x v="223"/>
    <x v="0"/>
    <x v="0"/>
    <x v="11"/>
    <x v="6"/>
    <x v="11"/>
  </r>
  <r>
    <n v="231"/>
    <s v="Williams, Carter and Gonzalez"/>
    <s v="Cross-platform uniform hardware"/>
    <x v="44"/>
    <x v="228"/>
    <x v="229"/>
    <x v="3"/>
    <x v="109"/>
    <x v="229"/>
    <x v="1"/>
    <x v="1"/>
    <x v="225"/>
    <x v="224"/>
    <x v="0"/>
    <x v="0"/>
    <x v="3"/>
    <x v="3"/>
    <x v="3"/>
  </r>
  <r>
    <n v="232"/>
    <s v="Davis-Rodriguez"/>
    <s v="Progressive secondary portal"/>
    <x v="74"/>
    <x v="229"/>
    <x v="230"/>
    <x v="1"/>
    <x v="45"/>
    <x v="230"/>
    <x v="1"/>
    <x v="1"/>
    <x v="226"/>
    <x v="225"/>
    <x v="0"/>
    <x v="0"/>
    <x v="3"/>
    <x v="3"/>
    <x v="3"/>
  </r>
  <r>
    <n v="233"/>
    <s v="Reid, Rivera and Perry"/>
    <s v="Multi-lateral national adapter"/>
    <x v="167"/>
    <x v="230"/>
    <x v="231"/>
    <x v="1"/>
    <x v="197"/>
    <x v="231"/>
    <x v="1"/>
    <x v="1"/>
    <x v="227"/>
    <x v="226"/>
    <x v="0"/>
    <x v="0"/>
    <x v="10"/>
    <x v="4"/>
    <x v="10"/>
  </r>
  <r>
    <n v="234"/>
    <s v="Mendoza-Parker"/>
    <s v="Enterprise-wide motivating matrices"/>
    <x v="168"/>
    <x v="231"/>
    <x v="232"/>
    <x v="1"/>
    <x v="46"/>
    <x v="232"/>
    <x v="6"/>
    <x v="6"/>
    <x v="228"/>
    <x v="227"/>
    <x v="0"/>
    <x v="1"/>
    <x v="11"/>
    <x v="6"/>
    <x v="11"/>
  </r>
  <r>
    <n v="235"/>
    <s v="Lee, Ali and Guzman"/>
    <s v="Polarized upward-trending Local Area Network"/>
    <x v="133"/>
    <x v="232"/>
    <x v="233"/>
    <x v="0"/>
    <x v="45"/>
    <x v="233"/>
    <x v="1"/>
    <x v="1"/>
    <x v="229"/>
    <x v="228"/>
    <x v="0"/>
    <x v="0"/>
    <x v="10"/>
    <x v="4"/>
    <x v="10"/>
  </r>
  <r>
    <n v="236"/>
    <s v="Gallegos-Cobb"/>
    <s v="Object-based directional function"/>
    <x v="169"/>
    <x v="233"/>
    <x v="234"/>
    <x v="0"/>
    <x v="176"/>
    <x v="234"/>
    <x v="2"/>
    <x v="2"/>
    <x v="230"/>
    <x v="229"/>
    <x v="0"/>
    <x v="1"/>
    <x v="1"/>
    <x v="1"/>
    <x v="1"/>
  </r>
  <r>
    <n v="237"/>
    <s v="Ellison PLC"/>
    <s v="Re-contextualized tangible open architecture"/>
    <x v="29"/>
    <x v="234"/>
    <x v="235"/>
    <x v="1"/>
    <x v="198"/>
    <x v="235"/>
    <x v="1"/>
    <x v="1"/>
    <x v="231"/>
    <x v="230"/>
    <x v="0"/>
    <x v="0"/>
    <x v="10"/>
    <x v="4"/>
    <x v="10"/>
  </r>
  <r>
    <n v="238"/>
    <s v="Bolton, Sanchez and Carrillo"/>
    <s v="Distributed systemic adapter"/>
    <x v="166"/>
    <x v="235"/>
    <x v="236"/>
    <x v="1"/>
    <x v="199"/>
    <x v="236"/>
    <x v="3"/>
    <x v="3"/>
    <x v="232"/>
    <x v="231"/>
    <x v="0"/>
    <x v="1"/>
    <x v="3"/>
    <x v="3"/>
    <x v="3"/>
  </r>
  <r>
    <n v="239"/>
    <s v="Mason-Sanders"/>
    <s v="Networked web-enabled instruction set"/>
    <x v="170"/>
    <x v="236"/>
    <x v="237"/>
    <x v="0"/>
    <x v="142"/>
    <x v="237"/>
    <x v="1"/>
    <x v="1"/>
    <x v="233"/>
    <x v="232"/>
    <x v="0"/>
    <x v="0"/>
    <x v="8"/>
    <x v="2"/>
    <x v="8"/>
  </r>
  <r>
    <n v="240"/>
    <s v="Pitts-Reed"/>
    <s v="Vision-oriented dynamic service-desk"/>
    <x v="171"/>
    <x v="237"/>
    <x v="238"/>
    <x v="1"/>
    <x v="200"/>
    <x v="238"/>
    <x v="1"/>
    <x v="1"/>
    <x v="194"/>
    <x v="233"/>
    <x v="0"/>
    <x v="0"/>
    <x v="3"/>
    <x v="3"/>
    <x v="3"/>
  </r>
  <r>
    <n v="241"/>
    <s v="Gonzalez-Martinez"/>
    <s v="Vision-oriented actuating open system"/>
    <x v="172"/>
    <x v="238"/>
    <x v="239"/>
    <x v="1"/>
    <x v="74"/>
    <x v="239"/>
    <x v="2"/>
    <x v="2"/>
    <x v="234"/>
    <x v="234"/>
    <x v="0"/>
    <x v="1"/>
    <x v="9"/>
    <x v="5"/>
    <x v="9"/>
  </r>
  <r>
    <n v="242"/>
    <s v="Hill, Martin and Garcia"/>
    <s v="Sharable scalable core"/>
    <x v="141"/>
    <x v="239"/>
    <x v="240"/>
    <x v="1"/>
    <x v="201"/>
    <x v="240"/>
    <x v="1"/>
    <x v="1"/>
    <x v="235"/>
    <x v="235"/>
    <x v="0"/>
    <x v="1"/>
    <x v="1"/>
    <x v="1"/>
    <x v="1"/>
  </r>
  <r>
    <n v="243"/>
    <s v="Garcia PLC"/>
    <s v="Customer-focused attitude-oriented function"/>
    <x v="173"/>
    <x v="240"/>
    <x v="241"/>
    <x v="1"/>
    <x v="202"/>
    <x v="241"/>
    <x v="1"/>
    <x v="1"/>
    <x v="236"/>
    <x v="236"/>
    <x v="0"/>
    <x v="0"/>
    <x v="3"/>
    <x v="3"/>
    <x v="3"/>
  </r>
  <r>
    <n v="244"/>
    <s v="Herring-Bailey"/>
    <s v="Reverse-engineered system-worthy extranet"/>
    <x v="31"/>
    <x v="241"/>
    <x v="242"/>
    <x v="1"/>
    <x v="4"/>
    <x v="242"/>
    <x v="1"/>
    <x v="1"/>
    <x v="237"/>
    <x v="237"/>
    <x v="0"/>
    <x v="0"/>
    <x v="3"/>
    <x v="3"/>
    <x v="3"/>
  </r>
  <r>
    <n v="245"/>
    <s v="Russell-Gardner"/>
    <s v="Re-engineered systematic monitoring"/>
    <x v="49"/>
    <x v="242"/>
    <x v="243"/>
    <x v="1"/>
    <x v="203"/>
    <x v="243"/>
    <x v="1"/>
    <x v="1"/>
    <x v="238"/>
    <x v="238"/>
    <x v="0"/>
    <x v="0"/>
    <x v="3"/>
    <x v="3"/>
    <x v="3"/>
  </r>
  <r>
    <n v="246"/>
    <s v="Walters-Carter"/>
    <s v="Seamless value-added standardization"/>
    <x v="6"/>
    <x v="243"/>
    <x v="244"/>
    <x v="1"/>
    <x v="42"/>
    <x v="244"/>
    <x v="1"/>
    <x v="1"/>
    <x v="239"/>
    <x v="239"/>
    <x v="0"/>
    <x v="0"/>
    <x v="2"/>
    <x v="2"/>
    <x v="2"/>
  </r>
  <r>
    <n v="247"/>
    <s v="Johnson, Patterson and Montoya"/>
    <s v="Triple-buffered fresh-thinking frame"/>
    <x v="174"/>
    <x v="244"/>
    <x v="245"/>
    <x v="1"/>
    <x v="204"/>
    <x v="245"/>
    <x v="1"/>
    <x v="1"/>
    <x v="240"/>
    <x v="240"/>
    <x v="0"/>
    <x v="1"/>
    <x v="13"/>
    <x v="5"/>
    <x v="13"/>
  </r>
  <r>
    <n v="248"/>
    <s v="Roberts and Sons"/>
    <s v="Streamlined holistic knowledgebase"/>
    <x v="8"/>
    <x v="245"/>
    <x v="246"/>
    <x v="1"/>
    <x v="205"/>
    <x v="246"/>
    <x v="2"/>
    <x v="2"/>
    <x v="241"/>
    <x v="241"/>
    <x v="0"/>
    <x v="0"/>
    <x v="20"/>
    <x v="6"/>
    <x v="20"/>
  </r>
  <r>
    <n v="249"/>
    <s v="Avila-Nelson"/>
    <s v="Up-sized intermediate website"/>
    <x v="175"/>
    <x v="246"/>
    <x v="247"/>
    <x v="1"/>
    <x v="206"/>
    <x v="247"/>
    <x v="1"/>
    <x v="1"/>
    <x v="242"/>
    <x v="242"/>
    <x v="0"/>
    <x v="0"/>
    <x v="18"/>
    <x v="5"/>
    <x v="18"/>
  </r>
  <r>
    <n v="250"/>
    <s v="Robbins and Sons"/>
    <s v="Future-proofed directional synergy"/>
    <x v="0"/>
    <x v="247"/>
    <x v="248"/>
    <x v="0"/>
    <x v="49"/>
    <x v="248"/>
    <x v="1"/>
    <x v="1"/>
    <x v="67"/>
    <x v="243"/>
    <x v="0"/>
    <x v="0"/>
    <x v="1"/>
    <x v="1"/>
    <x v="1"/>
  </r>
  <r>
    <n v="251"/>
    <s v="Singleton Ltd"/>
    <s v="Enhanced user-facing function"/>
    <x v="143"/>
    <x v="248"/>
    <x v="249"/>
    <x v="0"/>
    <x v="196"/>
    <x v="249"/>
    <x v="1"/>
    <x v="1"/>
    <x v="243"/>
    <x v="244"/>
    <x v="0"/>
    <x v="0"/>
    <x v="3"/>
    <x v="3"/>
    <x v="3"/>
  </r>
  <r>
    <n v="252"/>
    <s v="Perez PLC"/>
    <s v="Operative bandwidth-monitored interface"/>
    <x v="67"/>
    <x v="249"/>
    <x v="250"/>
    <x v="1"/>
    <x v="207"/>
    <x v="250"/>
    <x v="1"/>
    <x v="1"/>
    <x v="244"/>
    <x v="245"/>
    <x v="0"/>
    <x v="0"/>
    <x v="3"/>
    <x v="3"/>
    <x v="3"/>
  </r>
  <r>
    <n v="253"/>
    <s v="Rogers, Jacobs and Jackson"/>
    <s v="Upgradable multi-state instruction set"/>
    <x v="158"/>
    <x v="250"/>
    <x v="251"/>
    <x v="0"/>
    <x v="208"/>
    <x v="251"/>
    <x v="0"/>
    <x v="0"/>
    <x v="245"/>
    <x v="246"/>
    <x v="0"/>
    <x v="0"/>
    <x v="6"/>
    <x v="4"/>
    <x v="6"/>
  </r>
  <r>
    <n v="254"/>
    <s v="Barry Group"/>
    <s v="De-engineered static Local Area Network"/>
    <x v="176"/>
    <x v="251"/>
    <x v="252"/>
    <x v="1"/>
    <x v="39"/>
    <x v="252"/>
    <x v="1"/>
    <x v="1"/>
    <x v="246"/>
    <x v="247"/>
    <x v="0"/>
    <x v="0"/>
    <x v="9"/>
    <x v="5"/>
    <x v="9"/>
  </r>
  <r>
    <n v="255"/>
    <s v="Rosales, Branch and Harmon"/>
    <s v="Upgradable grid-enabled superstructure"/>
    <x v="177"/>
    <x v="252"/>
    <x v="253"/>
    <x v="1"/>
    <x v="209"/>
    <x v="253"/>
    <x v="1"/>
    <x v="1"/>
    <x v="247"/>
    <x v="248"/>
    <x v="0"/>
    <x v="1"/>
    <x v="1"/>
    <x v="1"/>
    <x v="1"/>
  </r>
  <r>
    <n v="256"/>
    <s v="Smith-Reid"/>
    <s v="Optimized actuating toolset"/>
    <x v="178"/>
    <x v="253"/>
    <x v="254"/>
    <x v="0"/>
    <x v="27"/>
    <x v="254"/>
    <x v="4"/>
    <x v="4"/>
    <x v="248"/>
    <x v="249"/>
    <x v="0"/>
    <x v="0"/>
    <x v="1"/>
    <x v="1"/>
    <x v="1"/>
  </r>
  <r>
    <n v="257"/>
    <s v="Williams Inc"/>
    <s v="Decentralized exuding strategy"/>
    <x v="57"/>
    <x v="254"/>
    <x v="255"/>
    <x v="1"/>
    <x v="45"/>
    <x v="255"/>
    <x v="1"/>
    <x v="1"/>
    <x v="249"/>
    <x v="250"/>
    <x v="0"/>
    <x v="0"/>
    <x v="3"/>
    <x v="3"/>
    <x v="3"/>
  </r>
  <r>
    <n v="258"/>
    <s v="Duncan, Mcdonald and Miller"/>
    <s v="Assimilated coherent hardware"/>
    <x v="92"/>
    <x v="255"/>
    <x v="256"/>
    <x v="1"/>
    <x v="129"/>
    <x v="256"/>
    <x v="1"/>
    <x v="1"/>
    <x v="250"/>
    <x v="251"/>
    <x v="0"/>
    <x v="1"/>
    <x v="3"/>
    <x v="3"/>
    <x v="3"/>
  </r>
  <r>
    <n v="259"/>
    <s v="Watkins Ltd"/>
    <s v="Multi-channeled responsive implementation"/>
    <x v="37"/>
    <x v="256"/>
    <x v="257"/>
    <x v="1"/>
    <x v="188"/>
    <x v="257"/>
    <x v="1"/>
    <x v="1"/>
    <x v="251"/>
    <x v="252"/>
    <x v="1"/>
    <x v="0"/>
    <x v="14"/>
    <x v="7"/>
    <x v="14"/>
  </r>
  <r>
    <n v="260"/>
    <s v="Allen-Jones"/>
    <s v="Centralized modular initiative"/>
    <x v="9"/>
    <x v="257"/>
    <x v="258"/>
    <x v="1"/>
    <x v="210"/>
    <x v="258"/>
    <x v="1"/>
    <x v="1"/>
    <x v="136"/>
    <x v="253"/>
    <x v="0"/>
    <x v="0"/>
    <x v="1"/>
    <x v="1"/>
    <x v="1"/>
  </r>
  <r>
    <n v="261"/>
    <s v="Mason-Smith"/>
    <s v="Reverse-engineered cohesive migration"/>
    <x v="179"/>
    <x v="258"/>
    <x v="259"/>
    <x v="0"/>
    <x v="211"/>
    <x v="259"/>
    <x v="1"/>
    <x v="1"/>
    <x v="252"/>
    <x v="254"/>
    <x v="0"/>
    <x v="1"/>
    <x v="1"/>
    <x v="1"/>
    <x v="1"/>
  </r>
  <r>
    <n v="262"/>
    <s v="Lloyd, Kennedy and Davis"/>
    <s v="Compatible multimedia hub"/>
    <x v="12"/>
    <x v="259"/>
    <x v="260"/>
    <x v="1"/>
    <x v="37"/>
    <x v="260"/>
    <x v="1"/>
    <x v="1"/>
    <x v="253"/>
    <x v="255"/>
    <x v="0"/>
    <x v="1"/>
    <x v="7"/>
    <x v="1"/>
    <x v="7"/>
  </r>
  <r>
    <n v="263"/>
    <s v="Walker Ltd"/>
    <s v="Organic eco-centric success"/>
    <x v="49"/>
    <x v="260"/>
    <x v="261"/>
    <x v="1"/>
    <x v="134"/>
    <x v="261"/>
    <x v="1"/>
    <x v="1"/>
    <x v="254"/>
    <x v="256"/>
    <x v="0"/>
    <x v="0"/>
    <x v="14"/>
    <x v="7"/>
    <x v="14"/>
  </r>
  <r>
    <n v="264"/>
    <s v="Gordon PLC"/>
    <s v="Virtual reciprocal policy"/>
    <x v="180"/>
    <x v="261"/>
    <x v="262"/>
    <x v="1"/>
    <x v="212"/>
    <x v="262"/>
    <x v="1"/>
    <x v="1"/>
    <x v="255"/>
    <x v="257"/>
    <x v="0"/>
    <x v="0"/>
    <x v="3"/>
    <x v="3"/>
    <x v="3"/>
  </r>
  <r>
    <n v="265"/>
    <s v="Lee and Sons"/>
    <s v="Persevering interactive emulation"/>
    <x v="70"/>
    <x v="262"/>
    <x v="263"/>
    <x v="1"/>
    <x v="99"/>
    <x v="263"/>
    <x v="1"/>
    <x v="1"/>
    <x v="256"/>
    <x v="258"/>
    <x v="0"/>
    <x v="0"/>
    <x v="3"/>
    <x v="3"/>
    <x v="3"/>
  </r>
  <r>
    <n v="266"/>
    <s v="Cole LLC"/>
    <s v="Proactive responsive emulation"/>
    <x v="181"/>
    <x v="263"/>
    <x v="264"/>
    <x v="0"/>
    <x v="213"/>
    <x v="264"/>
    <x v="6"/>
    <x v="6"/>
    <x v="257"/>
    <x v="259"/>
    <x v="0"/>
    <x v="1"/>
    <x v="17"/>
    <x v="1"/>
    <x v="17"/>
  </r>
  <r>
    <n v="267"/>
    <s v="Acosta PLC"/>
    <s v="Extended eco-centric function"/>
    <x v="182"/>
    <x v="264"/>
    <x v="265"/>
    <x v="1"/>
    <x v="214"/>
    <x v="265"/>
    <x v="2"/>
    <x v="2"/>
    <x v="258"/>
    <x v="260"/>
    <x v="0"/>
    <x v="0"/>
    <x v="3"/>
    <x v="3"/>
    <x v="3"/>
  </r>
  <r>
    <n v="268"/>
    <s v="Brown-Mckee"/>
    <s v="Networked optimal productivity"/>
    <x v="42"/>
    <x v="265"/>
    <x v="266"/>
    <x v="1"/>
    <x v="44"/>
    <x v="266"/>
    <x v="1"/>
    <x v="1"/>
    <x v="259"/>
    <x v="261"/>
    <x v="0"/>
    <x v="0"/>
    <x v="4"/>
    <x v="4"/>
    <x v="4"/>
  </r>
  <r>
    <n v="269"/>
    <s v="Miles and Sons"/>
    <s v="Persistent attitude-oriented approach"/>
    <x v="26"/>
    <x v="266"/>
    <x v="267"/>
    <x v="1"/>
    <x v="215"/>
    <x v="267"/>
    <x v="1"/>
    <x v="1"/>
    <x v="260"/>
    <x v="262"/>
    <x v="0"/>
    <x v="0"/>
    <x v="19"/>
    <x v="4"/>
    <x v="19"/>
  </r>
  <r>
    <n v="270"/>
    <s v="Sawyer, Horton and Williams"/>
    <s v="Triple-buffered 4thgeneration toolset"/>
    <x v="183"/>
    <x v="267"/>
    <x v="268"/>
    <x v="3"/>
    <x v="216"/>
    <x v="268"/>
    <x v="1"/>
    <x v="1"/>
    <x v="261"/>
    <x v="263"/>
    <x v="0"/>
    <x v="0"/>
    <x v="11"/>
    <x v="6"/>
    <x v="11"/>
  </r>
  <r>
    <n v="271"/>
    <s v="Foley-Cox"/>
    <s v="Progressive zero administration leverage"/>
    <x v="184"/>
    <x v="268"/>
    <x v="269"/>
    <x v="2"/>
    <x v="217"/>
    <x v="269"/>
    <x v="1"/>
    <x v="1"/>
    <x v="262"/>
    <x v="264"/>
    <x v="0"/>
    <x v="0"/>
    <x v="14"/>
    <x v="7"/>
    <x v="14"/>
  </r>
  <r>
    <n v="272"/>
    <s v="Horton, Morrison and Clark"/>
    <s v="Networked radical neural-net"/>
    <x v="185"/>
    <x v="269"/>
    <x v="270"/>
    <x v="1"/>
    <x v="218"/>
    <x v="270"/>
    <x v="1"/>
    <x v="1"/>
    <x v="263"/>
    <x v="265"/>
    <x v="0"/>
    <x v="1"/>
    <x v="3"/>
    <x v="3"/>
    <x v="3"/>
  </r>
  <r>
    <n v="273"/>
    <s v="Thomas and Sons"/>
    <s v="Re-engineered heuristic forecast"/>
    <x v="75"/>
    <x v="270"/>
    <x v="271"/>
    <x v="1"/>
    <x v="219"/>
    <x v="271"/>
    <x v="0"/>
    <x v="0"/>
    <x v="264"/>
    <x v="266"/>
    <x v="0"/>
    <x v="0"/>
    <x v="3"/>
    <x v="3"/>
    <x v="3"/>
  </r>
  <r>
    <n v="274"/>
    <s v="Morgan-Jenkins"/>
    <s v="Fully-configurable background algorithm"/>
    <x v="166"/>
    <x v="271"/>
    <x v="272"/>
    <x v="0"/>
    <x v="27"/>
    <x v="272"/>
    <x v="1"/>
    <x v="1"/>
    <x v="265"/>
    <x v="267"/>
    <x v="0"/>
    <x v="0"/>
    <x v="3"/>
    <x v="3"/>
    <x v="3"/>
  </r>
  <r>
    <n v="275"/>
    <s v="Ward, Sanchez and Kemp"/>
    <s v="Stand-alone discrete Graphical User Interface"/>
    <x v="61"/>
    <x v="272"/>
    <x v="273"/>
    <x v="1"/>
    <x v="220"/>
    <x v="273"/>
    <x v="1"/>
    <x v="1"/>
    <x v="266"/>
    <x v="153"/>
    <x v="0"/>
    <x v="0"/>
    <x v="18"/>
    <x v="5"/>
    <x v="18"/>
  </r>
  <r>
    <n v="276"/>
    <s v="Fields Ltd"/>
    <s v="Front-line foreground project"/>
    <x v="20"/>
    <x v="273"/>
    <x v="274"/>
    <x v="0"/>
    <x v="221"/>
    <x v="274"/>
    <x v="1"/>
    <x v="1"/>
    <x v="267"/>
    <x v="268"/>
    <x v="0"/>
    <x v="1"/>
    <x v="11"/>
    <x v="6"/>
    <x v="11"/>
  </r>
  <r>
    <n v="277"/>
    <s v="Ramos-Mitchell"/>
    <s v="Persevering system-worthy info-mediaries"/>
    <x v="31"/>
    <x v="274"/>
    <x v="275"/>
    <x v="1"/>
    <x v="100"/>
    <x v="275"/>
    <x v="1"/>
    <x v="1"/>
    <x v="268"/>
    <x v="269"/>
    <x v="0"/>
    <x v="0"/>
    <x v="3"/>
    <x v="3"/>
    <x v="3"/>
  </r>
  <r>
    <n v="278"/>
    <s v="Higgins, Davis and Salazar"/>
    <s v="Distributed multi-tasking strategy"/>
    <x v="50"/>
    <x v="275"/>
    <x v="276"/>
    <x v="1"/>
    <x v="222"/>
    <x v="276"/>
    <x v="1"/>
    <x v="1"/>
    <x v="269"/>
    <x v="270"/>
    <x v="0"/>
    <x v="0"/>
    <x v="2"/>
    <x v="2"/>
    <x v="2"/>
  </r>
  <r>
    <n v="279"/>
    <s v="Smith-Jenkins"/>
    <s v="Vision-oriented methodical application"/>
    <x v="48"/>
    <x v="276"/>
    <x v="277"/>
    <x v="1"/>
    <x v="223"/>
    <x v="277"/>
    <x v="1"/>
    <x v="1"/>
    <x v="270"/>
    <x v="271"/>
    <x v="0"/>
    <x v="0"/>
    <x v="3"/>
    <x v="3"/>
    <x v="3"/>
  </r>
  <r>
    <n v="280"/>
    <s v="Braun PLC"/>
    <s v="Function-based high-level infrastructure"/>
    <x v="186"/>
    <x v="277"/>
    <x v="278"/>
    <x v="1"/>
    <x v="224"/>
    <x v="278"/>
    <x v="1"/>
    <x v="1"/>
    <x v="271"/>
    <x v="272"/>
    <x v="0"/>
    <x v="0"/>
    <x v="10"/>
    <x v="4"/>
    <x v="10"/>
  </r>
  <r>
    <n v="281"/>
    <s v="Drake PLC"/>
    <s v="Profound object-oriented paradigm"/>
    <x v="187"/>
    <x v="278"/>
    <x v="279"/>
    <x v="0"/>
    <x v="225"/>
    <x v="279"/>
    <x v="1"/>
    <x v="1"/>
    <x v="272"/>
    <x v="273"/>
    <x v="0"/>
    <x v="1"/>
    <x v="3"/>
    <x v="3"/>
    <x v="3"/>
  </r>
  <r>
    <n v="282"/>
    <s v="Ross, Kelly and Brown"/>
    <s v="Virtual contextually-based circuit"/>
    <x v="141"/>
    <x v="279"/>
    <x v="280"/>
    <x v="1"/>
    <x v="221"/>
    <x v="280"/>
    <x v="1"/>
    <x v="1"/>
    <x v="73"/>
    <x v="274"/>
    <x v="0"/>
    <x v="1"/>
    <x v="19"/>
    <x v="4"/>
    <x v="19"/>
  </r>
  <r>
    <n v="283"/>
    <s v="Lucas-Mullins"/>
    <s v="Business-focused dynamic instruction set"/>
    <x v="32"/>
    <x v="280"/>
    <x v="281"/>
    <x v="0"/>
    <x v="226"/>
    <x v="281"/>
    <x v="3"/>
    <x v="3"/>
    <x v="273"/>
    <x v="148"/>
    <x v="0"/>
    <x v="0"/>
    <x v="1"/>
    <x v="1"/>
    <x v="1"/>
  </r>
  <r>
    <n v="284"/>
    <s v="Tran LLC"/>
    <s v="Ameliorated fresh-thinking protocol"/>
    <x v="122"/>
    <x v="281"/>
    <x v="282"/>
    <x v="0"/>
    <x v="227"/>
    <x v="282"/>
    <x v="1"/>
    <x v="1"/>
    <x v="274"/>
    <x v="275"/>
    <x v="0"/>
    <x v="0"/>
    <x v="2"/>
    <x v="2"/>
    <x v="2"/>
  </r>
  <r>
    <n v="285"/>
    <s v="Dawson, Brady and Gilbert"/>
    <s v="Front-line optimizing emulation"/>
    <x v="79"/>
    <x v="282"/>
    <x v="283"/>
    <x v="1"/>
    <x v="228"/>
    <x v="283"/>
    <x v="1"/>
    <x v="1"/>
    <x v="275"/>
    <x v="276"/>
    <x v="0"/>
    <x v="0"/>
    <x v="3"/>
    <x v="3"/>
    <x v="3"/>
  </r>
  <r>
    <n v="286"/>
    <s v="Obrien-Aguirre"/>
    <s v="Devolved uniform complexity"/>
    <x v="188"/>
    <x v="283"/>
    <x v="284"/>
    <x v="3"/>
    <x v="229"/>
    <x v="284"/>
    <x v="1"/>
    <x v="1"/>
    <x v="276"/>
    <x v="72"/>
    <x v="0"/>
    <x v="0"/>
    <x v="3"/>
    <x v="3"/>
    <x v="3"/>
  </r>
  <r>
    <n v="287"/>
    <s v="Ferguson PLC"/>
    <s v="Public-key intangible superstructure"/>
    <x v="9"/>
    <x v="284"/>
    <x v="285"/>
    <x v="1"/>
    <x v="230"/>
    <x v="285"/>
    <x v="1"/>
    <x v="1"/>
    <x v="277"/>
    <x v="277"/>
    <x v="0"/>
    <x v="0"/>
    <x v="5"/>
    <x v="1"/>
    <x v="5"/>
  </r>
  <r>
    <n v="288"/>
    <s v="Garcia Ltd"/>
    <s v="Secured global success"/>
    <x v="36"/>
    <x v="285"/>
    <x v="286"/>
    <x v="0"/>
    <x v="231"/>
    <x v="286"/>
    <x v="3"/>
    <x v="3"/>
    <x v="278"/>
    <x v="278"/>
    <x v="0"/>
    <x v="1"/>
    <x v="16"/>
    <x v="1"/>
    <x v="16"/>
  </r>
  <r>
    <n v="289"/>
    <s v="Smith, Love and Smith"/>
    <s v="Grass-roots mission-critical capability"/>
    <x v="126"/>
    <x v="286"/>
    <x v="287"/>
    <x v="1"/>
    <x v="232"/>
    <x v="287"/>
    <x v="0"/>
    <x v="0"/>
    <x v="279"/>
    <x v="71"/>
    <x v="0"/>
    <x v="0"/>
    <x v="3"/>
    <x v="3"/>
    <x v="3"/>
  </r>
  <r>
    <n v="290"/>
    <s v="Wilson, Hall and Osborne"/>
    <s v="Advanced global data-warehouse"/>
    <x v="189"/>
    <x v="287"/>
    <x v="288"/>
    <x v="0"/>
    <x v="233"/>
    <x v="288"/>
    <x v="1"/>
    <x v="1"/>
    <x v="280"/>
    <x v="279"/>
    <x v="0"/>
    <x v="1"/>
    <x v="4"/>
    <x v="4"/>
    <x v="4"/>
  </r>
  <r>
    <n v="291"/>
    <s v="Bell, Grimes and Kerr"/>
    <s v="Self-enabling uniform complexity"/>
    <x v="37"/>
    <x v="288"/>
    <x v="289"/>
    <x v="1"/>
    <x v="37"/>
    <x v="289"/>
    <x v="1"/>
    <x v="1"/>
    <x v="281"/>
    <x v="280"/>
    <x v="1"/>
    <x v="0"/>
    <x v="2"/>
    <x v="2"/>
    <x v="2"/>
  </r>
  <r>
    <n v="292"/>
    <s v="Ho-Harris"/>
    <s v="Versatile cohesive encoding"/>
    <x v="190"/>
    <x v="289"/>
    <x v="290"/>
    <x v="0"/>
    <x v="234"/>
    <x v="290"/>
    <x v="1"/>
    <x v="1"/>
    <x v="282"/>
    <x v="281"/>
    <x v="0"/>
    <x v="0"/>
    <x v="0"/>
    <x v="0"/>
    <x v="0"/>
  </r>
  <r>
    <n v="293"/>
    <s v="Ross Group"/>
    <s v="Organized executive solution"/>
    <x v="191"/>
    <x v="290"/>
    <x v="291"/>
    <x v="3"/>
    <x v="235"/>
    <x v="291"/>
    <x v="6"/>
    <x v="6"/>
    <x v="283"/>
    <x v="282"/>
    <x v="0"/>
    <x v="0"/>
    <x v="3"/>
    <x v="3"/>
    <x v="3"/>
  </r>
  <r>
    <n v="294"/>
    <s v="Turner-Davis"/>
    <s v="Automated local emulation"/>
    <x v="60"/>
    <x v="291"/>
    <x v="292"/>
    <x v="1"/>
    <x v="236"/>
    <x v="292"/>
    <x v="1"/>
    <x v="1"/>
    <x v="284"/>
    <x v="283"/>
    <x v="0"/>
    <x v="0"/>
    <x v="3"/>
    <x v="3"/>
    <x v="3"/>
  </r>
  <r>
    <n v="295"/>
    <s v="Smith, Jackson and Herrera"/>
    <s v="Enterprise-wide intermediate middleware"/>
    <x v="192"/>
    <x v="292"/>
    <x v="293"/>
    <x v="0"/>
    <x v="237"/>
    <x v="293"/>
    <x v="5"/>
    <x v="5"/>
    <x v="285"/>
    <x v="284"/>
    <x v="0"/>
    <x v="0"/>
    <x v="3"/>
    <x v="3"/>
    <x v="3"/>
  </r>
  <r>
    <n v="296"/>
    <s v="Smith-Hess"/>
    <s v="Grass-roots real-time Local Area Network"/>
    <x v="55"/>
    <x v="293"/>
    <x v="294"/>
    <x v="0"/>
    <x v="63"/>
    <x v="294"/>
    <x v="2"/>
    <x v="2"/>
    <x v="286"/>
    <x v="285"/>
    <x v="0"/>
    <x v="0"/>
    <x v="3"/>
    <x v="3"/>
    <x v="3"/>
  </r>
  <r>
    <n v="297"/>
    <s v="Brown, Herring and Bass"/>
    <s v="Organized client-driven capacity"/>
    <x v="44"/>
    <x v="294"/>
    <x v="295"/>
    <x v="0"/>
    <x v="238"/>
    <x v="295"/>
    <x v="2"/>
    <x v="2"/>
    <x v="287"/>
    <x v="286"/>
    <x v="0"/>
    <x v="1"/>
    <x v="3"/>
    <x v="3"/>
    <x v="3"/>
  </r>
  <r>
    <n v="298"/>
    <s v="Chase, Garcia and Johnson"/>
    <s v="Adaptive intangible database"/>
    <x v="26"/>
    <x v="295"/>
    <x v="296"/>
    <x v="1"/>
    <x v="239"/>
    <x v="296"/>
    <x v="1"/>
    <x v="1"/>
    <x v="288"/>
    <x v="287"/>
    <x v="0"/>
    <x v="1"/>
    <x v="1"/>
    <x v="1"/>
    <x v="1"/>
  </r>
  <r>
    <n v="299"/>
    <s v="Ramsey and Sons"/>
    <s v="Grass-roots contextually-based algorithm"/>
    <x v="167"/>
    <x v="296"/>
    <x v="297"/>
    <x v="0"/>
    <x v="240"/>
    <x v="297"/>
    <x v="1"/>
    <x v="1"/>
    <x v="289"/>
    <x v="288"/>
    <x v="0"/>
    <x v="0"/>
    <x v="0"/>
    <x v="0"/>
    <x v="0"/>
  </r>
  <r>
    <n v="300"/>
    <s v="Cooke PLC"/>
    <s v="Focused executive core"/>
    <x v="0"/>
    <x v="297"/>
    <x v="298"/>
    <x v="0"/>
    <x v="49"/>
    <x v="298"/>
    <x v="3"/>
    <x v="3"/>
    <x v="290"/>
    <x v="289"/>
    <x v="0"/>
    <x v="1"/>
    <x v="9"/>
    <x v="5"/>
    <x v="9"/>
  </r>
  <r>
    <n v="301"/>
    <s v="Wong-Walker"/>
    <s v="Multi-channeled disintermediate policy"/>
    <x v="79"/>
    <x v="298"/>
    <x v="299"/>
    <x v="1"/>
    <x v="241"/>
    <x v="299"/>
    <x v="1"/>
    <x v="1"/>
    <x v="291"/>
    <x v="290"/>
    <x v="0"/>
    <x v="0"/>
    <x v="4"/>
    <x v="4"/>
    <x v="4"/>
  </r>
  <r>
    <n v="302"/>
    <s v="Ferguson, Collins and Mata"/>
    <s v="Customizable bi-directional hardware"/>
    <x v="193"/>
    <x v="299"/>
    <x v="300"/>
    <x v="0"/>
    <x v="242"/>
    <x v="300"/>
    <x v="1"/>
    <x v="1"/>
    <x v="292"/>
    <x v="18"/>
    <x v="0"/>
    <x v="0"/>
    <x v="3"/>
    <x v="3"/>
    <x v="3"/>
  </r>
  <r>
    <n v="303"/>
    <s v="Guerrero, Flores and Jenkins"/>
    <s v="Networked optimal architecture"/>
    <x v="74"/>
    <x v="300"/>
    <x v="301"/>
    <x v="0"/>
    <x v="235"/>
    <x v="301"/>
    <x v="1"/>
    <x v="1"/>
    <x v="293"/>
    <x v="291"/>
    <x v="0"/>
    <x v="0"/>
    <x v="7"/>
    <x v="1"/>
    <x v="7"/>
  </r>
  <r>
    <n v="304"/>
    <s v="Peterson PLC"/>
    <s v="User-friendly discrete benchmark"/>
    <x v="118"/>
    <x v="301"/>
    <x v="302"/>
    <x v="1"/>
    <x v="23"/>
    <x v="302"/>
    <x v="1"/>
    <x v="1"/>
    <x v="294"/>
    <x v="292"/>
    <x v="0"/>
    <x v="0"/>
    <x v="4"/>
    <x v="4"/>
    <x v="4"/>
  </r>
  <r>
    <n v="305"/>
    <s v="Townsend Ltd"/>
    <s v="Grass-roots actuating policy"/>
    <x v="54"/>
    <x v="302"/>
    <x v="303"/>
    <x v="1"/>
    <x v="72"/>
    <x v="303"/>
    <x v="1"/>
    <x v="1"/>
    <x v="295"/>
    <x v="293"/>
    <x v="0"/>
    <x v="0"/>
    <x v="3"/>
    <x v="3"/>
    <x v="3"/>
  </r>
  <r>
    <n v="306"/>
    <s v="Rush, Reed and Hall"/>
    <s v="Enterprise-wide 3rdgeneration knowledge user"/>
    <x v="191"/>
    <x v="303"/>
    <x v="304"/>
    <x v="0"/>
    <x v="243"/>
    <x v="304"/>
    <x v="1"/>
    <x v="1"/>
    <x v="296"/>
    <x v="294"/>
    <x v="0"/>
    <x v="1"/>
    <x v="3"/>
    <x v="3"/>
    <x v="3"/>
  </r>
  <r>
    <n v="307"/>
    <s v="Salazar-Dodson"/>
    <s v="Face-to-face zero tolerance moderator"/>
    <x v="194"/>
    <x v="304"/>
    <x v="305"/>
    <x v="1"/>
    <x v="244"/>
    <x v="305"/>
    <x v="3"/>
    <x v="3"/>
    <x v="297"/>
    <x v="295"/>
    <x v="0"/>
    <x v="1"/>
    <x v="13"/>
    <x v="5"/>
    <x v="13"/>
  </r>
  <r>
    <n v="308"/>
    <s v="Davis Ltd"/>
    <s v="Grass-roots optimizing projection"/>
    <x v="195"/>
    <x v="305"/>
    <x v="306"/>
    <x v="0"/>
    <x v="245"/>
    <x v="306"/>
    <x v="1"/>
    <x v="1"/>
    <x v="298"/>
    <x v="296"/>
    <x v="0"/>
    <x v="0"/>
    <x v="3"/>
    <x v="3"/>
    <x v="3"/>
  </r>
  <r>
    <n v="309"/>
    <s v="Harris-Perry"/>
    <s v="User-centric 6thgeneration attitude"/>
    <x v="178"/>
    <x v="306"/>
    <x v="307"/>
    <x v="3"/>
    <x v="51"/>
    <x v="307"/>
    <x v="1"/>
    <x v="1"/>
    <x v="299"/>
    <x v="297"/>
    <x v="0"/>
    <x v="1"/>
    <x v="7"/>
    <x v="1"/>
    <x v="7"/>
  </r>
  <r>
    <n v="310"/>
    <s v="Velazquez, Hunt and Ortiz"/>
    <s v="Switchable zero tolerance website"/>
    <x v="75"/>
    <x v="307"/>
    <x v="308"/>
    <x v="0"/>
    <x v="36"/>
    <x v="308"/>
    <x v="1"/>
    <x v="1"/>
    <x v="300"/>
    <x v="298"/>
    <x v="0"/>
    <x v="0"/>
    <x v="11"/>
    <x v="6"/>
    <x v="11"/>
  </r>
  <r>
    <n v="311"/>
    <s v="Flores PLC"/>
    <s v="Focused real-time help-desk"/>
    <x v="9"/>
    <x v="308"/>
    <x v="309"/>
    <x v="1"/>
    <x v="246"/>
    <x v="309"/>
    <x v="1"/>
    <x v="1"/>
    <x v="247"/>
    <x v="299"/>
    <x v="0"/>
    <x v="0"/>
    <x v="3"/>
    <x v="3"/>
    <x v="3"/>
  </r>
  <r>
    <n v="312"/>
    <s v="Martinez LLC"/>
    <s v="Robust impactful approach"/>
    <x v="18"/>
    <x v="309"/>
    <x v="310"/>
    <x v="1"/>
    <x v="247"/>
    <x v="310"/>
    <x v="1"/>
    <x v="1"/>
    <x v="244"/>
    <x v="300"/>
    <x v="0"/>
    <x v="0"/>
    <x v="3"/>
    <x v="3"/>
    <x v="3"/>
  </r>
  <r>
    <n v="313"/>
    <s v="Miller-Irwin"/>
    <s v="Secured maximized policy"/>
    <x v="196"/>
    <x v="310"/>
    <x v="311"/>
    <x v="1"/>
    <x v="248"/>
    <x v="311"/>
    <x v="1"/>
    <x v="1"/>
    <x v="301"/>
    <x v="301"/>
    <x v="0"/>
    <x v="0"/>
    <x v="1"/>
    <x v="1"/>
    <x v="1"/>
  </r>
  <r>
    <n v="314"/>
    <s v="Sanchez-Morgan"/>
    <s v="Realigned upward-trending strategy"/>
    <x v="1"/>
    <x v="311"/>
    <x v="312"/>
    <x v="1"/>
    <x v="221"/>
    <x v="312"/>
    <x v="1"/>
    <x v="1"/>
    <x v="188"/>
    <x v="162"/>
    <x v="0"/>
    <x v="1"/>
    <x v="4"/>
    <x v="4"/>
    <x v="4"/>
  </r>
  <r>
    <n v="315"/>
    <s v="Lopez, Adams and Johnson"/>
    <s v="Open-source interactive knowledge user"/>
    <x v="40"/>
    <x v="312"/>
    <x v="313"/>
    <x v="0"/>
    <x v="249"/>
    <x v="313"/>
    <x v="1"/>
    <x v="1"/>
    <x v="302"/>
    <x v="302"/>
    <x v="0"/>
    <x v="0"/>
    <x v="3"/>
    <x v="3"/>
    <x v="3"/>
  </r>
  <r>
    <n v="316"/>
    <s v="Martin-Marshall"/>
    <s v="Configurable demand-driven matrix"/>
    <x v="103"/>
    <x v="313"/>
    <x v="314"/>
    <x v="0"/>
    <x v="250"/>
    <x v="314"/>
    <x v="6"/>
    <x v="6"/>
    <x v="303"/>
    <x v="303"/>
    <x v="0"/>
    <x v="1"/>
    <x v="0"/>
    <x v="0"/>
    <x v="0"/>
  </r>
  <r>
    <n v="317"/>
    <s v="Summers PLC"/>
    <s v="Cross-group coherent hierarchy"/>
    <x v="47"/>
    <x v="314"/>
    <x v="315"/>
    <x v="0"/>
    <x v="141"/>
    <x v="315"/>
    <x v="1"/>
    <x v="1"/>
    <x v="304"/>
    <x v="304"/>
    <x v="0"/>
    <x v="0"/>
    <x v="3"/>
    <x v="3"/>
    <x v="3"/>
  </r>
  <r>
    <n v="318"/>
    <s v="Young, Hart and Ryan"/>
    <s v="Decentralized demand-driven open system"/>
    <x v="57"/>
    <x v="315"/>
    <x v="316"/>
    <x v="0"/>
    <x v="68"/>
    <x v="316"/>
    <x v="1"/>
    <x v="1"/>
    <x v="305"/>
    <x v="305"/>
    <x v="0"/>
    <x v="0"/>
    <x v="1"/>
    <x v="1"/>
    <x v="1"/>
  </r>
  <r>
    <n v="319"/>
    <s v="Mills Group"/>
    <s v="Advanced empowering matrix"/>
    <x v="141"/>
    <x v="316"/>
    <x v="317"/>
    <x v="3"/>
    <x v="251"/>
    <x v="317"/>
    <x v="1"/>
    <x v="1"/>
    <x v="306"/>
    <x v="306"/>
    <x v="0"/>
    <x v="0"/>
    <x v="2"/>
    <x v="2"/>
    <x v="2"/>
  </r>
  <r>
    <n v="320"/>
    <s v="Sandoval-Powell"/>
    <s v="Phased holistic implementation"/>
    <x v="197"/>
    <x v="317"/>
    <x v="318"/>
    <x v="0"/>
    <x v="175"/>
    <x v="318"/>
    <x v="1"/>
    <x v="1"/>
    <x v="307"/>
    <x v="307"/>
    <x v="0"/>
    <x v="0"/>
    <x v="13"/>
    <x v="5"/>
    <x v="13"/>
  </r>
  <r>
    <n v="321"/>
    <s v="Mills, Frazier and Perez"/>
    <s v="Proactive attitude-oriented knowledge user"/>
    <x v="198"/>
    <x v="318"/>
    <x v="319"/>
    <x v="0"/>
    <x v="194"/>
    <x v="319"/>
    <x v="1"/>
    <x v="1"/>
    <x v="308"/>
    <x v="308"/>
    <x v="0"/>
    <x v="0"/>
    <x v="12"/>
    <x v="4"/>
    <x v="12"/>
  </r>
  <r>
    <n v="322"/>
    <s v="Hebert Group"/>
    <s v="Visionary asymmetric Graphical User Interface"/>
    <x v="199"/>
    <x v="319"/>
    <x v="320"/>
    <x v="1"/>
    <x v="252"/>
    <x v="320"/>
    <x v="1"/>
    <x v="1"/>
    <x v="309"/>
    <x v="309"/>
    <x v="0"/>
    <x v="0"/>
    <x v="3"/>
    <x v="3"/>
    <x v="3"/>
  </r>
  <r>
    <n v="323"/>
    <s v="Cole, Smith and Wood"/>
    <s v="Integrated zero-defect help-desk"/>
    <x v="200"/>
    <x v="320"/>
    <x v="321"/>
    <x v="0"/>
    <x v="150"/>
    <x v="321"/>
    <x v="4"/>
    <x v="4"/>
    <x v="310"/>
    <x v="310"/>
    <x v="0"/>
    <x v="0"/>
    <x v="4"/>
    <x v="4"/>
    <x v="4"/>
  </r>
  <r>
    <n v="324"/>
    <s v="Harris, Hall and Harris"/>
    <s v="Inverse analyzing matrices"/>
    <x v="143"/>
    <x v="321"/>
    <x v="322"/>
    <x v="1"/>
    <x v="253"/>
    <x v="322"/>
    <x v="1"/>
    <x v="1"/>
    <x v="311"/>
    <x v="311"/>
    <x v="0"/>
    <x v="1"/>
    <x v="3"/>
    <x v="3"/>
    <x v="3"/>
  </r>
  <r>
    <n v="325"/>
    <s v="Saunders Group"/>
    <s v="Programmable systemic implementation"/>
    <x v="191"/>
    <x v="322"/>
    <x v="323"/>
    <x v="0"/>
    <x v="107"/>
    <x v="323"/>
    <x v="1"/>
    <x v="1"/>
    <x v="79"/>
    <x v="312"/>
    <x v="0"/>
    <x v="1"/>
    <x v="3"/>
    <x v="3"/>
    <x v="3"/>
  </r>
  <r>
    <n v="326"/>
    <s v="Pham, Avila and Nash"/>
    <s v="Multi-channeled next generation architecture"/>
    <x v="44"/>
    <x v="323"/>
    <x v="324"/>
    <x v="0"/>
    <x v="58"/>
    <x v="324"/>
    <x v="1"/>
    <x v="1"/>
    <x v="312"/>
    <x v="313"/>
    <x v="0"/>
    <x v="0"/>
    <x v="10"/>
    <x v="4"/>
    <x v="10"/>
  </r>
  <r>
    <n v="327"/>
    <s v="Patterson, Salinas and Lucas"/>
    <s v="Digitized 3rdgeneration encoding"/>
    <x v="97"/>
    <x v="324"/>
    <x v="325"/>
    <x v="0"/>
    <x v="254"/>
    <x v="325"/>
    <x v="1"/>
    <x v="1"/>
    <x v="313"/>
    <x v="314"/>
    <x v="0"/>
    <x v="1"/>
    <x v="3"/>
    <x v="3"/>
    <x v="3"/>
  </r>
  <r>
    <n v="328"/>
    <s v="Young PLC"/>
    <s v="Innovative well-modulated functionalities"/>
    <x v="201"/>
    <x v="325"/>
    <x v="326"/>
    <x v="1"/>
    <x v="255"/>
    <x v="326"/>
    <x v="1"/>
    <x v="1"/>
    <x v="314"/>
    <x v="315"/>
    <x v="0"/>
    <x v="0"/>
    <x v="1"/>
    <x v="1"/>
    <x v="1"/>
  </r>
  <r>
    <n v="329"/>
    <s v="Willis and Sons"/>
    <s v="Fundamental incremental database"/>
    <x v="202"/>
    <x v="326"/>
    <x v="327"/>
    <x v="2"/>
    <x v="57"/>
    <x v="327"/>
    <x v="1"/>
    <x v="1"/>
    <x v="315"/>
    <x v="316"/>
    <x v="0"/>
    <x v="0"/>
    <x v="11"/>
    <x v="6"/>
    <x v="11"/>
  </r>
  <r>
    <n v="330"/>
    <s v="Thompson-Bates"/>
    <s v="Expanded encompassing open architecture"/>
    <x v="203"/>
    <x v="327"/>
    <x v="328"/>
    <x v="1"/>
    <x v="256"/>
    <x v="328"/>
    <x v="4"/>
    <x v="4"/>
    <x v="316"/>
    <x v="317"/>
    <x v="0"/>
    <x v="0"/>
    <x v="4"/>
    <x v="4"/>
    <x v="4"/>
  </r>
  <r>
    <n v="331"/>
    <s v="Rose-Silva"/>
    <s v="Intuitive static portal"/>
    <x v="88"/>
    <x v="328"/>
    <x v="329"/>
    <x v="1"/>
    <x v="257"/>
    <x v="329"/>
    <x v="1"/>
    <x v="1"/>
    <x v="317"/>
    <x v="318"/>
    <x v="0"/>
    <x v="0"/>
    <x v="0"/>
    <x v="0"/>
    <x v="0"/>
  </r>
  <r>
    <n v="332"/>
    <s v="Pacheco, Johnson and Torres"/>
    <s v="Optional bandwidth-monitored definition"/>
    <x v="204"/>
    <x v="329"/>
    <x v="330"/>
    <x v="1"/>
    <x v="258"/>
    <x v="330"/>
    <x v="1"/>
    <x v="1"/>
    <x v="318"/>
    <x v="319"/>
    <x v="0"/>
    <x v="0"/>
    <x v="8"/>
    <x v="2"/>
    <x v="8"/>
  </r>
  <r>
    <n v="333"/>
    <s v="Carlson, Dixon and Jones"/>
    <s v="Persistent well-modulated synergy"/>
    <x v="103"/>
    <x v="330"/>
    <x v="331"/>
    <x v="1"/>
    <x v="259"/>
    <x v="331"/>
    <x v="1"/>
    <x v="1"/>
    <x v="319"/>
    <x v="320"/>
    <x v="0"/>
    <x v="0"/>
    <x v="3"/>
    <x v="3"/>
    <x v="3"/>
  </r>
  <r>
    <n v="334"/>
    <s v="Mcgee Group"/>
    <s v="Assimilated discrete algorithm"/>
    <x v="205"/>
    <x v="331"/>
    <x v="332"/>
    <x v="1"/>
    <x v="260"/>
    <x v="332"/>
    <x v="1"/>
    <x v="1"/>
    <x v="32"/>
    <x v="321"/>
    <x v="0"/>
    <x v="0"/>
    <x v="1"/>
    <x v="1"/>
    <x v="1"/>
  </r>
  <r>
    <n v="335"/>
    <s v="Jordan-Acosta"/>
    <s v="Operative uniform hub"/>
    <x v="206"/>
    <x v="332"/>
    <x v="333"/>
    <x v="1"/>
    <x v="261"/>
    <x v="333"/>
    <x v="1"/>
    <x v="1"/>
    <x v="320"/>
    <x v="322"/>
    <x v="0"/>
    <x v="0"/>
    <x v="1"/>
    <x v="1"/>
    <x v="1"/>
  </r>
  <r>
    <n v="336"/>
    <s v="Nunez Inc"/>
    <s v="Customizable intangible capability"/>
    <x v="207"/>
    <x v="333"/>
    <x v="334"/>
    <x v="0"/>
    <x v="262"/>
    <x v="334"/>
    <x v="1"/>
    <x v="1"/>
    <x v="321"/>
    <x v="323"/>
    <x v="0"/>
    <x v="1"/>
    <x v="1"/>
    <x v="1"/>
    <x v="1"/>
  </r>
  <r>
    <n v="337"/>
    <s v="Hayden Ltd"/>
    <s v="Innovative didactic analyzer"/>
    <x v="208"/>
    <x v="334"/>
    <x v="335"/>
    <x v="1"/>
    <x v="263"/>
    <x v="335"/>
    <x v="1"/>
    <x v="1"/>
    <x v="322"/>
    <x v="324"/>
    <x v="0"/>
    <x v="0"/>
    <x v="3"/>
    <x v="3"/>
    <x v="3"/>
  </r>
  <r>
    <n v="338"/>
    <s v="Gonzalez-Burton"/>
    <s v="Decentralized intangible encoding"/>
    <x v="209"/>
    <x v="335"/>
    <x v="336"/>
    <x v="1"/>
    <x v="264"/>
    <x v="336"/>
    <x v="1"/>
    <x v="1"/>
    <x v="323"/>
    <x v="325"/>
    <x v="0"/>
    <x v="0"/>
    <x v="3"/>
    <x v="3"/>
    <x v="3"/>
  </r>
  <r>
    <n v="339"/>
    <s v="Lewis, Taylor and Rivers"/>
    <s v="Front-line transitional algorithm"/>
    <x v="210"/>
    <x v="336"/>
    <x v="337"/>
    <x v="3"/>
    <x v="265"/>
    <x v="337"/>
    <x v="0"/>
    <x v="0"/>
    <x v="324"/>
    <x v="326"/>
    <x v="0"/>
    <x v="0"/>
    <x v="3"/>
    <x v="3"/>
    <x v="3"/>
  </r>
  <r>
    <n v="340"/>
    <s v="Butler, Henry and Espinoza"/>
    <s v="Switchable didactic matrices"/>
    <x v="211"/>
    <x v="337"/>
    <x v="338"/>
    <x v="0"/>
    <x v="224"/>
    <x v="338"/>
    <x v="1"/>
    <x v="1"/>
    <x v="325"/>
    <x v="327"/>
    <x v="0"/>
    <x v="0"/>
    <x v="14"/>
    <x v="7"/>
    <x v="14"/>
  </r>
  <r>
    <n v="341"/>
    <s v="Guzman Group"/>
    <s v="Ameliorated disintermediate utilization"/>
    <x v="212"/>
    <x v="338"/>
    <x v="339"/>
    <x v="0"/>
    <x v="266"/>
    <x v="339"/>
    <x v="1"/>
    <x v="1"/>
    <x v="326"/>
    <x v="328"/>
    <x v="0"/>
    <x v="0"/>
    <x v="7"/>
    <x v="1"/>
    <x v="7"/>
  </r>
  <r>
    <n v="342"/>
    <s v="Gibson-Hernandez"/>
    <s v="Visionary foreground middleware"/>
    <x v="213"/>
    <x v="339"/>
    <x v="340"/>
    <x v="0"/>
    <x v="267"/>
    <x v="340"/>
    <x v="1"/>
    <x v="1"/>
    <x v="327"/>
    <x v="329"/>
    <x v="0"/>
    <x v="0"/>
    <x v="3"/>
    <x v="3"/>
    <x v="3"/>
  </r>
  <r>
    <n v="343"/>
    <s v="Spencer-Weber"/>
    <s v="Optional zero-defect task-force"/>
    <x v="25"/>
    <x v="340"/>
    <x v="341"/>
    <x v="0"/>
    <x v="98"/>
    <x v="341"/>
    <x v="1"/>
    <x v="1"/>
    <x v="328"/>
    <x v="151"/>
    <x v="0"/>
    <x v="0"/>
    <x v="3"/>
    <x v="3"/>
    <x v="3"/>
  </r>
  <r>
    <n v="344"/>
    <s v="Berger, Johnson and Marshall"/>
    <s v="Devolved exuding emulation"/>
    <x v="214"/>
    <x v="341"/>
    <x v="342"/>
    <x v="0"/>
    <x v="268"/>
    <x v="342"/>
    <x v="1"/>
    <x v="1"/>
    <x v="329"/>
    <x v="330"/>
    <x v="0"/>
    <x v="0"/>
    <x v="11"/>
    <x v="6"/>
    <x v="11"/>
  </r>
  <r>
    <n v="345"/>
    <s v="Taylor, Cisneros and Romero"/>
    <s v="Open-source neutral task-force"/>
    <x v="215"/>
    <x v="342"/>
    <x v="343"/>
    <x v="0"/>
    <x v="269"/>
    <x v="343"/>
    <x v="4"/>
    <x v="4"/>
    <x v="330"/>
    <x v="331"/>
    <x v="0"/>
    <x v="0"/>
    <x v="6"/>
    <x v="4"/>
    <x v="6"/>
  </r>
  <r>
    <n v="346"/>
    <s v="Little-Marsh"/>
    <s v="Virtual attitude-oriented migration"/>
    <x v="48"/>
    <x v="343"/>
    <x v="344"/>
    <x v="0"/>
    <x v="270"/>
    <x v="344"/>
    <x v="1"/>
    <x v="1"/>
    <x v="331"/>
    <x v="332"/>
    <x v="0"/>
    <x v="1"/>
    <x v="7"/>
    <x v="1"/>
    <x v="7"/>
  </r>
  <r>
    <n v="347"/>
    <s v="Petersen and Sons"/>
    <s v="Open-source full-range portal"/>
    <x v="79"/>
    <x v="344"/>
    <x v="345"/>
    <x v="1"/>
    <x v="271"/>
    <x v="345"/>
    <x v="1"/>
    <x v="1"/>
    <x v="332"/>
    <x v="333"/>
    <x v="0"/>
    <x v="0"/>
    <x v="2"/>
    <x v="2"/>
    <x v="2"/>
  </r>
  <r>
    <n v="348"/>
    <s v="Hensley Ltd"/>
    <s v="Versatile cohesive open system"/>
    <x v="216"/>
    <x v="345"/>
    <x v="346"/>
    <x v="0"/>
    <x v="272"/>
    <x v="346"/>
    <x v="1"/>
    <x v="1"/>
    <x v="333"/>
    <x v="334"/>
    <x v="0"/>
    <x v="0"/>
    <x v="0"/>
    <x v="0"/>
    <x v="0"/>
  </r>
  <r>
    <n v="349"/>
    <s v="Navarro and Sons"/>
    <s v="Multi-layered bottom-line frame"/>
    <x v="217"/>
    <x v="346"/>
    <x v="347"/>
    <x v="0"/>
    <x v="273"/>
    <x v="347"/>
    <x v="1"/>
    <x v="1"/>
    <x v="296"/>
    <x v="335"/>
    <x v="0"/>
    <x v="0"/>
    <x v="3"/>
    <x v="3"/>
    <x v="3"/>
  </r>
  <r>
    <n v="350"/>
    <s v="Shannon Ltd"/>
    <s v="Pre-emptive neutral capacity"/>
    <x v="0"/>
    <x v="297"/>
    <x v="298"/>
    <x v="0"/>
    <x v="49"/>
    <x v="298"/>
    <x v="1"/>
    <x v="1"/>
    <x v="334"/>
    <x v="336"/>
    <x v="0"/>
    <x v="1"/>
    <x v="17"/>
    <x v="1"/>
    <x v="17"/>
  </r>
  <r>
    <n v="351"/>
    <s v="Young LLC"/>
    <s v="Universal maximized methodology"/>
    <x v="218"/>
    <x v="347"/>
    <x v="348"/>
    <x v="1"/>
    <x v="274"/>
    <x v="348"/>
    <x v="1"/>
    <x v="1"/>
    <x v="335"/>
    <x v="337"/>
    <x v="0"/>
    <x v="0"/>
    <x v="1"/>
    <x v="1"/>
    <x v="1"/>
  </r>
  <r>
    <n v="352"/>
    <s v="Adams, Willis and Sanchez"/>
    <s v="Expanded hybrid hardware"/>
    <x v="54"/>
    <x v="348"/>
    <x v="349"/>
    <x v="0"/>
    <x v="254"/>
    <x v="349"/>
    <x v="0"/>
    <x v="0"/>
    <x v="336"/>
    <x v="338"/>
    <x v="0"/>
    <x v="0"/>
    <x v="3"/>
    <x v="3"/>
    <x v="3"/>
  </r>
  <r>
    <n v="353"/>
    <s v="Mills-Roy"/>
    <s v="Profit-focused multi-tasking access"/>
    <x v="219"/>
    <x v="349"/>
    <x v="350"/>
    <x v="1"/>
    <x v="275"/>
    <x v="350"/>
    <x v="1"/>
    <x v="1"/>
    <x v="337"/>
    <x v="339"/>
    <x v="0"/>
    <x v="0"/>
    <x v="3"/>
    <x v="3"/>
    <x v="3"/>
  </r>
  <r>
    <n v="354"/>
    <s v="Brown Group"/>
    <s v="Profit-focused transitional capability"/>
    <x v="55"/>
    <x v="350"/>
    <x v="351"/>
    <x v="1"/>
    <x v="175"/>
    <x v="351"/>
    <x v="3"/>
    <x v="3"/>
    <x v="338"/>
    <x v="340"/>
    <x v="0"/>
    <x v="0"/>
    <x v="4"/>
    <x v="4"/>
    <x v="4"/>
  </r>
  <r>
    <n v="355"/>
    <s v="Burns-Burnett"/>
    <s v="Front-line scalable definition"/>
    <x v="167"/>
    <x v="351"/>
    <x v="352"/>
    <x v="2"/>
    <x v="99"/>
    <x v="352"/>
    <x v="1"/>
    <x v="1"/>
    <x v="339"/>
    <x v="341"/>
    <x v="0"/>
    <x v="0"/>
    <x v="8"/>
    <x v="2"/>
    <x v="8"/>
  </r>
  <r>
    <n v="356"/>
    <s v="Glass, Nunez and Mcdonald"/>
    <s v="Open-source systematic protocol"/>
    <x v="29"/>
    <x v="352"/>
    <x v="353"/>
    <x v="0"/>
    <x v="174"/>
    <x v="353"/>
    <x v="6"/>
    <x v="6"/>
    <x v="340"/>
    <x v="342"/>
    <x v="0"/>
    <x v="0"/>
    <x v="3"/>
    <x v="3"/>
    <x v="3"/>
  </r>
  <r>
    <n v="357"/>
    <s v="Perez, Davis and Wilson"/>
    <s v="Implemented tangible algorithm"/>
    <x v="173"/>
    <x v="353"/>
    <x v="354"/>
    <x v="1"/>
    <x v="142"/>
    <x v="354"/>
    <x v="1"/>
    <x v="1"/>
    <x v="341"/>
    <x v="343"/>
    <x v="0"/>
    <x v="0"/>
    <x v="11"/>
    <x v="6"/>
    <x v="11"/>
  </r>
  <r>
    <n v="358"/>
    <s v="Diaz-Garcia"/>
    <s v="Profit-focused 3rdgeneration circuit"/>
    <x v="62"/>
    <x v="354"/>
    <x v="355"/>
    <x v="0"/>
    <x v="276"/>
    <x v="355"/>
    <x v="0"/>
    <x v="0"/>
    <x v="342"/>
    <x v="344"/>
    <x v="1"/>
    <x v="0"/>
    <x v="14"/>
    <x v="7"/>
    <x v="14"/>
  </r>
  <r>
    <n v="359"/>
    <s v="Salazar-Moon"/>
    <s v="Compatible needs-based architecture"/>
    <x v="220"/>
    <x v="355"/>
    <x v="356"/>
    <x v="1"/>
    <x v="277"/>
    <x v="356"/>
    <x v="1"/>
    <x v="1"/>
    <x v="343"/>
    <x v="127"/>
    <x v="0"/>
    <x v="0"/>
    <x v="10"/>
    <x v="4"/>
    <x v="10"/>
  </r>
  <r>
    <n v="360"/>
    <s v="Larsen-Chung"/>
    <s v="Right-sized zero tolerance migration"/>
    <x v="221"/>
    <x v="356"/>
    <x v="357"/>
    <x v="1"/>
    <x v="278"/>
    <x v="357"/>
    <x v="4"/>
    <x v="4"/>
    <x v="344"/>
    <x v="345"/>
    <x v="0"/>
    <x v="1"/>
    <x v="3"/>
    <x v="3"/>
    <x v="3"/>
  </r>
  <r>
    <n v="361"/>
    <s v="Anderson and Sons"/>
    <s v="Quality-focused reciprocal structure"/>
    <x v="20"/>
    <x v="357"/>
    <x v="358"/>
    <x v="1"/>
    <x v="39"/>
    <x v="358"/>
    <x v="1"/>
    <x v="1"/>
    <x v="345"/>
    <x v="346"/>
    <x v="0"/>
    <x v="0"/>
    <x v="3"/>
    <x v="3"/>
    <x v="3"/>
  </r>
  <r>
    <n v="362"/>
    <s v="Lawrence Group"/>
    <s v="Automated actuating conglomeration"/>
    <x v="41"/>
    <x v="358"/>
    <x v="359"/>
    <x v="1"/>
    <x v="271"/>
    <x v="359"/>
    <x v="1"/>
    <x v="1"/>
    <x v="65"/>
    <x v="347"/>
    <x v="0"/>
    <x v="0"/>
    <x v="1"/>
    <x v="1"/>
    <x v="1"/>
  </r>
  <r>
    <n v="363"/>
    <s v="Gray-Davis"/>
    <s v="Re-contextualized local initiative"/>
    <x v="5"/>
    <x v="359"/>
    <x v="360"/>
    <x v="1"/>
    <x v="279"/>
    <x v="360"/>
    <x v="1"/>
    <x v="1"/>
    <x v="346"/>
    <x v="348"/>
    <x v="0"/>
    <x v="0"/>
    <x v="1"/>
    <x v="1"/>
    <x v="1"/>
  </r>
  <r>
    <n v="364"/>
    <s v="Ramirez-Myers"/>
    <s v="Switchable intangible definition"/>
    <x v="79"/>
    <x v="360"/>
    <x v="361"/>
    <x v="1"/>
    <x v="129"/>
    <x v="361"/>
    <x v="1"/>
    <x v="1"/>
    <x v="347"/>
    <x v="349"/>
    <x v="0"/>
    <x v="0"/>
    <x v="7"/>
    <x v="1"/>
    <x v="7"/>
  </r>
  <r>
    <n v="365"/>
    <s v="Lucas, Hall and Bonilla"/>
    <s v="Networked bottom-line initiative"/>
    <x v="39"/>
    <x v="361"/>
    <x v="362"/>
    <x v="1"/>
    <x v="192"/>
    <x v="362"/>
    <x v="2"/>
    <x v="2"/>
    <x v="348"/>
    <x v="350"/>
    <x v="0"/>
    <x v="0"/>
    <x v="3"/>
    <x v="3"/>
    <x v="3"/>
  </r>
  <r>
    <n v="366"/>
    <s v="Williams, Perez and Villegas"/>
    <s v="Robust directional system engine"/>
    <x v="37"/>
    <x v="362"/>
    <x v="363"/>
    <x v="1"/>
    <x v="196"/>
    <x v="363"/>
    <x v="1"/>
    <x v="1"/>
    <x v="349"/>
    <x v="351"/>
    <x v="0"/>
    <x v="1"/>
    <x v="3"/>
    <x v="3"/>
    <x v="3"/>
  </r>
  <r>
    <n v="367"/>
    <s v="Brooks, Jones and Ingram"/>
    <s v="Triple-buffered explicit methodology"/>
    <x v="34"/>
    <x v="363"/>
    <x v="364"/>
    <x v="0"/>
    <x v="51"/>
    <x v="364"/>
    <x v="1"/>
    <x v="1"/>
    <x v="350"/>
    <x v="33"/>
    <x v="0"/>
    <x v="1"/>
    <x v="3"/>
    <x v="3"/>
    <x v="3"/>
  </r>
  <r>
    <n v="368"/>
    <s v="Whitaker, Wallace and Daniels"/>
    <s v="Reactive directional capacity"/>
    <x v="5"/>
    <x v="364"/>
    <x v="365"/>
    <x v="1"/>
    <x v="280"/>
    <x v="365"/>
    <x v="4"/>
    <x v="4"/>
    <x v="351"/>
    <x v="352"/>
    <x v="0"/>
    <x v="1"/>
    <x v="4"/>
    <x v="4"/>
    <x v="4"/>
  </r>
  <r>
    <n v="369"/>
    <s v="Smith-Gonzalez"/>
    <s v="Polarized needs-based approach"/>
    <x v="91"/>
    <x v="365"/>
    <x v="366"/>
    <x v="1"/>
    <x v="110"/>
    <x v="366"/>
    <x v="1"/>
    <x v="1"/>
    <x v="352"/>
    <x v="353"/>
    <x v="0"/>
    <x v="1"/>
    <x v="19"/>
    <x v="4"/>
    <x v="19"/>
  </r>
  <r>
    <n v="370"/>
    <s v="Skinner PLC"/>
    <s v="Intuitive well-modulated middleware"/>
    <x v="222"/>
    <x v="366"/>
    <x v="367"/>
    <x v="1"/>
    <x v="281"/>
    <x v="367"/>
    <x v="1"/>
    <x v="1"/>
    <x v="353"/>
    <x v="354"/>
    <x v="0"/>
    <x v="0"/>
    <x v="3"/>
    <x v="3"/>
    <x v="3"/>
  </r>
  <r>
    <n v="371"/>
    <s v="Nolan, Smith and Sanchez"/>
    <s v="Multi-channeled logistical matrices"/>
    <x v="223"/>
    <x v="367"/>
    <x v="368"/>
    <x v="0"/>
    <x v="282"/>
    <x v="368"/>
    <x v="1"/>
    <x v="1"/>
    <x v="354"/>
    <x v="355"/>
    <x v="0"/>
    <x v="0"/>
    <x v="3"/>
    <x v="3"/>
    <x v="3"/>
  </r>
  <r>
    <n v="372"/>
    <s v="Green-Carr"/>
    <s v="Pre-emptive bifurcated artificial intelligence"/>
    <x v="79"/>
    <x v="211"/>
    <x v="369"/>
    <x v="1"/>
    <x v="283"/>
    <x v="369"/>
    <x v="1"/>
    <x v="1"/>
    <x v="355"/>
    <x v="356"/>
    <x v="0"/>
    <x v="1"/>
    <x v="4"/>
    <x v="4"/>
    <x v="4"/>
  </r>
  <r>
    <n v="373"/>
    <s v="Brown-Parker"/>
    <s v="Down-sized coherent toolset"/>
    <x v="224"/>
    <x v="368"/>
    <x v="370"/>
    <x v="1"/>
    <x v="284"/>
    <x v="370"/>
    <x v="1"/>
    <x v="1"/>
    <x v="356"/>
    <x v="357"/>
    <x v="0"/>
    <x v="0"/>
    <x v="3"/>
    <x v="3"/>
    <x v="3"/>
  </r>
  <r>
    <n v="374"/>
    <s v="Marshall Inc"/>
    <s v="Open-source multi-tasking data-warehouse"/>
    <x v="225"/>
    <x v="369"/>
    <x v="371"/>
    <x v="0"/>
    <x v="165"/>
    <x v="371"/>
    <x v="1"/>
    <x v="1"/>
    <x v="357"/>
    <x v="358"/>
    <x v="0"/>
    <x v="1"/>
    <x v="4"/>
    <x v="4"/>
    <x v="4"/>
  </r>
  <r>
    <n v="375"/>
    <s v="Leblanc-Pineda"/>
    <s v="Future-proofed upward-trending contingency"/>
    <x v="50"/>
    <x v="370"/>
    <x v="372"/>
    <x v="0"/>
    <x v="270"/>
    <x v="372"/>
    <x v="1"/>
    <x v="1"/>
    <x v="358"/>
    <x v="359"/>
    <x v="0"/>
    <x v="0"/>
    <x v="7"/>
    <x v="1"/>
    <x v="7"/>
  </r>
  <r>
    <n v="376"/>
    <s v="Perry PLC"/>
    <s v="Mandatory uniform matrix"/>
    <x v="74"/>
    <x v="371"/>
    <x v="373"/>
    <x v="1"/>
    <x v="54"/>
    <x v="373"/>
    <x v="1"/>
    <x v="1"/>
    <x v="359"/>
    <x v="360"/>
    <x v="0"/>
    <x v="0"/>
    <x v="1"/>
    <x v="1"/>
    <x v="1"/>
  </r>
  <r>
    <n v="377"/>
    <s v="Klein, Stark and Livingston"/>
    <s v="Phased methodical initiative"/>
    <x v="226"/>
    <x v="372"/>
    <x v="374"/>
    <x v="0"/>
    <x v="78"/>
    <x v="374"/>
    <x v="1"/>
    <x v="1"/>
    <x v="12"/>
    <x v="361"/>
    <x v="0"/>
    <x v="0"/>
    <x v="3"/>
    <x v="3"/>
    <x v="3"/>
  </r>
  <r>
    <n v="378"/>
    <s v="Fleming-Oliver"/>
    <s v="Managed stable function"/>
    <x v="227"/>
    <x v="373"/>
    <x v="375"/>
    <x v="0"/>
    <x v="285"/>
    <x v="375"/>
    <x v="1"/>
    <x v="1"/>
    <x v="360"/>
    <x v="362"/>
    <x v="0"/>
    <x v="0"/>
    <x v="4"/>
    <x v="4"/>
    <x v="4"/>
  </r>
  <r>
    <n v="379"/>
    <s v="Reilly, Aguirre and Johnson"/>
    <s v="Realigned clear-thinking migration"/>
    <x v="44"/>
    <x v="374"/>
    <x v="376"/>
    <x v="0"/>
    <x v="9"/>
    <x v="376"/>
    <x v="4"/>
    <x v="4"/>
    <x v="361"/>
    <x v="363"/>
    <x v="0"/>
    <x v="0"/>
    <x v="3"/>
    <x v="3"/>
    <x v="3"/>
  </r>
  <r>
    <n v="380"/>
    <s v="Davidson, Wilcox and Lewis"/>
    <s v="Optional clear-thinking process improvement"/>
    <x v="186"/>
    <x v="375"/>
    <x v="377"/>
    <x v="1"/>
    <x v="286"/>
    <x v="377"/>
    <x v="1"/>
    <x v="1"/>
    <x v="362"/>
    <x v="364"/>
    <x v="0"/>
    <x v="0"/>
    <x v="3"/>
    <x v="3"/>
    <x v="3"/>
  </r>
  <r>
    <n v="381"/>
    <s v="Michael, Anderson and Vincent"/>
    <s v="Cross-group global moratorium"/>
    <x v="98"/>
    <x v="376"/>
    <x v="378"/>
    <x v="1"/>
    <x v="287"/>
    <x v="378"/>
    <x v="1"/>
    <x v="1"/>
    <x v="363"/>
    <x v="365"/>
    <x v="0"/>
    <x v="0"/>
    <x v="3"/>
    <x v="3"/>
    <x v="3"/>
  </r>
  <r>
    <n v="382"/>
    <s v="King Ltd"/>
    <s v="Visionary systemic process improvement"/>
    <x v="14"/>
    <x v="377"/>
    <x v="379"/>
    <x v="0"/>
    <x v="109"/>
    <x v="379"/>
    <x v="1"/>
    <x v="1"/>
    <x v="364"/>
    <x v="366"/>
    <x v="0"/>
    <x v="0"/>
    <x v="14"/>
    <x v="7"/>
    <x v="14"/>
  </r>
  <r>
    <n v="383"/>
    <s v="Baker Ltd"/>
    <s v="Progressive intangible flexibility"/>
    <x v="9"/>
    <x v="378"/>
    <x v="380"/>
    <x v="1"/>
    <x v="288"/>
    <x v="380"/>
    <x v="1"/>
    <x v="1"/>
    <x v="210"/>
    <x v="285"/>
    <x v="0"/>
    <x v="1"/>
    <x v="0"/>
    <x v="0"/>
    <x v="0"/>
  </r>
  <r>
    <n v="384"/>
    <s v="Baker, Collins and Smith"/>
    <s v="Reactive real-time software"/>
    <x v="228"/>
    <x v="379"/>
    <x v="381"/>
    <x v="1"/>
    <x v="289"/>
    <x v="381"/>
    <x v="1"/>
    <x v="1"/>
    <x v="365"/>
    <x v="367"/>
    <x v="1"/>
    <x v="1"/>
    <x v="4"/>
    <x v="4"/>
    <x v="4"/>
  </r>
  <r>
    <n v="385"/>
    <s v="Warren-Harrison"/>
    <s v="Programmable incremental knowledge user"/>
    <x v="229"/>
    <x v="380"/>
    <x v="382"/>
    <x v="1"/>
    <x v="290"/>
    <x v="382"/>
    <x v="1"/>
    <x v="1"/>
    <x v="366"/>
    <x v="368"/>
    <x v="0"/>
    <x v="0"/>
    <x v="9"/>
    <x v="5"/>
    <x v="9"/>
  </r>
  <r>
    <n v="386"/>
    <s v="Gardner Group"/>
    <s v="Progressive 5thgeneration customer loyalty"/>
    <x v="230"/>
    <x v="381"/>
    <x v="383"/>
    <x v="0"/>
    <x v="291"/>
    <x v="383"/>
    <x v="1"/>
    <x v="1"/>
    <x v="367"/>
    <x v="369"/>
    <x v="0"/>
    <x v="0"/>
    <x v="3"/>
    <x v="3"/>
    <x v="3"/>
  </r>
  <r>
    <n v="387"/>
    <s v="Flores-Lambert"/>
    <s v="Triple-buffered logistical frame"/>
    <x v="231"/>
    <x v="382"/>
    <x v="384"/>
    <x v="0"/>
    <x v="292"/>
    <x v="384"/>
    <x v="1"/>
    <x v="1"/>
    <x v="368"/>
    <x v="370"/>
    <x v="0"/>
    <x v="0"/>
    <x v="8"/>
    <x v="2"/>
    <x v="8"/>
  </r>
  <r>
    <n v="388"/>
    <s v="Cruz Ltd"/>
    <s v="Exclusive dynamic adapter"/>
    <x v="232"/>
    <x v="383"/>
    <x v="385"/>
    <x v="3"/>
    <x v="293"/>
    <x v="385"/>
    <x v="5"/>
    <x v="5"/>
    <x v="369"/>
    <x v="371"/>
    <x v="0"/>
    <x v="0"/>
    <x v="7"/>
    <x v="1"/>
    <x v="7"/>
  </r>
  <r>
    <n v="389"/>
    <s v="Knox-Garner"/>
    <s v="Automated systemic hierarchy"/>
    <x v="233"/>
    <x v="384"/>
    <x v="386"/>
    <x v="1"/>
    <x v="294"/>
    <x v="386"/>
    <x v="1"/>
    <x v="1"/>
    <x v="370"/>
    <x v="372"/>
    <x v="0"/>
    <x v="0"/>
    <x v="3"/>
    <x v="3"/>
    <x v="3"/>
  </r>
  <r>
    <n v="390"/>
    <s v="Davis-Allen"/>
    <s v="Digitized eco-centric core"/>
    <x v="166"/>
    <x v="385"/>
    <x v="387"/>
    <x v="1"/>
    <x v="126"/>
    <x v="387"/>
    <x v="1"/>
    <x v="1"/>
    <x v="371"/>
    <x v="373"/>
    <x v="0"/>
    <x v="0"/>
    <x v="14"/>
    <x v="7"/>
    <x v="14"/>
  </r>
  <r>
    <n v="391"/>
    <s v="Miller-Patel"/>
    <s v="Mandatory uniform strategy"/>
    <x v="234"/>
    <x v="386"/>
    <x v="388"/>
    <x v="0"/>
    <x v="295"/>
    <x v="388"/>
    <x v="1"/>
    <x v="1"/>
    <x v="287"/>
    <x v="374"/>
    <x v="0"/>
    <x v="0"/>
    <x v="9"/>
    <x v="5"/>
    <x v="9"/>
  </r>
  <r>
    <n v="392"/>
    <s v="Hernandez-Grimes"/>
    <s v="Profit-focused zero administration forecast"/>
    <x v="235"/>
    <x v="387"/>
    <x v="389"/>
    <x v="0"/>
    <x v="296"/>
    <x v="389"/>
    <x v="1"/>
    <x v="1"/>
    <x v="372"/>
    <x v="375"/>
    <x v="0"/>
    <x v="0"/>
    <x v="8"/>
    <x v="2"/>
    <x v="8"/>
  </r>
  <r>
    <n v="393"/>
    <s v="Owens, Hall and Gonzalez"/>
    <s v="De-engineered static orchestration"/>
    <x v="236"/>
    <x v="388"/>
    <x v="390"/>
    <x v="1"/>
    <x v="297"/>
    <x v="390"/>
    <x v="0"/>
    <x v="0"/>
    <x v="373"/>
    <x v="376"/>
    <x v="0"/>
    <x v="0"/>
    <x v="17"/>
    <x v="1"/>
    <x v="17"/>
  </r>
  <r>
    <n v="394"/>
    <s v="Noble-Bailey"/>
    <s v="Customizable dynamic info-mediaries"/>
    <x v="126"/>
    <x v="389"/>
    <x v="391"/>
    <x v="1"/>
    <x v="298"/>
    <x v="391"/>
    <x v="1"/>
    <x v="1"/>
    <x v="374"/>
    <x v="377"/>
    <x v="0"/>
    <x v="1"/>
    <x v="4"/>
    <x v="4"/>
    <x v="4"/>
  </r>
  <r>
    <n v="395"/>
    <s v="Taylor PLC"/>
    <s v="Enhanced incremental budgetary management"/>
    <x v="143"/>
    <x v="390"/>
    <x v="392"/>
    <x v="1"/>
    <x v="10"/>
    <x v="392"/>
    <x v="1"/>
    <x v="1"/>
    <x v="375"/>
    <x v="378"/>
    <x v="1"/>
    <x v="0"/>
    <x v="3"/>
    <x v="3"/>
    <x v="3"/>
  </r>
  <r>
    <n v="396"/>
    <s v="Holmes PLC"/>
    <s v="Digitized local info-mediaries"/>
    <x v="237"/>
    <x v="391"/>
    <x v="393"/>
    <x v="1"/>
    <x v="299"/>
    <x v="393"/>
    <x v="2"/>
    <x v="2"/>
    <x v="376"/>
    <x v="379"/>
    <x v="0"/>
    <x v="0"/>
    <x v="6"/>
    <x v="4"/>
    <x v="6"/>
  </r>
  <r>
    <n v="397"/>
    <s v="Jones-Martin"/>
    <s v="Virtual systematic monitoring"/>
    <x v="32"/>
    <x v="392"/>
    <x v="394"/>
    <x v="1"/>
    <x v="211"/>
    <x v="394"/>
    <x v="1"/>
    <x v="1"/>
    <x v="377"/>
    <x v="380"/>
    <x v="0"/>
    <x v="0"/>
    <x v="1"/>
    <x v="1"/>
    <x v="1"/>
  </r>
  <r>
    <n v="398"/>
    <s v="Myers LLC"/>
    <s v="Reactive bottom-line open architecture"/>
    <x v="12"/>
    <x v="393"/>
    <x v="395"/>
    <x v="1"/>
    <x v="300"/>
    <x v="395"/>
    <x v="6"/>
    <x v="6"/>
    <x v="378"/>
    <x v="103"/>
    <x v="0"/>
    <x v="1"/>
    <x v="10"/>
    <x v="4"/>
    <x v="10"/>
  </r>
  <r>
    <n v="399"/>
    <s v="Acosta, Mullins and Morris"/>
    <s v="Pre-emptive interactive model"/>
    <x v="238"/>
    <x v="394"/>
    <x v="396"/>
    <x v="0"/>
    <x v="301"/>
    <x v="396"/>
    <x v="1"/>
    <x v="1"/>
    <x v="379"/>
    <x v="381"/>
    <x v="0"/>
    <x v="0"/>
    <x v="7"/>
    <x v="1"/>
    <x v="7"/>
  </r>
  <r>
    <n v="400"/>
    <s v="Bell PLC"/>
    <s v="Ergonomic eco-centric open architecture"/>
    <x v="0"/>
    <x v="50"/>
    <x v="50"/>
    <x v="0"/>
    <x v="49"/>
    <x v="50"/>
    <x v="1"/>
    <x v="1"/>
    <x v="380"/>
    <x v="382"/>
    <x v="0"/>
    <x v="1"/>
    <x v="14"/>
    <x v="7"/>
    <x v="14"/>
  </r>
  <r>
    <n v="401"/>
    <s v="Smith-Schmidt"/>
    <s v="Inverse radical hierarchy"/>
    <x v="79"/>
    <x v="395"/>
    <x v="397"/>
    <x v="1"/>
    <x v="302"/>
    <x v="397"/>
    <x v="1"/>
    <x v="1"/>
    <x v="381"/>
    <x v="383"/>
    <x v="0"/>
    <x v="0"/>
    <x v="3"/>
    <x v="3"/>
    <x v="3"/>
  </r>
  <r>
    <n v="402"/>
    <s v="Ruiz, Richardson and Cole"/>
    <s v="Team-oriented static interface"/>
    <x v="190"/>
    <x v="396"/>
    <x v="398"/>
    <x v="0"/>
    <x v="174"/>
    <x v="398"/>
    <x v="1"/>
    <x v="1"/>
    <x v="382"/>
    <x v="384"/>
    <x v="0"/>
    <x v="1"/>
    <x v="12"/>
    <x v="4"/>
    <x v="12"/>
  </r>
  <r>
    <n v="403"/>
    <s v="Leonard-Mcclain"/>
    <s v="Virtual foreground throughput"/>
    <x v="239"/>
    <x v="397"/>
    <x v="399"/>
    <x v="0"/>
    <x v="303"/>
    <x v="399"/>
    <x v="0"/>
    <x v="0"/>
    <x v="125"/>
    <x v="385"/>
    <x v="0"/>
    <x v="1"/>
    <x v="3"/>
    <x v="3"/>
    <x v="3"/>
  </r>
  <r>
    <n v="404"/>
    <s v="Bailey-Boyer"/>
    <s v="Visionary exuding Internet solution"/>
    <x v="240"/>
    <x v="398"/>
    <x v="400"/>
    <x v="1"/>
    <x v="304"/>
    <x v="400"/>
    <x v="1"/>
    <x v="1"/>
    <x v="383"/>
    <x v="386"/>
    <x v="0"/>
    <x v="0"/>
    <x v="3"/>
    <x v="3"/>
    <x v="3"/>
  </r>
  <r>
    <n v="405"/>
    <s v="Lee LLC"/>
    <s v="Synchronized secondary analyzer"/>
    <x v="241"/>
    <x v="399"/>
    <x v="401"/>
    <x v="0"/>
    <x v="305"/>
    <x v="401"/>
    <x v="1"/>
    <x v="1"/>
    <x v="384"/>
    <x v="387"/>
    <x v="0"/>
    <x v="0"/>
    <x v="3"/>
    <x v="3"/>
    <x v="3"/>
  </r>
  <r>
    <n v="406"/>
    <s v="Lyons Inc"/>
    <s v="Balanced attitude-oriented parallelism"/>
    <x v="242"/>
    <x v="400"/>
    <x v="402"/>
    <x v="1"/>
    <x v="306"/>
    <x v="402"/>
    <x v="1"/>
    <x v="1"/>
    <x v="385"/>
    <x v="388"/>
    <x v="1"/>
    <x v="0"/>
    <x v="4"/>
    <x v="4"/>
    <x v="4"/>
  </r>
  <r>
    <n v="407"/>
    <s v="Herrera-Wilson"/>
    <s v="Organized bandwidth-monitored core"/>
    <x v="74"/>
    <x v="401"/>
    <x v="403"/>
    <x v="1"/>
    <x v="307"/>
    <x v="403"/>
    <x v="3"/>
    <x v="3"/>
    <x v="386"/>
    <x v="389"/>
    <x v="0"/>
    <x v="0"/>
    <x v="3"/>
    <x v="3"/>
    <x v="3"/>
  </r>
  <r>
    <n v="408"/>
    <s v="Mahoney, Adams and Lucas"/>
    <s v="Cloned leadingedge utilization"/>
    <x v="243"/>
    <x v="402"/>
    <x v="404"/>
    <x v="1"/>
    <x v="110"/>
    <x v="404"/>
    <x v="0"/>
    <x v="0"/>
    <x v="387"/>
    <x v="390"/>
    <x v="0"/>
    <x v="0"/>
    <x v="4"/>
    <x v="4"/>
    <x v="4"/>
  </r>
  <r>
    <n v="409"/>
    <s v="Stewart LLC"/>
    <s v="Secured asymmetric projection"/>
    <x v="244"/>
    <x v="403"/>
    <x v="405"/>
    <x v="0"/>
    <x v="308"/>
    <x v="405"/>
    <x v="1"/>
    <x v="1"/>
    <x v="388"/>
    <x v="391"/>
    <x v="0"/>
    <x v="0"/>
    <x v="1"/>
    <x v="1"/>
    <x v="1"/>
  </r>
  <r>
    <n v="410"/>
    <s v="Mcmillan Group"/>
    <s v="Advanced cohesive Graphic Interface"/>
    <x v="184"/>
    <x v="404"/>
    <x v="406"/>
    <x v="2"/>
    <x v="309"/>
    <x v="406"/>
    <x v="1"/>
    <x v="1"/>
    <x v="277"/>
    <x v="277"/>
    <x v="0"/>
    <x v="0"/>
    <x v="20"/>
    <x v="6"/>
    <x v="20"/>
  </r>
  <r>
    <n v="411"/>
    <s v="Beck, Thompson and Martinez"/>
    <s v="Down-sized maximized function"/>
    <x v="75"/>
    <x v="405"/>
    <x v="407"/>
    <x v="1"/>
    <x v="172"/>
    <x v="407"/>
    <x v="1"/>
    <x v="1"/>
    <x v="389"/>
    <x v="392"/>
    <x v="0"/>
    <x v="0"/>
    <x v="3"/>
    <x v="3"/>
    <x v="3"/>
  </r>
  <r>
    <n v="412"/>
    <s v="Rodriguez-Scott"/>
    <s v="Realigned zero tolerance software"/>
    <x v="118"/>
    <x v="406"/>
    <x v="408"/>
    <x v="1"/>
    <x v="38"/>
    <x v="408"/>
    <x v="1"/>
    <x v="1"/>
    <x v="390"/>
    <x v="393"/>
    <x v="0"/>
    <x v="0"/>
    <x v="13"/>
    <x v="5"/>
    <x v="13"/>
  </r>
  <r>
    <n v="413"/>
    <s v="Rush-Bowers"/>
    <s v="Persevering analyzing extranet"/>
    <x v="245"/>
    <x v="407"/>
    <x v="409"/>
    <x v="2"/>
    <x v="310"/>
    <x v="409"/>
    <x v="1"/>
    <x v="1"/>
    <x v="391"/>
    <x v="394"/>
    <x v="0"/>
    <x v="0"/>
    <x v="10"/>
    <x v="4"/>
    <x v="10"/>
  </r>
  <r>
    <n v="414"/>
    <s v="Davis and Sons"/>
    <s v="Innovative human-resource migration"/>
    <x v="246"/>
    <x v="408"/>
    <x v="410"/>
    <x v="0"/>
    <x v="311"/>
    <x v="410"/>
    <x v="1"/>
    <x v="1"/>
    <x v="392"/>
    <x v="395"/>
    <x v="0"/>
    <x v="1"/>
    <x v="0"/>
    <x v="0"/>
    <x v="0"/>
  </r>
  <r>
    <n v="415"/>
    <s v="Anderson-Pham"/>
    <s v="Intuitive needs-based monitoring"/>
    <x v="247"/>
    <x v="409"/>
    <x v="411"/>
    <x v="0"/>
    <x v="312"/>
    <x v="411"/>
    <x v="1"/>
    <x v="1"/>
    <x v="393"/>
    <x v="396"/>
    <x v="0"/>
    <x v="0"/>
    <x v="3"/>
    <x v="3"/>
    <x v="3"/>
  </r>
  <r>
    <n v="416"/>
    <s v="Stewart-Coleman"/>
    <s v="Customer-focused disintermediate toolset"/>
    <x v="248"/>
    <x v="410"/>
    <x v="412"/>
    <x v="0"/>
    <x v="313"/>
    <x v="412"/>
    <x v="1"/>
    <x v="1"/>
    <x v="394"/>
    <x v="397"/>
    <x v="0"/>
    <x v="1"/>
    <x v="4"/>
    <x v="4"/>
    <x v="4"/>
  </r>
  <r>
    <n v="417"/>
    <s v="Bradshaw, Smith and Ryan"/>
    <s v="Upgradable 24/7 emulation"/>
    <x v="12"/>
    <x v="411"/>
    <x v="413"/>
    <x v="0"/>
    <x v="27"/>
    <x v="413"/>
    <x v="1"/>
    <x v="1"/>
    <x v="395"/>
    <x v="398"/>
    <x v="0"/>
    <x v="0"/>
    <x v="3"/>
    <x v="3"/>
    <x v="3"/>
  </r>
  <r>
    <n v="418"/>
    <s v="Jackson PLC"/>
    <s v="Quality-focused client-server core"/>
    <x v="249"/>
    <x v="412"/>
    <x v="414"/>
    <x v="0"/>
    <x v="314"/>
    <x v="414"/>
    <x v="0"/>
    <x v="0"/>
    <x v="396"/>
    <x v="399"/>
    <x v="0"/>
    <x v="0"/>
    <x v="4"/>
    <x v="4"/>
    <x v="4"/>
  </r>
  <r>
    <n v="419"/>
    <s v="Ware-Arias"/>
    <s v="Upgradable maximized protocol"/>
    <x v="250"/>
    <x v="413"/>
    <x v="415"/>
    <x v="1"/>
    <x v="315"/>
    <x v="415"/>
    <x v="1"/>
    <x v="1"/>
    <x v="397"/>
    <x v="348"/>
    <x v="0"/>
    <x v="0"/>
    <x v="2"/>
    <x v="2"/>
    <x v="2"/>
  </r>
  <r>
    <n v="420"/>
    <s v="Blair, Reyes and Woods"/>
    <s v="Cross-platform interactive synergy"/>
    <x v="92"/>
    <x v="414"/>
    <x v="416"/>
    <x v="1"/>
    <x v="115"/>
    <x v="416"/>
    <x v="1"/>
    <x v="1"/>
    <x v="398"/>
    <x v="400"/>
    <x v="0"/>
    <x v="0"/>
    <x v="3"/>
    <x v="3"/>
    <x v="3"/>
  </r>
  <r>
    <n v="421"/>
    <s v="Thomas-Lopez"/>
    <s v="User-centric fault-tolerant archive"/>
    <x v="151"/>
    <x v="415"/>
    <x v="417"/>
    <x v="0"/>
    <x v="316"/>
    <x v="417"/>
    <x v="1"/>
    <x v="1"/>
    <x v="399"/>
    <x v="401"/>
    <x v="0"/>
    <x v="1"/>
    <x v="8"/>
    <x v="2"/>
    <x v="8"/>
  </r>
  <r>
    <n v="422"/>
    <s v="Brown, Davies and Pacheco"/>
    <s v="Reverse-engineered regional knowledge user"/>
    <x v="251"/>
    <x v="416"/>
    <x v="418"/>
    <x v="1"/>
    <x v="317"/>
    <x v="418"/>
    <x v="1"/>
    <x v="1"/>
    <x v="400"/>
    <x v="402"/>
    <x v="0"/>
    <x v="1"/>
    <x v="3"/>
    <x v="3"/>
    <x v="3"/>
  </r>
  <r>
    <n v="423"/>
    <s v="Jones-Riddle"/>
    <s v="Self-enabling real-time definition"/>
    <x v="252"/>
    <x v="417"/>
    <x v="419"/>
    <x v="0"/>
    <x v="318"/>
    <x v="419"/>
    <x v="1"/>
    <x v="1"/>
    <x v="116"/>
    <x v="403"/>
    <x v="0"/>
    <x v="1"/>
    <x v="0"/>
    <x v="0"/>
    <x v="0"/>
  </r>
  <r>
    <n v="424"/>
    <s v="Schmidt-Gomez"/>
    <s v="User-centric impactful projection"/>
    <x v="135"/>
    <x v="418"/>
    <x v="420"/>
    <x v="0"/>
    <x v="100"/>
    <x v="420"/>
    <x v="1"/>
    <x v="1"/>
    <x v="401"/>
    <x v="404"/>
    <x v="0"/>
    <x v="0"/>
    <x v="7"/>
    <x v="1"/>
    <x v="7"/>
  </r>
  <r>
    <n v="425"/>
    <s v="Sullivan, Davis and Booth"/>
    <s v="Vision-oriented actuating hardware"/>
    <x v="50"/>
    <x v="419"/>
    <x v="421"/>
    <x v="1"/>
    <x v="45"/>
    <x v="421"/>
    <x v="1"/>
    <x v="1"/>
    <x v="402"/>
    <x v="405"/>
    <x v="0"/>
    <x v="0"/>
    <x v="14"/>
    <x v="7"/>
    <x v="14"/>
  </r>
  <r>
    <n v="426"/>
    <s v="Edwards-Kane"/>
    <s v="Virtual leadingedge framework"/>
    <x v="37"/>
    <x v="420"/>
    <x v="422"/>
    <x v="1"/>
    <x v="319"/>
    <x v="422"/>
    <x v="1"/>
    <x v="1"/>
    <x v="403"/>
    <x v="406"/>
    <x v="0"/>
    <x v="0"/>
    <x v="3"/>
    <x v="3"/>
    <x v="3"/>
  </r>
  <r>
    <n v="427"/>
    <s v="Hicks, Wall and Webb"/>
    <s v="Managed discrete framework"/>
    <x v="253"/>
    <x v="421"/>
    <x v="423"/>
    <x v="1"/>
    <x v="320"/>
    <x v="423"/>
    <x v="1"/>
    <x v="1"/>
    <x v="404"/>
    <x v="407"/>
    <x v="0"/>
    <x v="1"/>
    <x v="3"/>
    <x v="3"/>
    <x v="3"/>
  </r>
  <r>
    <n v="428"/>
    <s v="Mayer-Richmond"/>
    <s v="Progressive zero-defect capability"/>
    <x v="254"/>
    <x v="422"/>
    <x v="424"/>
    <x v="0"/>
    <x v="321"/>
    <x v="424"/>
    <x v="1"/>
    <x v="1"/>
    <x v="405"/>
    <x v="408"/>
    <x v="0"/>
    <x v="0"/>
    <x v="10"/>
    <x v="4"/>
    <x v="10"/>
  </r>
  <r>
    <n v="429"/>
    <s v="Robles Ltd"/>
    <s v="Right-sized demand-driven adapter"/>
    <x v="255"/>
    <x v="423"/>
    <x v="425"/>
    <x v="3"/>
    <x v="322"/>
    <x v="425"/>
    <x v="1"/>
    <x v="1"/>
    <x v="406"/>
    <x v="409"/>
    <x v="0"/>
    <x v="1"/>
    <x v="14"/>
    <x v="7"/>
    <x v="14"/>
  </r>
  <r>
    <n v="430"/>
    <s v="Cochran Ltd"/>
    <s v="Re-engineered attitude-oriented frame"/>
    <x v="32"/>
    <x v="424"/>
    <x v="426"/>
    <x v="0"/>
    <x v="286"/>
    <x v="426"/>
    <x v="1"/>
    <x v="1"/>
    <x v="407"/>
    <x v="410"/>
    <x v="0"/>
    <x v="0"/>
    <x v="3"/>
    <x v="3"/>
    <x v="3"/>
  </r>
  <r>
    <n v="431"/>
    <s v="Rosales LLC"/>
    <s v="Compatible multimedia utilization"/>
    <x v="135"/>
    <x v="425"/>
    <x v="427"/>
    <x v="1"/>
    <x v="115"/>
    <x v="427"/>
    <x v="1"/>
    <x v="1"/>
    <x v="408"/>
    <x v="312"/>
    <x v="1"/>
    <x v="0"/>
    <x v="3"/>
    <x v="3"/>
    <x v="3"/>
  </r>
  <r>
    <n v="432"/>
    <s v="Harper-Bryan"/>
    <s v="Re-contextualized dedicated hardware"/>
    <x v="106"/>
    <x v="426"/>
    <x v="428"/>
    <x v="0"/>
    <x v="222"/>
    <x v="428"/>
    <x v="1"/>
    <x v="1"/>
    <x v="409"/>
    <x v="411"/>
    <x v="0"/>
    <x v="0"/>
    <x v="3"/>
    <x v="3"/>
    <x v="3"/>
  </r>
  <r>
    <n v="433"/>
    <s v="Potter, Harper and Everett"/>
    <s v="Decentralized composite paradigm"/>
    <x v="256"/>
    <x v="427"/>
    <x v="429"/>
    <x v="0"/>
    <x v="323"/>
    <x v="429"/>
    <x v="1"/>
    <x v="1"/>
    <x v="410"/>
    <x v="412"/>
    <x v="0"/>
    <x v="1"/>
    <x v="4"/>
    <x v="4"/>
    <x v="4"/>
  </r>
  <r>
    <n v="434"/>
    <s v="Floyd-Sims"/>
    <s v="Cloned transitional hierarchy"/>
    <x v="91"/>
    <x v="315"/>
    <x v="430"/>
    <x v="3"/>
    <x v="234"/>
    <x v="430"/>
    <x v="0"/>
    <x v="0"/>
    <x v="411"/>
    <x v="413"/>
    <x v="1"/>
    <x v="0"/>
    <x v="3"/>
    <x v="3"/>
    <x v="3"/>
  </r>
  <r>
    <n v="435"/>
    <s v="Spence, Jackson and Kelly"/>
    <s v="Advanced discrete leverage"/>
    <x v="257"/>
    <x v="428"/>
    <x v="431"/>
    <x v="1"/>
    <x v="324"/>
    <x v="431"/>
    <x v="6"/>
    <x v="6"/>
    <x v="412"/>
    <x v="414"/>
    <x v="0"/>
    <x v="1"/>
    <x v="3"/>
    <x v="3"/>
    <x v="3"/>
  </r>
  <r>
    <n v="436"/>
    <s v="King-Nguyen"/>
    <s v="Open-source incremental throughput"/>
    <x v="81"/>
    <x v="429"/>
    <x v="432"/>
    <x v="1"/>
    <x v="61"/>
    <x v="432"/>
    <x v="1"/>
    <x v="1"/>
    <x v="413"/>
    <x v="354"/>
    <x v="0"/>
    <x v="0"/>
    <x v="17"/>
    <x v="1"/>
    <x v="17"/>
  </r>
  <r>
    <n v="437"/>
    <s v="Hansen Group"/>
    <s v="Centralized regional interface"/>
    <x v="32"/>
    <x v="430"/>
    <x v="433"/>
    <x v="1"/>
    <x v="325"/>
    <x v="433"/>
    <x v="1"/>
    <x v="1"/>
    <x v="414"/>
    <x v="415"/>
    <x v="0"/>
    <x v="1"/>
    <x v="10"/>
    <x v="4"/>
    <x v="10"/>
  </r>
  <r>
    <n v="438"/>
    <s v="Mathis, Hall and Hansen"/>
    <s v="Streamlined web-enabled knowledgebase"/>
    <x v="111"/>
    <x v="431"/>
    <x v="434"/>
    <x v="1"/>
    <x v="326"/>
    <x v="434"/>
    <x v="1"/>
    <x v="1"/>
    <x v="415"/>
    <x v="416"/>
    <x v="0"/>
    <x v="0"/>
    <x v="3"/>
    <x v="3"/>
    <x v="3"/>
  </r>
  <r>
    <n v="439"/>
    <s v="Cummings Inc"/>
    <s v="Digitized transitional monitoring"/>
    <x v="258"/>
    <x v="432"/>
    <x v="435"/>
    <x v="1"/>
    <x v="327"/>
    <x v="435"/>
    <x v="1"/>
    <x v="1"/>
    <x v="416"/>
    <x v="417"/>
    <x v="0"/>
    <x v="0"/>
    <x v="22"/>
    <x v="4"/>
    <x v="22"/>
  </r>
  <r>
    <n v="440"/>
    <s v="Miller-Poole"/>
    <s v="Networked optimal adapter"/>
    <x v="259"/>
    <x v="433"/>
    <x v="436"/>
    <x v="1"/>
    <x v="328"/>
    <x v="436"/>
    <x v="1"/>
    <x v="1"/>
    <x v="417"/>
    <x v="418"/>
    <x v="0"/>
    <x v="0"/>
    <x v="19"/>
    <x v="4"/>
    <x v="19"/>
  </r>
  <r>
    <n v="441"/>
    <s v="Rodriguez-West"/>
    <s v="Automated optimal function"/>
    <x v="260"/>
    <x v="434"/>
    <x v="437"/>
    <x v="0"/>
    <x v="235"/>
    <x v="437"/>
    <x v="1"/>
    <x v="1"/>
    <x v="418"/>
    <x v="419"/>
    <x v="0"/>
    <x v="0"/>
    <x v="8"/>
    <x v="2"/>
    <x v="8"/>
  </r>
  <r>
    <n v="442"/>
    <s v="Calderon, Bradford and Dean"/>
    <s v="Devolved system-worthy framework"/>
    <x v="91"/>
    <x v="435"/>
    <x v="438"/>
    <x v="1"/>
    <x v="182"/>
    <x v="438"/>
    <x v="6"/>
    <x v="6"/>
    <x v="419"/>
    <x v="420"/>
    <x v="0"/>
    <x v="0"/>
    <x v="3"/>
    <x v="3"/>
    <x v="3"/>
  </r>
  <r>
    <n v="443"/>
    <s v="Clark-Bowman"/>
    <s v="Stand-alone user-facing service-desk"/>
    <x v="29"/>
    <x v="436"/>
    <x v="439"/>
    <x v="3"/>
    <x v="329"/>
    <x v="439"/>
    <x v="1"/>
    <x v="1"/>
    <x v="420"/>
    <x v="421"/>
    <x v="0"/>
    <x v="0"/>
    <x v="3"/>
    <x v="3"/>
    <x v="3"/>
  </r>
  <r>
    <n v="444"/>
    <s v="Hensley Ltd"/>
    <s v="Versatile global attitude"/>
    <x v="8"/>
    <x v="437"/>
    <x v="440"/>
    <x v="1"/>
    <x v="102"/>
    <x v="440"/>
    <x v="1"/>
    <x v="1"/>
    <x v="421"/>
    <x v="422"/>
    <x v="0"/>
    <x v="1"/>
    <x v="7"/>
    <x v="1"/>
    <x v="7"/>
  </r>
  <r>
    <n v="445"/>
    <s v="Anderson-Pearson"/>
    <s v="Intuitive demand-driven Local Area Network"/>
    <x v="118"/>
    <x v="438"/>
    <x v="441"/>
    <x v="1"/>
    <x v="73"/>
    <x v="441"/>
    <x v="1"/>
    <x v="1"/>
    <x v="422"/>
    <x v="423"/>
    <x v="0"/>
    <x v="1"/>
    <x v="3"/>
    <x v="3"/>
    <x v="3"/>
  </r>
  <r>
    <n v="446"/>
    <s v="Martin, Martin and Solis"/>
    <s v="Assimilated uniform methodology"/>
    <x v="85"/>
    <x v="439"/>
    <x v="442"/>
    <x v="0"/>
    <x v="129"/>
    <x v="442"/>
    <x v="1"/>
    <x v="1"/>
    <x v="423"/>
    <x v="424"/>
    <x v="0"/>
    <x v="0"/>
    <x v="8"/>
    <x v="2"/>
    <x v="8"/>
  </r>
  <r>
    <n v="447"/>
    <s v="Harrington-Harper"/>
    <s v="Self-enabling next generation algorithm"/>
    <x v="261"/>
    <x v="440"/>
    <x v="443"/>
    <x v="3"/>
    <x v="330"/>
    <x v="443"/>
    <x v="4"/>
    <x v="4"/>
    <x v="424"/>
    <x v="425"/>
    <x v="0"/>
    <x v="0"/>
    <x v="19"/>
    <x v="4"/>
    <x v="19"/>
  </r>
  <r>
    <n v="448"/>
    <s v="Price and Sons"/>
    <s v="Object-based demand-driven strategy"/>
    <x v="262"/>
    <x v="441"/>
    <x v="444"/>
    <x v="0"/>
    <x v="331"/>
    <x v="444"/>
    <x v="1"/>
    <x v="1"/>
    <x v="425"/>
    <x v="426"/>
    <x v="0"/>
    <x v="1"/>
    <x v="11"/>
    <x v="6"/>
    <x v="11"/>
  </r>
  <r>
    <n v="449"/>
    <s v="Cuevas-Morales"/>
    <s v="Public-key coherent ability"/>
    <x v="79"/>
    <x v="442"/>
    <x v="445"/>
    <x v="1"/>
    <x v="99"/>
    <x v="445"/>
    <x v="3"/>
    <x v="3"/>
    <x v="426"/>
    <x v="427"/>
    <x v="0"/>
    <x v="0"/>
    <x v="11"/>
    <x v="6"/>
    <x v="11"/>
  </r>
  <r>
    <n v="450"/>
    <s v="Delgado-Hatfield"/>
    <s v="Up-sized composite success"/>
    <x v="0"/>
    <x v="443"/>
    <x v="446"/>
    <x v="0"/>
    <x v="49"/>
    <x v="446"/>
    <x v="0"/>
    <x v="0"/>
    <x v="427"/>
    <x v="428"/>
    <x v="0"/>
    <x v="0"/>
    <x v="10"/>
    <x v="4"/>
    <x v="10"/>
  </r>
  <r>
    <n v="451"/>
    <s v="Padilla-Porter"/>
    <s v="Innovative exuding matrix"/>
    <x v="263"/>
    <x v="444"/>
    <x v="447"/>
    <x v="1"/>
    <x v="332"/>
    <x v="447"/>
    <x v="1"/>
    <x v="1"/>
    <x v="428"/>
    <x v="429"/>
    <x v="0"/>
    <x v="0"/>
    <x v="1"/>
    <x v="1"/>
    <x v="1"/>
  </r>
  <r>
    <n v="452"/>
    <s v="Morris Group"/>
    <s v="Realigned impactful artificial intelligence"/>
    <x v="73"/>
    <x v="445"/>
    <x v="448"/>
    <x v="0"/>
    <x v="249"/>
    <x v="448"/>
    <x v="1"/>
    <x v="1"/>
    <x v="429"/>
    <x v="430"/>
    <x v="0"/>
    <x v="0"/>
    <x v="6"/>
    <x v="4"/>
    <x v="6"/>
  </r>
  <r>
    <n v="453"/>
    <s v="Saunders Ltd"/>
    <s v="Multi-layered multi-tasking secured line"/>
    <x v="264"/>
    <x v="446"/>
    <x v="449"/>
    <x v="0"/>
    <x v="333"/>
    <x v="449"/>
    <x v="1"/>
    <x v="1"/>
    <x v="411"/>
    <x v="431"/>
    <x v="0"/>
    <x v="0"/>
    <x v="22"/>
    <x v="4"/>
    <x v="22"/>
  </r>
  <r>
    <n v="454"/>
    <s v="Woods Inc"/>
    <s v="Upgradable upward-trending portal"/>
    <x v="220"/>
    <x v="447"/>
    <x v="450"/>
    <x v="0"/>
    <x v="334"/>
    <x v="450"/>
    <x v="1"/>
    <x v="1"/>
    <x v="430"/>
    <x v="432"/>
    <x v="0"/>
    <x v="1"/>
    <x v="6"/>
    <x v="4"/>
    <x v="6"/>
  </r>
  <r>
    <n v="455"/>
    <s v="Villanueva, Wright and Richardson"/>
    <s v="Profit-focused global product"/>
    <x v="265"/>
    <x v="448"/>
    <x v="451"/>
    <x v="1"/>
    <x v="335"/>
    <x v="451"/>
    <x v="1"/>
    <x v="1"/>
    <x v="431"/>
    <x v="433"/>
    <x v="0"/>
    <x v="0"/>
    <x v="3"/>
    <x v="3"/>
    <x v="3"/>
  </r>
  <r>
    <n v="456"/>
    <s v="Wilson, Brooks and Clark"/>
    <s v="Operative well-modulated data-warehouse"/>
    <x v="266"/>
    <x v="449"/>
    <x v="452"/>
    <x v="1"/>
    <x v="336"/>
    <x v="452"/>
    <x v="1"/>
    <x v="1"/>
    <x v="432"/>
    <x v="434"/>
    <x v="0"/>
    <x v="1"/>
    <x v="7"/>
    <x v="1"/>
    <x v="7"/>
  </r>
  <r>
    <n v="457"/>
    <s v="Sheppard, Smith and Spence"/>
    <s v="Cloned asymmetric functionalities"/>
    <x v="92"/>
    <x v="450"/>
    <x v="453"/>
    <x v="0"/>
    <x v="337"/>
    <x v="453"/>
    <x v="1"/>
    <x v="1"/>
    <x v="433"/>
    <x v="435"/>
    <x v="0"/>
    <x v="0"/>
    <x v="3"/>
    <x v="3"/>
    <x v="3"/>
  </r>
  <r>
    <n v="458"/>
    <s v="Wise, Thompson and Allen"/>
    <s v="Pre-emptive neutral portal"/>
    <x v="267"/>
    <x v="451"/>
    <x v="454"/>
    <x v="1"/>
    <x v="338"/>
    <x v="454"/>
    <x v="1"/>
    <x v="1"/>
    <x v="434"/>
    <x v="436"/>
    <x v="0"/>
    <x v="0"/>
    <x v="3"/>
    <x v="3"/>
    <x v="3"/>
  </r>
  <r>
    <n v="459"/>
    <s v="Lane, Ryan and Chapman"/>
    <s v="Switchable demand-driven help-desk"/>
    <x v="9"/>
    <x v="452"/>
    <x v="455"/>
    <x v="0"/>
    <x v="339"/>
    <x v="455"/>
    <x v="1"/>
    <x v="1"/>
    <x v="435"/>
    <x v="437"/>
    <x v="0"/>
    <x v="0"/>
    <x v="4"/>
    <x v="4"/>
    <x v="4"/>
  </r>
  <r>
    <n v="460"/>
    <s v="Rich, Alvarez and King"/>
    <s v="Business-focused static ability"/>
    <x v="166"/>
    <x v="453"/>
    <x v="456"/>
    <x v="1"/>
    <x v="126"/>
    <x v="456"/>
    <x v="1"/>
    <x v="1"/>
    <x v="8"/>
    <x v="438"/>
    <x v="0"/>
    <x v="0"/>
    <x v="3"/>
    <x v="3"/>
    <x v="3"/>
  </r>
  <r>
    <n v="461"/>
    <s v="Terry-Salinas"/>
    <s v="Networked secondary structure"/>
    <x v="268"/>
    <x v="454"/>
    <x v="457"/>
    <x v="1"/>
    <x v="340"/>
    <x v="457"/>
    <x v="1"/>
    <x v="1"/>
    <x v="436"/>
    <x v="439"/>
    <x v="0"/>
    <x v="0"/>
    <x v="6"/>
    <x v="4"/>
    <x v="6"/>
  </r>
  <r>
    <n v="462"/>
    <s v="Wang-Rodriguez"/>
    <s v="Total multimedia website"/>
    <x v="269"/>
    <x v="455"/>
    <x v="458"/>
    <x v="0"/>
    <x v="341"/>
    <x v="458"/>
    <x v="1"/>
    <x v="1"/>
    <x v="385"/>
    <x v="440"/>
    <x v="0"/>
    <x v="0"/>
    <x v="20"/>
    <x v="6"/>
    <x v="20"/>
  </r>
  <r>
    <n v="463"/>
    <s v="Mckee-Hill"/>
    <s v="Cross-platform upward-trending parallelism"/>
    <x v="270"/>
    <x v="456"/>
    <x v="459"/>
    <x v="1"/>
    <x v="342"/>
    <x v="459"/>
    <x v="1"/>
    <x v="1"/>
    <x v="437"/>
    <x v="441"/>
    <x v="0"/>
    <x v="0"/>
    <x v="10"/>
    <x v="4"/>
    <x v="10"/>
  </r>
  <r>
    <n v="464"/>
    <s v="Gomez LLC"/>
    <s v="Pre-emptive mission-critical hardware"/>
    <x v="271"/>
    <x v="457"/>
    <x v="460"/>
    <x v="1"/>
    <x v="343"/>
    <x v="460"/>
    <x v="1"/>
    <x v="1"/>
    <x v="438"/>
    <x v="442"/>
    <x v="0"/>
    <x v="0"/>
    <x v="3"/>
    <x v="3"/>
    <x v="3"/>
  </r>
  <r>
    <n v="465"/>
    <s v="Gonzalez-Robbins"/>
    <s v="Up-sized responsive protocol"/>
    <x v="53"/>
    <x v="458"/>
    <x v="461"/>
    <x v="1"/>
    <x v="175"/>
    <x v="461"/>
    <x v="1"/>
    <x v="1"/>
    <x v="439"/>
    <x v="443"/>
    <x v="0"/>
    <x v="0"/>
    <x v="18"/>
    <x v="5"/>
    <x v="18"/>
  </r>
  <r>
    <n v="466"/>
    <s v="Obrien and Sons"/>
    <s v="Pre-emptive transitional frame"/>
    <x v="272"/>
    <x v="459"/>
    <x v="462"/>
    <x v="1"/>
    <x v="344"/>
    <x v="462"/>
    <x v="1"/>
    <x v="1"/>
    <x v="440"/>
    <x v="444"/>
    <x v="0"/>
    <x v="1"/>
    <x v="8"/>
    <x v="2"/>
    <x v="8"/>
  </r>
  <r>
    <n v="467"/>
    <s v="Shaw Ltd"/>
    <s v="Profit-focused content-based application"/>
    <x v="1"/>
    <x v="460"/>
    <x v="463"/>
    <x v="1"/>
    <x v="279"/>
    <x v="463"/>
    <x v="0"/>
    <x v="0"/>
    <x v="441"/>
    <x v="445"/>
    <x v="0"/>
    <x v="1"/>
    <x v="2"/>
    <x v="2"/>
    <x v="2"/>
  </r>
  <r>
    <n v="468"/>
    <s v="Hughes Inc"/>
    <s v="Streamlined neutral analyzer"/>
    <x v="220"/>
    <x v="461"/>
    <x v="464"/>
    <x v="0"/>
    <x v="36"/>
    <x v="464"/>
    <x v="1"/>
    <x v="1"/>
    <x v="442"/>
    <x v="368"/>
    <x v="0"/>
    <x v="0"/>
    <x v="3"/>
    <x v="3"/>
    <x v="3"/>
  </r>
  <r>
    <n v="469"/>
    <s v="Olsen-Ryan"/>
    <s v="Assimilated neutral utilization"/>
    <x v="36"/>
    <x v="462"/>
    <x v="465"/>
    <x v="1"/>
    <x v="122"/>
    <x v="465"/>
    <x v="1"/>
    <x v="1"/>
    <x v="443"/>
    <x v="446"/>
    <x v="0"/>
    <x v="0"/>
    <x v="6"/>
    <x v="4"/>
    <x v="6"/>
  </r>
  <r>
    <n v="470"/>
    <s v="Grimes, Holland and Sloan"/>
    <s v="Extended dedicated archive"/>
    <x v="136"/>
    <x v="463"/>
    <x v="466"/>
    <x v="1"/>
    <x v="345"/>
    <x v="466"/>
    <x v="1"/>
    <x v="1"/>
    <x v="315"/>
    <x v="447"/>
    <x v="0"/>
    <x v="0"/>
    <x v="8"/>
    <x v="2"/>
    <x v="8"/>
  </r>
  <r>
    <n v="471"/>
    <s v="Perry and Sons"/>
    <s v="Configurable static help-desk"/>
    <x v="33"/>
    <x v="464"/>
    <x v="467"/>
    <x v="1"/>
    <x v="346"/>
    <x v="467"/>
    <x v="4"/>
    <x v="4"/>
    <x v="444"/>
    <x v="448"/>
    <x v="0"/>
    <x v="1"/>
    <x v="0"/>
    <x v="0"/>
    <x v="0"/>
  </r>
  <r>
    <n v="472"/>
    <s v="Turner, Young and Collins"/>
    <s v="Self-enabling clear-thinking framework"/>
    <x v="273"/>
    <x v="465"/>
    <x v="468"/>
    <x v="0"/>
    <x v="347"/>
    <x v="468"/>
    <x v="1"/>
    <x v="1"/>
    <x v="445"/>
    <x v="178"/>
    <x v="0"/>
    <x v="0"/>
    <x v="1"/>
    <x v="1"/>
    <x v="1"/>
  </r>
  <r>
    <n v="473"/>
    <s v="Richardson Inc"/>
    <s v="Assimilated fault-tolerant capacity"/>
    <x v="92"/>
    <x v="466"/>
    <x v="469"/>
    <x v="1"/>
    <x v="88"/>
    <x v="469"/>
    <x v="1"/>
    <x v="1"/>
    <x v="446"/>
    <x v="449"/>
    <x v="0"/>
    <x v="0"/>
    <x v="5"/>
    <x v="1"/>
    <x v="5"/>
  </r>
  <r>
    <n v="474"/>
    <s v="Santos-Young"/>
    <s v="Enhanced neutral ability"/>
    <x v="220"/>
    <x v="75"/>
    <x v="470"/>
    <x v="1"/>
    <x v="23"/>
    <x v="470"/>
    <x v="1"/>
    <x v="1"/>
    <x v="447"/>
    <x v="450"/>
    <x v="0"/>
    <x v="0"/>
    <x v="19"/>
    <x v="4"/>
    <x v="19"/>
  </r>
  <r>
    <n v="475"/>
    <s v="Nichols Ltd"/>
    <s v="Function-based attitude-oriented groupware"/>
    <x v="71"/>
    <x v="467"/>
    <x v="471"/>
    <x v="1"/>
    <x v="57"/>
    <x v="471"/>
    <x v="1"/>
    <x v="1"/>
    <x v="448"/>
    <x v="451"/>
    <x v="0"/>
    <x v="1"/>
    <x v="18"/>
    <x v="5"/>
    <x v="18"/>
  </r>
  <r>
    <n v="476"/>
    <s v="Murphy PLC"/>
    <s v="Optional solution-oriented instruction set"/>
    <x v="274"/>
    <x v="468"/>
    <x v="472"/>
    <x v="0"/>
    <x v="348"/>
    <x v="472"/>
    <x v="1"/>
    <x v="1"/>
    <x v="342"/>
    <x v="452"/>
    <x v="0"/>
    <x v="0"/>
    <x v="13"/>
    <x v="5"/>
    <x v="13"/>
  </r>
  <r>
    <n v="477"/>
    <s v="Hogan, Porter and Rivera"/>
    <s v="Organic object-oriented core"/>
    <x v="275"/>
    <x v="469"/>
    <x v="473"/>
    <x v="0"/>
    <x v="86"/>
    <x v="473"/>
    <x v="1"/>
    <x v="1"/>
    <x v="449"/>
    <x v="453"/>
    <x v="0"/>
    <x v="0"/>
    <x v="22"/>
    <x v="4"/>
    <x v="22"/>
  </r>
  <r>
    <n v="478"/>
    <s v="Lyons LLC"/>
    <s v="Balanced impactful circuit"/>
    <x v="276"/>
    <x v="470"/>
    <x v="474"/>
    <x v="1"/>
    <x v="349"/>
    <x v="474"/>
    <x v="1"/>
    <x v="1"/>
    <x v="450"/>
    <x v="454"/>
    <x v="0"/>
    <x v="0"/>
    <x v="8"/>
    <x v="2"/>
    <x v="8"/>
  </r>
  <r>
    <n v="479"/>
    <s v="Long-Greene"/>
    <s v="Future-proofed heuristic encryption"/>
    <x v="166"/>
    <x v="471"/>
    <x v="475"/>
    <x v="1"/>
    <x v="350"/>
    <x v="475"/>
    <x v="4"/>
    <x v="4"/>
    <x v="451"/>
    <x v="455"/>
    <x v="0"/>
    <x v="0"/>
    <x v="0"/>
    <x v="0"/>
    <x v="0"/>
  </r>
  <r>
    <n v="480"/>
    <s v="Robles-Hudson"/>
    <s v="Balanced bifurcated leverage"/>
    <x v="133"/>
    <x v="472"/>
    <x v="476"/>
    <x v="1"/>
    <x v="215"/>
    <x v="476"/>
    <x v="1"/>
    <x v="1"/>
    <x v="452"/>
    <x v="456"/>
    <x v="0"/>
    <x v="1"/>
    <x v="14"/>
    <x v="7"/>
    <x v="14"/>
  </r>
  <r>
    <n v="481"/>
    <s v="Mcclure LLC"/>
    <s v="Sharable discrete budgetary management"/>
    <x v="277"/>
    <x v="473"/>
    <x v="477"/>
    <x v="0"/>
    <x v="351"/>
    <x v="477"/>
    <x v="1"/>
    <x v="1"/>
    <x v="453"/>
    <x v="457"/>
    <x v="0"/>
    <x v="1"/>
    <x v="3"/>
    <x v="3"/>
    <x v="3"/>
  </r>
  <r>
    <n v="482"/>
    <s v="Martin, Russell and Baker"/>
    <s v="Focused solution-oriented instruction set"/>
    <x v="3"/>
    <x v="474"/>
    <x v="478"/>
    <x v="0"/>
    <x v="352"/>
    <x v="478"/>
    <x v="1"/>
    <x v="1"/>
    <x v="454"/>
    <x v="458"/>
    <x v="0"/>
    <x v="1"/>
    <x v="13"/>
    <x v="5"/>
    <x v="13"/>
  </r>
  <r>
    <n v="483"/>
    <s v="Rice-Parker"/>
    <s v="Down-sized actuating infrastructure"/>
    <x v="278"/>
    <x v="475"/>
    <x v="479"/>
    <x v="0"/>
    <x v="353"/>
    <x v="479"/>
    <x v="1"/>
    <x v="1"/>
    <x v="455"/>
    <x v="459"/>
    <x v="0"/>
    <x v="0"/>
    <x v="3"/>
    <x v="3"/>
    <x v="3"/>
  </r>
  <r>
    <n v="484"/>
    <s v="Landry Inc"/>
    <s v="Synergistic cohesive adapter"/>
    <x v="241"/>
    <x v="476"/>
    <x v="480"/>
    <x v="1"/>
    <x v="354"/>
    <x v="480"/>
    <x v="4"/>
    <x v="4"/>
    <x v="456"/>
    <x v="460"/>
    <x v="0"/>
    <x v="1"/>
    <x v="0"/>
    <x v="0"/>
    <x v="0"/>
  </r>
  <r>
    <n v="485"/>
    <s v="Richards-Davis"/>
    <s v="Quality-focused mission-critical structure"/>
    <x v="279"/>
    <x v="477"/>
    <x v="481"/>
    <x v="0"/>
    <x v="355"/>
    <x v="481"/>
    <x v="4"/>
    <x v="4"/>
    <x v="457"/>
    <x v="461"/>
    <x v="0"/>
    <x v="0"/>
    <x v="3"/>
    <x v="3"/>
    <x v="3"/>
  </r>
  <r>
    <n v="486"/>
    <s v="Davis, Cox and Fox"/>
    <s v="Compatible exuding Graphical User Interface"/>
    <x v="5"/>
    <x v="478"/>
    <x v="482"/>
    <x v="0"/>
    <x v="356"/>
    <x v="482"/>
    <x v="4"/>
    <x v="4"/>
    <x v="458"/>
    <x v="462"/>
    <x v="0"/>
    <x v="1"/>
    <x v="18"/>
    <x v="5"/>
    <x v="18"/>
  </r>
  <r>
    <n v="487"/>
    <s v="Smith-Wallace"/>
    <s v="Monitored 24/7 time-frame"/>
    <x v="280"/>
    <x v="479"/>
    <x v="483"/>
    <x v="1"/>
    <x v="357"/>
    <x v="483"/>
    <x v="1"/>
    <x v="1"/>
    <x v="459"/>
    <x v="463"/>
    <x v="0"/>
    <x v="0"/>
    <x v="3"/>
    <x v="3"/>
    <x v="3"/>
  </r>
  <r>
    <n v="488"/>
    <s v="Cordova, Shaw and Wang"/>
    <s v="Virtual secondary open architecture"/>
    <x v="98"/>
    <x v="480"/>
    <x v="484"/>
    <x v="1"/>
    <x v="127"/>
    <x v="484"/>
    <x v="1"/>
    <x v="1"/>
    <x v="460"/>
    <x v="464"/>
    <x v="0"/>
    <x v="0"/>
    <x v="3"/>
    <x v="3"/>
    <x v="3"/>
  </r>
  <r>
    <n v="489"/>
    <s v="Clark Inc"/>
    <s v="Down-sized mobile time-frame"/>
    <x v="243"/>
    <x v="481"/>
    <x v="485"/>
    <x v="1"/>
    <x v="72"/>
    <x v="485"/>
    <x v="6"/>
    <x v="6"/>
    <x v="461"/>
    <x v="465"/>
    <x v="0"/>
    <x v="0"/>
    <x v="8"/>
    <x v="2"/>
    <x v="8"/>
  </r>
  <r>
    <n v="490"/>
    <s v="Young and Sons"/>
    <s v="Innovative disintermediate encryption"/>
    <x v="166"/>
    <x v="482"/>
    <x v="486"/>
    <x v="1"/>
    <x v="358"/>
    <x v="486"/>
    <x v="1"/>
    <x v="1"/>
    <x v="462"/>
    <x v="466"/>
    <x v="0"/>
    <x v="0"/>
    <x v="23"/>
    <x v="8"/>
    <x v="23"/>
  </r>
  <r>
    <n v="491"/>
    <s v="Henson PLC"/>
    <s v="Universal contextually-based knowledgebase"/>
    <x v="281"/>
    <x v="483"/>
    <x v="487"/>
    <x v="1"/>
    <x v="120"/>
    <x v="487"/>
    <x v="1"/>
    <x v="1"/>
    <x v="463"/>
    <x v="467"/>
    <x v="0"/>
    <x v="1"/>
    <x v="0"/>
    <x v="0"/>
    <x v="0"/>
  </r>
  <r>
    <n v="492"/>
    <s v="Garcia Group"/>
    <s v="Persevering interactive matrix"/>
    <x v="255"/>
    <x v="484"/>
    <x v="488"/>
    <x v="3"/>
    <x v="359"/>
    <x v="488"/>
    <x v="1"/>
    <x v="1"/>
    <x v="464"/>
    <x v="468"/>
    <x v="1"/>
    <x v="1"/>
    <x v="12"/>
    <x v="4"/>
    <x v="12"/>
  </r>
  <r>
    <n v="493"/>
    <s v="Adams, Walker and Wong"/>
    <s v="Seamless background framework"/>
    <x v="79"/>
    <x v="485"/>
    <x v="489"/>
    <x v="1"/>
    <x v="251"/>
    <x v="489"/>
    <x v="1"/>
    <x v="1"/>
    <x v="465"/>
    <x v="469"/>
    <x v="0"/>
    <x v="0"/>
    <x v="14"/>
    <x v="7"/>
    <x v="14"/>
  </r>
  <r>
    <n v="494"/>
    <s v="Hopkins-Browning"/>
    <s v="Balanced upward-trending productivity"/>
    <x v="186"/>
    <x v="486"/>
    <x v="490"/>
    <x v="1"/>
    <x v="360"/>
    <x v="490"/>
    <x v="1"/>
    <x v="1"/>
    <x v="466"/>
    <x v="470"/>
    <x v="0"/>
    <x v="0"/>
    <x v="8"/>
    <x v="2"/>
    <x v="8"/>
  </r>
  <r>
    <n v="495"/>
    <s v="Bell, Edwards and Andersen"/>
    <s v="Centralized clear-thinking solution"/>
    <x v="170"/>
    <x v="487"/>
    <x v="491"/>
    <x v="1"/>
    <x v="135"/>
    <x v="491"/>
    <x v="3"/>
    <x v="3"/>
    <x v="467"/>
    <x v="471"/>
    <x v="0"/>
    <x v="0"/>
    <x v="3"/>
    <x v="3"/>
    <x v="3"/>
  </r>
  <r>
    <n v="496"/>
    <s v="Morales Group"/>
    <s v="Optimized bi-directional extranet"/>
    <x v="282"/>
    <x v="488"/>
    <x v="492"/>
    <x v="0"/>
    <x v="71"/>
    <x v="492"/>
    <x v="1"/>
    <x v="1"/>
    <x v="468"/>
    <x v="472"/>
    <x v="0"/>
    <x v="0"/>
    <x v="10"/>
    <x v="4"/>
    <x v="10"/>
  </r>
  <r>
    <n v="497"/>
    <s v="Lucero Group"/>
    <s v="Intuitive actuating benchmark"/>
    <x v="122"/>
    <x v="489"/>
    <x v="493"/>
    <x v="0"/>
    <x v="53"/>
    <x v="493"/>
    <x v="1"/>
    <x v="1"/>
    <x v="469"/>
    <x v="473"/>
    <x v="0"/>
    <x v="1"/>
    <x v="8"/>
    <x v="2"/>
    <x v="8"/>
  </r>
  <r>
    <n v="498"/>
    <s v="Smith, Brown and Davis"/>
    <s v="Devolved background project"/>
    <x v="283"/>
    <x v="490"/>
    <x v="494"/>
    <x v="0"/>
    <x v="361"/>
    <x v="494"/>
    <x v="3"/>
    <x v="3"/>
    <x v="470"/>
    <x v="474"/>
    <x v="0"/>
    <x v="0"/>
    <x v="2"/>
    <x v="2"/>
    <x v="2"/>
  </r>
  <r>
    <n v="499"/>
    <s v="Hunt Group"/>
    <s v="Reverse-engineered executive emulation"/>
    <x v="284"/>
    <x v="491"/>
    <x v="495"/>
    <x v="0"/>
    <x v="362"/>
    <x v="495"/>
    <x v="1"/>
    <x v="1"/>
    <x v="471"/>
    <x v="475"/>
    <x v="0"/>
    <x v="1"/>
    <x v="4"/>
    <x v="4"/>
    <x v="4"/>
  </r>
  <r>
    <n v="500"/>
    <s v="Valdez Ltd"/>
    <s v="Team-oriented clear-thinking matrix"/>
    <x v="0"/>
    <x v="0"/>
    <x v="0"/>
    <x v="0"/>
    <x v="0"/>
    <x v="0"/>
    <x v="1"/>
    <x v="1"/>
    <x v="472"/>
    <x v="380"/>
    <x v="0"/>
    <x v="1"/>
    <x v="3"/>
    <x v="3"/>
    <x v="3"/>
  </r>
  <r>
    <n v="501"/>
    <s v="Mccann-Le"/>
    <s v="Focused coherent methodology"/>
    <x v="285"/>
    <x v="492"/>
    <x v="496"/>
    <x v="0"/>
    <x v="363"/>
    <x v="496"/>
    <x v="1"/>
    <x v="1"/>
    <x v="473"/>
    <x v="353"/>
    <x v="0"/>
    <x v="0"/>
    <x v="4"/>
    <x v="4"/>
    <x v="4"/>
  </r>
  <r>
    <n v="502"/>
    <s v="Johnson Inc"/>
    <s v="Reduced context-sensitive complexity"/>
    <x v="81"/>
    <x v="493"/>
    <x v="497"/>
    <x v="1"/>
    <x v="129"/>
    <x v="497"/>
    <x v="2"/>
    <x v="2"/>
    <x v="474"/>
    <x v="476"/>
    <x v="0"/>
    <x v="1"/>
    <x v="11"/>
    <x v="6"/>
    <x v="11"/>
  </r>
  <r>
    <n v="503"/>
    <s v="Collins LLC"/>
    <s v="Decentralized 4thgeneration time-frame"/>
    <x v="286"/>
    <x v="494"/>
    <x v="498"/>
    <x v="1"/>
    <x v="364"/>
    <x v="498"/>
    <x v="1"/>
    <x v="1"/>
    <x v="72"/>
    <x v="477"/>
    <x v="0"/>
    <x v="0"/>
    <x v="6"/>
    <x v="4"/>
    <x v="6"/>
  </r>
  <r>
    <n v="504"/>
    <s v="Smith-Miller"/>
    <s v="De-engineered cohesive moderator"/>
    <x v="168"/>
    <x v="495"/>
    <x v="499"/>
    <x v="0"/>
    <x v="197"/>
    <x v="499"/>
    <x v="6"/>
    <x v="6"/>
    <x v="443"/>
    <x v="478"/>
    <x v="0"/>
    <x v="0"/>
    <x v="1"/>
    <x v="1"/>
    <x v="1"/>
  </r>
  <r>
    <n v="505"/>
    <s v="Jensen-Vargas"/>
    <s v="Ameliorated explicit parallelism"/>
    <x v="262"/>
    <x v="496"/>
    <x v="500"/>
    <x v="0"/>
    <x v="365"/>
    <x v="500"/>
    <x v="1"/>
    <x v="1"/>
    <x v="475"/>
    <x v="479"/>
    <x v="0"/>
    <x v="1"/>
    <x v="15"/>
    <x v="5"/>
    <x v="15"/>
  </r>
  <r>
    <n v="506"/>
    <s v="Robles, Bell and Gonzalez"/>
    <s v="Customizable background monitoring"/>
    <x v="287"/>
    <x v="497"/>
    <x v="501"/>
    <x v="1"/>
    <x v="366"/>
    <x v="501"/>
    <x v="1"/>
    <x v="1"/>
    <x v="81"/>
    <x v="480"/>
    <x v="0"/>
    <x v="1"/>
    <x v="3"/>
    <x v="3"/>
    <x v="3"/>
  </r>
  <r>
    <n v="507"/>
    <s v="Turner, Miller and Francis"/>
    <s v="Compatible well-modulated budgetary management"/>
    <x v="118"/>
    <x v="498"/>
    <x v="502"/>
    <x v="0"/>
    <x v="161"/>
    <x v="502"/>
    <x v="1"/>
    <x v="1"/>
    <x v="476"/>
    <x v="481"/>
    <x v="0"/>
    <x v="1"/>
    <x v="2"/>
    <x v="2"/>
    <x v="2"/>
  </r>
  <r>
    <n v="508"/>
    <s v="Roberts Group"/>
    <s v="Up-sized radical pricing structure"/>
    <x v="288"/>
    <x v="499"/>
    <x v="503"/>
    <x v="1"/>
    <x v="367"/>
    <x v="503"/>
    <x v="1"/>
    <x v="1"/>
    <x v="192"/>
    <x v="482"/>
    <x v="0"/>
    <x v="0"/>
    <x v="3"/>
    <x v="3"/>
    <x v="3"/>
  </r>
  <r>
    <n v="509"/>
    <s v="White LLC"/>
    <s v="Robust zero-defect project"/>
    <x v="172"/>
    <x v="500"/>
    <x v="504"/>
    <x v="0"/>
    <x v="368"/>
    <x v="504"/>
    <x v="1"/>
    <x v="1"/>
    <x v="477"/>
    <x v="483"/>
    <x v="0"/>
    <x v="0"/>
    <x v="3"/>
    <x v="3"/>
    <x v="3"/>
  </r>
  <r>
    <n v="510"/>
    <s v="Best, Miller and Thomas"/>
    <s v="Re-engineered mobile task-force"/>
    <x v="75"/>
    <x v="501"/>
    <x v="505"/>
    <x v="1"/>
    <x v="54"/>
    <x v="505"/>
    <x v="2"/>
    <x v="2"/>
    <x v="478"/>
    <x v="484"/>
    <x v="0"/>
    <x v="0"/>
    <x v="6"/>
    <x v="4"/>
    <x v="6"/>
  </r>
  <r>
    <n v="511"/>
    <s v="Smith-Mullins"/>
    <s v="User-centric intangible neural-net"/>
    <x v="252"/>
    <x v="502"/>
    <x v="506"/>
    <x v="0"/>
    <x v="369"/>
    <x v="506"/>
    <x v="1"/>
    <x v="1"/>
    <x v="479"/>
    <x v="265"/>
    <x v="0"/>
    <x v="0"/>
    <x v="3"/>
    <x v="3"/>
    <x v="3"/>
  </r>
  <r>
    <n v="512"/>
    <s v="Williams-Walsh"/>
    <s v="Organized explicit core"/>
    <x v="14"/>
    <x v="503"/>
    <x v="507"/>
    <x v="1"/>
    <x v="370"/>
    <x v="507"/>
    <x v="1"/>
    <x v="1"/>
    <x v="480"/>
    <x v="485"/>
    <x v="0"/>
    <x v="1"/>
    <x v="11"/>
    <x v="6"/>
    <x v="11"/>
  </r>
  <r>
    <n v="513"/>
    <s v="Harrison, Blackwell and Mendez"/>
    <s v="Synchronized 6thgeneration adapter"/>
    <x v="111"/>
    <x v="504"/>
    <x v="508"/>
    <x v="3"/>
    <x v="164"/>
    <x v="508"/>
    <x v="1"/>
    <x v="1"/>
    <x v="180"/>
    <x v="486"/>
    <x v="0"/>
    <x v="0"/>
    <x v="19"/>
    <x v="4"/>
    <x v="19"/>
  </r>
  <r>
    <n v="514"/>
    <s v="Sanchez, Bradley and Flores"/>
    <s v="Centralized motivating capacity"/>
    <x v="289"/>
    <x v="505"/>
    <x v="509"/>
    <x v="3"/>
    <x v="371"/>
    <x v="509"/>
    <x v="5"/>
    <x v="5"/>
    <x v="481"/>
    <x v="412"/>
    <x v="0"/>
    <x v="1"/>
    <x v="1"/>
    <x v="1"/>
    <x v="1"/>
  </r>
  <r>
    <n v="515"/>
    <s v="Cox LLC"/>
    <s v="Phased 24hour flexibility"/>
    <x v="133"/>
    <x v="506"/>
    <x v="510"/>
    <x v="0"/>
    <x v="221"/>
    <x v="510"/>
    <x v="0"/>
    <x v="0"/>
    <x v="482"/>
    <x v="487"/>
    <x v="0"/>
    <x v="1"/>
    <x v="3"/>
    <x v="3"/>
    <x v="3"/>
  </r>
  <r>
    <n v="516"/>
    <s v="Morales-Odonnell"/>
    <s v="Exclusive 5thgeneration structure"/>
    <x v="290"/>
    <x v="507"/>
    <x v="511"/>
    <x v="0"/>
    <x v="372"/>
    <x v="511"/>
    <x v="1"/>
    <x v="1"/>
    <x v="194"/>
    <x v="488"/>
    <x v="0"/>
    <x v="0"/>
    <x v="9"/>
    <x v="5"/>
    <x v="9"/>
  </r>
  <r>
    <n v="517"/>
    <s v="Ramirez LLC"/>
    <s v="Multi-tiered maximized orchestration"/>
    <x v="291"/>
    <x v="508"/>
    <x v="512"/>
    <x v="1"/>
    <x v="373"/>
    <x v="512"/>
    <x v="1"/>
    <x v="1"/>
    <x v="483"/>
    <x v="489"/>
    <x v="0"/>
    <x v="0"/>
    <x v="0"/>
    <x v="0"/>
    <x v="0"/>
  </r>
  <r>
    <n v="518"/>
    <s v="Ramirez Group"/>
    <s v="Open-architected uniform instruction set"/>
    <x v="35"/>
    <x v="509"/>
    <x v="513"/>
    <x v="0"/>
    <x v="234"/>
    <x v="513"/>
    <x v="1"/>
    <x v="1"/>
    <x v="484"/>
    <x v="442"/>
    <x v="0"/>
    <x v="1"/>
    <x v="10"/>
    <x v="4"/>
    <x v="10"/>
  </r>
  <r>
    <n v="519"/>
    <s v="Marsh-Coleman"/>
    <s v="Exclusive asymmetric analyzer"/>
    <x v="96"/>
    <x v="510"/>
    <x v="514"/>
    <x v="1"/>
    <x v="374"/>
    <x v="514"/>
    <x v="1"/>
    <x v="1"/>
    <x v="355"/>
    <x v="437"/>
    <x v="0"/>
    <x v="1"/>
    <x v="1"/>
    <x v="1"/>
    <x v="1"/>
  </r>
  <r>
    <n v="520"/>
    <s v="Frederick, Jenkins and Collins"/>
    <s v="Organic radical collaboration"/>
    <x v="126"/>
    <x v="511"/>
    <x v="515"/>
    <x v="1"/>
    <x v="235"/>
    <x v="515"/>
    <x v="1"/>
    <x v="1"/>
    <x v="485"/>
    <x v="490"/>
    <x v="0"/>
    <x v="0"/>
    <x v="3"/>
    <x v="3"/>
    <x v="3"/>
  </r>
  <r>
    <n v="521"/>
    <s v="Wilson Ltd"/>
    <s v="Function-based multi-state software"/>
    <x v="4"/>
    <x v="512"/>
    <x v="516"/>
    <x v="1"/>
    <x v="375"/>
    <x v="516"/>
    <x v="1"/>
    <x v="1"/>
    <x v="486"/>
    <x v="491"/>
    <x v="0"/>
    <x v="1"/>
    <x v="6"/>
    <x v="4"/>
    <x v="6"/>
  </r>
  <r>
    <n v="522"/>
    <s v="Cline, Peterson and Lowery"/>
    <s v="Innovative static budgetary management"/>
    <x v="292"/>
    <x v="513"/>
    <x v="517"/>
    <x v="0"/>
    <x v="271"/>
    <x v="517"/>
    <x v="1"/>
    <x v="1"/>
    <x v="487"/>
    <x v="163"/>
    <x v="0"/>
    <x v="0"/>
    <x v="12"/>
    <x v="4"/>
    <x v="12"/>
  </r>
  <r>
    <n v="523"/>
    <s v="Underwood, James and Jones"/>
    <s v="Triple-buffered holistic ability"/>
    <x v="79"/>
    <x v="514"/>
    <x v="518"/>
    <x v="1"/>
    <x v="121"/>
    <x v="518"/>
    <x v="1"/>
    <x v="1"/>
    <x v="488"/>
    <x v="492"/>
    <x v="0"/>
    <x v="0"/>
    <x v="12"/>
    <x v="4"/>
    <x v="12"/>
  </r>
  <r>
    <n v="524"/>
    <s v="Johnson-Contreras"/>
    <s v="Diverse scalable superstructure"/>
    <x v="127"/>
    <x v="515"/>
    <x v="519"/>
    <x v="0"/>
    <x v="376"/>
    <x v="519"/>
    <x v="1"/>
    <x v="1"/>
    <x v="489"/>
    <x v="493"/>
    <x v="0"/>
    <x v="0"/>
    <x v="3"/>
    <x v="3"/>
    <x v="3"/>
  </r>
  <r>
    <n v="525"/>
    <s v="Greene, Lloyd and Sims"/>
    <s v="Balanced leadingedge data-warehouse"/>
    <x v="118"/>
    <x v="516"/>
    <x v="520"/>
    <x v="0"/>
    <x v="377"/>
    <x v="520"/>
    <x v="1"/>
    <x v="1"/>
    <x v="490"/>
    <x v="494"/>
    <x v="0"/>
    <x v="0"/>
    <x v="8"/>
    <x v="2"/>
    <x v="8"/>
  </r>
  <r>
    <n v="526"/>
    <s v="Smith-Sparks"/>
    <s v="Digitized bandwidth-monitored open architecture"/>
    <x v="111"/>
    <x v="517"/>
    <x v="521"/>
    <x v="1"/>
    <x v="98"/>
    <x v="521"/>
    <x v="1"/>
    <x v="1"/>
    <x v="312"/>
    <x v="495"/>
    <x v="0"/>
    <x v="1"/>
    <x v="3"/>
    <x v="3"/>
    <x v="3"/>
  </r>
  <r>
    <n v="527"/>
    <s v="Rosario-Smith"/>
    <s v="Enterprise-wide intermediate portal"/>
    <x v="223"/>
    <x v="518"/>
    <x v="522"/>
    <x v="0"/>
    <x v="378"/>
    <x v="522"/>
    <x v="0"/>
    <x v="0"/>
    <x v="491"/>
    <x v="496"/>
    <x v="0"/>
    <x v="0"/>
    <x v="10"/>
    <x v="4"/>
    <x v="10"/>
  </r>
  <r>
    <n v="528"/>
    <s v="Avila, Ford and Welch"/>
    <s v="Focused leadingedge matrix"/>
    <x v="25"/>
    <x v="519"/>
    <x v="523"/>
    <x v="0"/>
    <x v="175"/>
    <x v="523"/>
    <x v="4"/>
    <x v="4"/>
    <x v="492"/>
    <x v="497"/>
    <x v="0"/>
    <x v="0"/>
    <x v="7"/>
    <x v="1"/>
    <x v="7"/>
  </r>
  <r>
    <n v="529"/>
    <s v="Gallegos Inc"/>
    <s v="Seamless logistical encryption"/>
    <x v="135"/>
    <x v="520"/>
    <x v="524"/>
    <x v="0"/>
    <x v="352"/>
    <x v="524"/>
    <x v="1"/>
    <x v="1"/>
    <x v="493"/>
    <x v="180"/>
    <x v="0"/>
    <x v="0"/>
    <x v="11"/>
    <x v="6"/>
    <x v="11"/>
  </r>
  <r>
    <n v="530"/>
    <s v="Morrow, Santiago and Soto"/>
    <s v="Stand-alone human-resource workforce"/>
    <x v="293"/>
    <x v="521"/>
    <x v="525"/>
    <x v="0"/>
    <x v="200"/>
    <x v="525"/>
    <x v="1"/>
    <x v="1"/>
    <x v="494"/>
    <x v="498"/>
    <x v="0"/>
    <x v="1"/>
    <x v="13"/>
    <x v="5"/>
    <x v="13"/>
  </r>
  <r>
    <n v="531"/>
    <s v="Berry-Richardson"/>
    <s v="Automated zero tolerance implementation"/>
    <x v="294"/>
    <x v="522"/>
    <x v="526"/>
    <x v="2"/>
    <x v="379"/>
    <x v="526"/>
    <x v="5"/>
    <x v="5"/>
    <x v="495"/>
    <x v="499"/>
    <x v="0"/>
    <x v="0"/>
    <x v="11"/>
    <x v="6"/>
    <x v="11"/>
  </r>
  <r>
    <n v="532"/>
    <s v="Cordova-Torres"/>
    <s v="Pre-emptive grid-enabled contingency"/>
    <x v="39"/>
    <x v="523"/>
    <x v="527"/>
    <x v="1"/>
    <x v="105"/>
    <x v="527"/>
    <x v="0"/>
    <x v="0"/>
    <x v="496"/>
    <x v="500"/>
    <x v="0"/>
    <x v="0"/>
    <x v="3"/>
    <x v="3"/>
    <x v="3"/>
  </r>
  <r>
    <n v="533"/>
    <s v="Holt, Bernard and Johnson"/>
    <s v="Multi-lateral didactic encoding"/>
    <x v="295"/>
    <x v="524"/>
    <x v="528"/>
    <x v="1"/>
    <x v="380"/>
    <x v="528"/>
    <x v="4"/>
    <x v="4"/>
    <x v="497"/>
    <x v="50"/>
    <x v="0"/>
    <x v="0"/>
    <x v="7"/>
    <x v="1"/>
    <x v="7"/>
  </r>
  <r>
    <n v="534"/>
    <s v="Clark, Mccormick and Mendoza"/>
    <s v="Self-enabling didactic orchestration"/>
    <x v="296"/>
    <x v="525"/>
    <x v="529"/>
    <x v="0"/>
    <x v="166"/>
    <x v="529"/>
    <x v="1"/>
    <x v="1"/>
    <x v="498"/>
    <x v="501"/>
    <x v="0"/>
    <x v="1"/>
    <x v="6"/>
    <x v="4"/>
    <x v="6"/>
  </r>
  <r>
    <n v="535"/>
    <s v="Garrison LLC"/>
    <s v="Profit-focused 24/7 data-warehouse"/>
    <x v="97"/>
    <x v="526"/>
    <x v="530"/>
    <x v="1"/>
    <x v="381"/>
    <x v="530"/>
    <x v="6"/>
    <x v="6"/>
    <x v="499"/>
    <x v="502"/>
    <x v="0"/>
    <x v="1"/>
    <x v="3"/>
    <x v="3"/>
    <x v="3"/>
  </r>
  <r>
    <n v="536"/>
    <s v="Shannon-Olson"/>
    <s v="Enhanced methodical middleware"/>
    <x v="122"/>
    <x v="527"/>
    <x v="531"/>
    <x v="1"/>
    <x v="382"/>
    <x v="531"/>
    <x v="6"/>
    <x v="6"/>
    <x v="500"/>
    <x v="52"/>
    <x v="0"/>
    <x v="0"/>
    <x v="13"/>
    <x v="5"/>
    <x v="13"/>
  </r>
  <r>
    <n v="537"/>
    <s v="Murillo-Mcfarland"/>
    <s v="Synchronized client-driven projection"/>
    <x v="197"/>
    <x v="528"/>
    <x v="532"/>
    <x v="1"/>
    <x v="383"/>
    <x v="532"/>
    <x v="3"/>
    <x v="3"/>
    <x v="501"/>
    <x v="503"/>
    <x v="1"/>
    <x v="1"/>
    <x v="4"/>
    <x v="4"/>
    <x v="4"/>
  </r>
  <r>
    <n v="538"/>
    <s v="Young, Gilbert and Escobar"/>
    <s v="Networked didactic time-frame"/>
    <x v="297"/>
    <x v="529"/>
    <x v="533"/>
    <x v="0"/>
    <x v="384"/>
    <x v="533"/>
    <x v="1"/>
    <x v="1"/>
    <x v="502"/>
    <x v="504"/>
    <x v="0"/>
    <x v="0"/>
    <x v="20"/>
    <x v="6"/>
    <x v="20"/>
  </r>
  <r>
    <n v="539"/>
    <s v="Thomas, Welch and Santana"/>
    <s v="Assimilated exuding toolset"/>
    <x v="122"/>
    <x v="530"/>
    <x v="534"/>
    <x v="0"/>
    <x v="385"/>
    <x v="534"/>
    <x v="1"/>
    <x v="1"/>
    <x v="503"/>
    <x v="505"/>
    <x v="0"/>
    <x v="1"/>
    <x v="0"/>
    <x v="0"/>
    <x v="0"/>
  </r>
  <r>
    <n v="540"/>
    <s v="Brown-Pena"/>
    <s v="Front-line client-server secured line"/>
    <x v="98"/>
    <x v="531"/>
    <x v="535"/>
    <x v="1"/>
    <x v="326"/>
    <x v="535"/>
    <x v="1"/>
    <x v="1"/>
    <x v="504"/>
    <x v="506"/>
    <x v="0"/>
    <x v="0"/>
    <x v="14"/>
    <x v="7"/>
    <x v="14"/>
  </r>
  <r>
    <n v="541"/>
    <s v="Holder, Caldwell and Vance"/>
    <s v="Polarized systemic Internet solution"/>
    <x v="298"/>
    <x v="532"/>
    <x v="536"/>
    <x v="0"/>
    <x v="386"/>
    <x v="536"/>
    <x v="6"/>
    <x v="6"/>
    <x v="505"/>
    <x v="507"/>
    <x v="0"/>
    <x v="0"/>
    <x v="20"/>
    <x v="6"/>
    <x v="20"/>
  </r>
  <r>
    <n v="542"/>
    <s v="Harrison-Bridges"/>
    <s v="Profit-focused exuding moderator"/>
    <x v="299"/>
    <x v="533"/>
    <x v="537"/>
    <x v="0"/>
    <x v="240"/>
    <x v="537"/>
    <x v="4"/>
    <x v="4"/>
    <x v="506"/>
    <x v="508"/>
    <x v="0"/>
    <x v="0"/>
    <x v="7"/>
    <x v="1"/>
    <x v="7"/>
  </r>
  <r>
    <n v="543"/>
    <s v="Johnson, Murphy and Peterson"/>
    <s v="Cross-group high-level moderator"/>
    <x v="300"/>
    <x v="534"/>
    <x v="538"/>
    <x v="0"/>
    <x v="80"/>
    <x v="538"/>
    <x v="1"/>
    <x v="1"/>
    <x v="507"/>
    <x v="509"/>
    <x v="0"/>
    <x v="0"/>
    <x v="11"/>
    <x v="6"/>
    <x v="11"/>
  </r>
  <r>
    <n v="544"/>
    <s v="Taylor Inc"/>
    <s v="Public-key 3rdgeneration system engine"/>
    <x v="54"/>
    <x v="535"/>
    <x v="539"/>
    <x v="1"/>
    <x v="286"/>
    <x v="539"/>
    <x v="1"/>
    <x v="1"/>
    <x v="508"/>
    <x v="510"/>
    <x v="0"/>
    <x v="0"/>
    <x v="1"/>
    <x v="1"/>
    <x v="1"/>
  </r>
  <r>
    <n v="545"/>
    <s v="Deleon and Sons"/>
    <s v="Organized value-added access"/>
    <x v="301"/>
    <x v="536"/>
    <x v="540"/>
    <x v="0"/>
    <x v="387"/>
    <x v="540"/>
    <x v="1"/>
    <x v="1"/>
    <x v="509"/>
    <x v="511"/>
    <x v="0"/>
    <x v="0"/>
    <x v="3"/>
    <x v="3"/>
    <x v="3"/>
  </r>
  <r>
    <n v="546"/>
    <s v="Benjamin, Paul and Ferguson"/>
    <s v="Cloned global Graphical User Interface"/>
    <x v="3"/>
    <x v="537"/>
    <x v="541"/>
    <x v="1"/>
    <x v="39"/>
    <x v="541"/>
    <x v="1"/>
    <x v="1"/>
    <x v="510"/>
    <x v="512"/>
    <x v="0"/>
    <x v="1"/>
    <x v="3"/>
    <x v="3"/>
    <x v="3"/>
  </r>
  <r>
    <n v="547"/>
    <s v="Hardin-Dixon"/>
    <s v="Focused solution-oriented matrix"/>
    <x v="81"/>
    <x v="538"/>
    <x v="542"/>
    <x v="1"/>
    <x v="388"/>
    <x v="542"/>
    <x v="1"/>
    <x v="1"/>
    <x v="511"/>
    <x v="513"/>
    <x v="0"/>
    <x v="0"/>
    <x v="6"/>
    <x v="4"/>
    <x v="6"/>
  </r>
  <r>
    <n v="548"/>
    <s v="York-Pitts"/>
    <s v="Monitored discrete toolset"/>
    <x v="302"/>
    <x v="539"/>
    <x v="543"/>
    <x v="1"/>
    <x v="389"/>
    <x v="543"/>
    <x v="1"/>
    <x v="1"/>
    <x v="512"/>
    <x v="514"/>
    <x v="0"/>
    <x v="0"/>
    <x v="3"/>
    <x v="3"/>
    <x v="3"/>
  </r>
  <r>
    <n v="549"/>
    <s v="Jarvis and Sons"/>
    <s v="Business-focused intermediate system engine"/>
    <x v="303"/>
    <x v="540"/>
    <x v="544"/>
    <x v="1"/>
    <x v="390"/>
    <x v="544"/>
    <x v="1"/>
    <x v="1"/>
    <x v="513"/>
    <x v="515"/>
    <x v="0"/>
    <x v="0"/>
    <x v="8"/>
    <x v="2"/>
    <x v="8"/>
  </r>
  <r>
    <n v="550"/>
    <s v="Morrison-Henderson"/>
    <s v="De-engineered disintermediate encoding"/>
    <x v="0"/>
    <x v="443"/>
    <x v="446"/>
    <x v="3"/>
    <x v="49"/>
    <x v="446"/>
    <x v="5"/>
    <x v="5"/>
    <x v="514"/>
    <x v="516"/>
    <x v="0"/>
    <x v="0"/>
    <x v="7"/>
    <x v="1"/>
    <x v="7"/>
  </r>
  <r>
    <n v="551"/>
    <s v="Martin-James"/>
    <s v="Streamlined upward-trending analyzer"/>
    <x v="304"/>
    <x v="541"/>
    <x v="545"/>
    <x v="0"/>
    <x v="391"/>
    <x v="545"/>
    <x v="2"/>
    <x v="2"/>
    <x v="515"/>
    <x v="517"/>
    <x v="0"/>
    <x v="1"/>
    <x v="2"/>
    <x v="2"/>
    <x v="2"/>
  </r>
  <r>
    <n v="552"/>
    <s v="Mercer, Solomon and Singleton"/>
    <s v="Distributed human-resource policy"/>
    <x v="25"/>
    <x v="542"/>
    <x v="546"/>
    <x v="0"/>
    <x v="45"/>
    <x v="546"/>
    <x v="1"/>
    <x v="1"/>
    <x v="516"/>
    <x v="518"/>
    <x v="0"/>
    <x v="0"/>
    <x v="3"/>
    <x v="3"/>
    <x v="3"/>
  </r>
  <r>
    <n v="553"/>
    <s v="Dougherty, Austin and Mills"/>
    <s v="De-engineered 5thgeneration contingency"/>
    <x v="305"/>
    <x v="543"/>
    <x v="547"/>
    <x v="0"/>
    <x v="392"/>
    <x v="547"/>
    <x v="1"/>
    <x v="1"/>
    <x v="517"/>
    <x v="519"/>
    <x v="0"/>
    <x v="0"/>
    <x v="1"/>
    <x v="1"/>
    <x v="1"/>
  </r>
  <r>
    <n v="554"/>
    <s v="Ritter PLC"/>
    <s v="Multi-channeled upward-trending application"/>
    <x v="40"/>
    <x v="544"/>
    <x v="548"/>
    <x v="1"/>
    <x v="353"/>
    <x v="548"/>
    <x v="0"/>
    <x v="0"/>
    <x v="518"/>
    <x v="520"/>
    <x v="0"/>
    <x v="0"/>
    <x v="7"/>
    <x v="1"/>
    <x v="7"/>
  </r>
  <r>
    <n v="555"/>
    <s v="Anderson Group"/>
    <s v="Organic maximized database"/>
    <x v="9"/>
    <x v="545"/>
    <x v="549"/>
    <x v="1"/>
    <x v="18"/>
    <x v="549"/>
    <x v="3"/>
    <x v="3"/>
    <x v="519"/>
    <x v="219"/>
    <x v="0"/>
    <x v="0"/>
    <x v="1"/>
    <x v="1"/>
    <x v="1"/>
  </r>
  <r>
    <n v="556"/>
    <s v="Smith and Sons"/>
    <s v="Grass-roots 24/7 attitude"/>
    <x v="5"/>
    <x v="546"/>
    <x v="550"/>
    <x v="1"/>
    <x v="393"/>
    <x v="550"/>
    <x v="1"/>
    <x v="1"/>
    <x v="520"/>
    <x v="521"/>
    <x v="0"/>
    <x v="1"/>
    <x v="18"/>
    <x v="5"/>
    <x v="18"/>
  </r>
  <r>
    <n v="557"/>
    <s v="Lam-Hamilton"/>
    <s v="Team-oriented global strategy"/>
    <x v="46"/>
    <x v="547"/>
    <x v="551"/>
    <x v="1"/>
    <x v="394"/>
    <x v="551"/>
    <x v="1"/>
    <x v="1"/>
    <x v="521"/>
    <x v="522"/>
    <x v="0"/>
    <x v="1"/>
    <x v="22"/>
    <x v="4"/>
    <x v="22"/>
  </r>
  <r>
    <n v="558"/>
    <s v="Ho Ltd"/>
    <s v="Enhanced client-driven capacity"/>
    <x v="306"/>
    <x v="548"/>
    <x v="552"/>
    <x v="1"/>
    <x v="105"/>
    <x v="552"/>
    <x v="1"/>
    <x v="1"/>
    <x v="522"/>
    <x v="523"/>
    <x v="0"/>
    <x v="0"/>
    <x v="3"/>
    <x v="3"/>
    <x v="3"/>
  </r>
  <r>
    <n v="559"/>
    <s v="Brown, Estrada and Jensen"/>
    <s v="Exclusive systematic productivity"/>
    <x v="307"/>
    <x v="549"/>
    <x v="553"/>
    <x v="1"/>
    <x v="395"/>
    <x v="553"/>
    <x v="1"/>
    <x v="1"/>
    <x v="523"/>
    <x v="524"/>
    <x v="0"/>
    <x v="0"/>
    <x v="3"/>
    <x v="3"/>
    <x v="3"/>
  </r>
  <r>
    <n v="560"/>
    <s v="Hunt LLC"/>
    <s v="Re-engineered radical policy"/>
    <x v="77"/>
    <x v="550"/>
    <x v="554"/>
    <x v="1"/>
    <x v="396"/>
    <x v="554"/>
    <x v="1"/>
    <x v="1"/>
    <x v="524"/>
    <x v="348"/>
    <x v="0"/>
    <x v="0"/>
    <x v="10"/>
    <x v="4"/>
    <x v="10"/>
  </r>
  <r>
    <n v="561"/>
    <s v="Fowler-Smith"/>
    <s v="Down-sized logistical adapter"/>
    <x v="162"/>
    <x v="551"/>
    <x v="555"/>
    <x v="1"/>
    <x v="40"/>
    <x v="555"/>
    <x v="5"/>
    <x v="5"/>
    <x v="525"/>
    <x v="280"/>
    <x v="0"/>
    <x v="0"/>
    <x v="3"/>
    <x v="3"/>
    <x v="3"/>
  </r>
  <r>
    <n v="562"/>
    <s v="Blair Inc"/>
    <s v="Configurable bandwidth-monitored throughput"/>
    <x v="34"/>
    <x v="314"/>
    <x v="556"/>
    <x v="0"/>
    <x v="150"/>
    <x v="556"/>
    <x v="5"/>
    <x v="5"/>
    <x v="188"/>
    <x v="525"/>
    <x v="0"/>
    <x v="0"/>
    <x v="1"/>
    <x v="1"/>
    <x v="1"/>
  </r>
  <r>
    <n v="563"/>
    <s v="Kelley, Stanton and Sanchez"/>
    <s v="Optional tangible pricing structure"/>
    <x v="41"/>
    <x v="552"/>
    <x v="557"/>
    <x v="1"/>
    <x v="72"/>
    <x v="557"/>
    <x v="2"/>
    <x v="2"/>
    <x v="526"/>
    <x v="526"/>
    <x v="0"/>
    <x v="0"/>
    <x v="4"/>
    <x v="4"/>
    <x v="4"/>
  </r>
  <r>
    <n v="564"/>
    <s v="Hernandez-Macdonald"/>
    <s v="Organic high-level implementation"/>
    <x v="308"/>
    <x v="553"/>
    <x v="558"/>
    <x v="0"/>
    <x v="397"/>
    <x v="558"/>
    <x v="1"/>
    <x v="1"/>
    <x v="527"/>
    <x v="527"/>
    <x v="0"/>
    <x v="0"/>
    <x v="3"/>
    <x v="3"/>
    <x v="3"/>
  </r>
  <r>
    <n v="565"/>
    <s v="Joseph LLC"/>
    <s v="Decentralized logistical collaboration"/>
    <x v="309"/>
    <x v="554"/>
    <x v="559"/>
    <x v="1"/>
    <x v="398"/>
    <x v="559"/>
    <x v="1"/>
    <x v="1"/>
    <x v="528"/>
    <x v="528"/>
    <x v="0"/>
    <x v="0"/>
    <x v="3"/>
    <x v="3"/>
    <x v="3"/>
  </r>
  <r>
    <n v="566"/>
    <s v="Webb-Smith"/>
    <s v="Advanced content-based installation"/>
    <x v="29"/>
    <x v="555"/>
    <x v="560"/>
    <x v="0"/>
    <x v="95"/>
    <x v="560"/>
    <x v="1"/>
    <x v="1"/>
    <x v="522"/>
    <x v="529"/>
    <x v="0"/>
    <x v="1"/>
    <x v="5"/>
    <x v="1"/>
    <x v="5"/>
  </r>
  <r>
    <n v="567"/>
    <s v="Johns PLC"/>
    <s v="Distributed high-level open architecture"/>
    <x v="85"/>
    <x v="556"/>
    <x v="561"/>
    <x v="1"/>
    <x v="146"/>
    <x v="561"/>
    <x v="1"/>
    <x v="1"/>
    <x v="529"/>
    <x v="360"/>
    <x v="0"/>
    <x v="0"/>
    <x v="1"/>
    <x v="1"/>
    <x v="1"/>
  </r>
  <r>
    <n v="568"/>
    <s v="Hardin-Foley"/>
    <s v="Synergized zero tolerance help-desk"/>
    <x v="310"/>
    <x v="557"/>
    <x v="562"/>
    <x v="1"/>
    <x v="399"/>
    <x v="562"/>
    <x v="1"/>
    <x v="1"/>
    <x v="530"/>
    <x v="254"/>
    <x v="0"/>
    <x v="0"/>
    <x v="3"/>
    <x v="3"/>
    <x v="3"/>
  </r>
  <r>
    <n v="569"/>
    <s v="Fischer, Fowler and Arnold"/>
    <s v="Extended multi-tasking definition"/>
    <x v="311"/>
    <x v="558"/>
    <x v="563"/>
    <x v="1"/>
    <x v="400"/>
    <x v="563"/>
    <x v="6"/>
    <x v="6"/>
    <x v="531"/>
    <x v="530"/>
    <x v="0"/>
    <x v="0"/>
    <x v="10"/>
    <x v="4"/>
    <x v="10"/>
  </r>
  <r>
    <n v="570"/>
    <s v="Martinez-Juarez"/>
    <s v="Realigned uniform knowledge user"/>
    <x v="312"/>
    <x v="559"/>
    <x v="564"/>
    <x v="1"/>
    <x v="401"/>
    <x v="564"/>
    <x v="1"/>
    <x v="1"/>
    <x v="515"/>
    <x v="531"/>
    <x v="0"/>
    <x v="1"/>
    <x v="1"/>
    <x v="1"/>
    <x v="1"/>
  </r>
  <r>
    <n v="571"/>
    <s v="Wilson and Sons"/>
    <s v="Monitored grid-enabled model"/>
    <x v="26"/>
    <x v="560"/>
    <x v="565"/>
    <x v="0"/>
    <x v="164"/>
    <x v="565"/>
    <x v="6"/>
    <x v="6"/>
    <x v="532"/>
    <x v="532"/>
    <x v="0"/>
    <x v="0"/>
    <x v="12"/>
    <x v="4"/>
    <x v="12"/>
  </r>
  <r>
    <n v="572"/>
    <s v="Clements Group"/>
    <s v="Assimilated actuating policy"/>
    <x v="25"/>
    <x v="561"/>
    <x v="566"/>
    <x v="3"/>
    <x v="115"/>
    <x v="566"/>
    <x v="1"/>
    <x v="1"/>
    <x v="533"/>
    <x v="533"/>
    <x v="0"/>
    <x v="1"/>
    <x v="1"/>
    <x v="1"/>
    <x v="1"/>
  </r>
  <r>
    <n v="573"/>
    <s v="Valenzuela-Cook"/>
    <s v="Total incremental productivity"/>
    <x v="313"/>
    <x v="562"/>
    <x v="567"/>
    <x v="1"/>
    <x v="402"/>
    <x v="567"/>
    <x v="1"/>
    <x v="1"/>
    <x v="409"/>
    <x v="534"/>
    <x v="0"/>
    <x v="0"/>
    <x v="23"/>
    <x v="8"/>
    <x v="23"/>
  </r>
  <r>
    <n v="574"/>
    <s v="Parker, Haley and Foster"/>
    <s v="Adaptive local task-force"/>
    <x v="50"/>
    <x v="563"/>
    <x v="568"/>
    <x v="1"/>
    <x v="358"/>
    <x v="568"/>
    <x v="1"/>
    <x v="1"/>
    <x v="534"/>
    <x v="535"/>
    <x v="0"/>
    <x v="1"/>
    <x v="0"/>
    <x v="0"/>
    <x v="0"/>
  </r>
  <r>
    <n v="575"/>
    <s v="Fuentes LLC"/>
    <s v="Universal zero-defect concept"/>
    <x v="314"/>
    <x v="564"/>
    <x v="569"/>
    <x v="0"/>
    <x v="21"/>
    <x v="569"/>
    <x v="1"/>
    <x v="1"/>
    <x v="53"/>
    <x v="536"/>
    <x v="0"/>
    <x v="1"/>
    <x v="3"/>
    <x v="3"/>
    <x v="3"/>
  </r>
  <r>
    <n v="576"/>
    <s v="Moran and Sons"/>
    <s v="Object-based bottom-line superstructure"/>
    <x v="62"/>
    <x v="565"/>
    <x v="570"/>
    <x v="0"/>
    <x v="251"/>
    <x v="570"/>
    <x v="1"/>
    <x v="1"/>
    <x v="535"/>
    <x v="537"/>
    <x v="0"/>
    <x v="0"/>
    <x v="3"/>
    <x v="3"/>
    <x v="3"/>
  </r>
  <r>
    <n v="577"/>
    <s v="Stevens Inc"/>
    <s v="Adaptive 24hour projection"/>
    <x v="139"/>
    <x v="566"/>
    <x v="571"/>
    <x v="3"/>
    <x v="95"/>
    <x v="571"/>
    <x v="1"/>
    <x v="1"/>
    <x v="536"/>
    <x v="538"/>
    <x v="0"/>
    <x v="0"/>
    <x v="17"/>
    <x v="1"/>
    <x v="17"/>
  </r>
  <r>
    <n v="578"/>
    <s v="Martinez-Johnson"/>
    <s v="Sharable radical toolset"/>
    <x v="315"/>
    <x v="567"/>
    <x v="572"/>
    <x v="0"/>
    <x v="242"/>
    <x v="572"/>
    <x v="1"/>
    <x v="1"/>
    <x v="537"/>
    <x v="539"/>
    <x v="0"/>
    <x v="0"/>
    <x v="22"/>
    <x v="4"/>
    <x v="22"/>
  </r>
  <r>
    <n v="579"/>
    <s v="Franklin Inc"/>
    <s v="Focused multimedia knowledgebase"/>
    <x v="8"/>
    <x v="568"/>
    <x v="573"/>
    <x v="1"/>
    <x v="215"/>
    <x v="573"/>
    <x v="1"/>
    <x v="1"/>
    <x v="538"/>
    <x v="540"/>
    <x v="0"/>
    <x v="0"/>
    <x v="17"/>
    <x v="1"/>
    <x v="17"/>
  </r>
  <r>
    <n v="580"/>
    <s v="Perez PLC"/>
    <s v="Seamless 6thgeneration extranet"/>
    <x v="316"/>
    <x v="569"/>
    <x v="574"/>
    <x v="1"/>
    <x v="403"/>
    <x v="574"/>
    <x v="1"/>
    <x v="1"/>
    <x v="539"/>
    <x v="541"/>
    <x v="0"/>
    <x v="0"/>
    <x v="3"/>
    <x v="3"/>
    <x v="3"/>
  </r>
  <r>
    <n v="581"/>
    <s v="Sanchez, Cross and Savage"/>
    <s v="Sharable mobile knowledgebase"/>
    <x v="46"/>
    <x v="570"/>
    <x v="575"/>
    <x v="0"/>
    <x v="83"/>
    <x v="575"/>
    <x v="1"/>
    <x v="1"/>
    <x v="540"/>
    <x v="542"/>
    <x v="0"/>
    <x v="0"/>
    <x v="2"/>
    <x v="2"/>
    <x v="2"/>
  </r>
  <r>
    <n v="582"/>
    <s v="Pineda Ltd"/>
    <s v="Cross-group global system engine"/>
    <x v="251"/>
    <x v="571"/>
    <x v="576"/>
    <x v="0"/>
    <x v="344"/>
    <x v="576"/>
    <x v="1"/>
    <x v="1"/>
    <x v="505"/>
    <x v="543"/>
    <x v="0"/>
    <x v="1"/>
    <x v="11"/>
    <x v="6"/>
    <x v="11"/>
  </r>
  <r>
    <n v="583"/>
    <s v="Powell and Sons"/>
    <s v="Centralized clear-thinking conglomeration"/>
    <x v="317"/>
    <x v="572"/>
    <x v="577"/>
    <x v="1"/>
    <x v="404"/>
    <x v="577"/>
    <x v="1"/>
    <x v="1"/>
    <x v="541"/>
    <x v="544"/>
    <x v="0"/>
    <x v="0"/>
    <x v="4"/>
    <x v="4"/>
    <x v="4"/>
  </r>
  <r>
    <n v="584"/>
    <s v="Nunez-Richards"/>
    <s v="De-engineered cohesive system engine"/>
    <x v="318"/>
    <x v="573"/>
    <x v="578"/>
    <x v="1"/>
    <x v="405"/>
    <x v="578"/>
    <x v="1"/>
    <x v="1"/>
    <x v="542"/>
    <x v="545"/>
    <x v="0"/>
    <x v="0"/>
    <x v="2"/>
    <x v="2"/>
    <x v="2"/>
  </r>
  <r>
    <n v="585"/>
    <s v="Pugh LLC"/>
    <s v="Reactive analyzing function"/>
    <x v="200"/>
    <x v="574"/>
    <x v="579"/>
    <x v="1"/>
    <x v="158"/>
    <x v="579"/>
    <x v="1"/>
    <x v="1"/>
    <x v="543"/>
    <x v="546"/>
    <x v="0"/>
    <x v="0"/>
    <x v="18"/>
    <x v="5"/>
    <x v="18"/>
  </r>
  <r>
    <n v="586"/>
    <s v="Rowe-Wong"/>
    <s v="Robust hybrid budgetary management"/>
    <x v="31"/>
    <x v="575"/>
    <x v="580"/>
    <x v="1"/>
    <x v="406"/>
    <x v="580"/>
    <x v="1"/>
    <x v="1"/>
    <x v="544"/>
    <x v="547"/>
    <x v="0"/>
    <x v="0"/>
    <x v="1"/>
    <x v="1"/>
    <x v="1"/>
  </r>
  <r>
    <n v="587"/>
    <s v="Williams-Santos"/>
    <s v="Open-source analyzing monitoring"/>
    <x v="151"/>
    <x v="576"/>
    <x v="581"/>
    <x v="0"/>
    <x v="388"/>
    <x v="581"/>
    <x v="0"/>
    <x v="0"/>
    <x v="35"/>
    <x v="548"/>
    <x v="0"/>
    <x v="1"/>
    <x v="0"/>
    <x v="0"/>
    <x v="0"/>
  </r>
  <r>
    <n v="588"/>
    <s v="Weber Inc"/>
    <s v="Up-sized discrete firmware"/>
    <x v="215"/>
    <x v="577"/>
    <x v="582"/>
    <x v="0"/>
    <x v="407"/>
    <x v="582"/>
    <x v="4"/>
    <x v="4"/>
    <x v="152"/>
    <x v="298"/>
    <x v="0"/>
    <x v="0"/>
    <x v="3"/>
    <x v="3"/>
    <x v="3"/>
  </r>
  <r>
    <n v="589"/>
    <s v="Avery, Brown and Parker"/>
    <s v="Exclusive intangible extranet"/>
    <x v="58"/>
    <x v="578"/>
    <x v="583"/>
    <x v="0"/>
    <x v="408"/>
    <x v="583"/>
    <x v="1"/>
    <x v="1"/>
    <x v="545"/>
    <x v="549"/>
    <x v="0"/>
    <x v="0"/>
    <x v="4"/>
    <x v="4"/>
    <x v="4"/>
  </r>
  <r>
    <n v="590"/>
    <s v="Cox Group"/>
    <s v="Synergized analyzing process improvement"/>
    <x v="143"/>
    <x v="579"/>
    <x v="584"/>
    <x v="0"/>
    <x v="99"/>
    <x v="584"/>
    <x v="2"/>
    <x v="2"/>
    <x v="546"/>
    <x v="550"/>
    <x v="0"/>
    <x v="0"/>
    <x v="15"/>
    <x v="5"/>
    <x v="15"/>
  </r>
  <r>
    <n v="591"/>
    <s v="Jensen LLC"/>
    <s v="Realigned dedicated system engine"/>
    <x v="60"/>
    <x v="580"/>
    <x v="585"/>
    <x v="1"/>
    <x v="408"/>
    <x v="585"/>
    <x v="1"/>
    <x v="1"/>
    <x v="547"/>
    <x v="551"/>
    <x v="0"/>
    <x v="0"/>
    <x v="11"/>
    <x v="6"/>
    <x v="11"/>
  </r>
  <r>
    <n v="592"/>
    <s v="Brown Inc"/>
    <s v="Object-based bandwidth-monitored concept"/>
    <x v="154"/>
    <x v="581"/>
    <x v="586"/>
    <x v="0"/>
    <x v="259"/>
    <x v="586"/>
    <x v="1"/>
    <x v="1"/>
    <x v="548"/>
    <x v="552"/>
    <x v="0"/>
    <x v="0"/>
    <x v="3"/>
    <x v="3"/>
    <x v="3"/>
  </r>
  <r>
    <n v="593"/>
    <s v="Hale-Hayes"/>
    <s v="Ameliorated client-driven open system"/>
    <x v="319"/>
    <x v="582"/>
    <x v="587"/>
    <x v="1"/>
    <x v="409"/>
    <x v="587"/>
    <x v="1"/>
    <x v="1"/>
    <x v="549"/>
    <x v="238"/>
    <x v="0"/>
    <x v="0"/>
    <x v="10"/>
    <x v="4"/>
    <x v="10"/>
  </r>
  <r>
    <n v="594"/>
    <s v="Mcbride PLC"/>
    <s v="Upgradable leadingedge Local Area Network"/>
    <x v="320"/>
    <x v="583"/>
    <x v="588"/>
    <x v="0"/>
    <x v="144"/>
    <x v="588"/>
    <x v="1"/>
    <x v="1"/>
    <x v="550"/>
    <x v="553"/>
    <x v="0"/>
    <x v="1"/>
    <x v="3"/>
    <x v="3"/>
    <x v="3"/>
  </r>
  <r>
    <n v="595"/>
    <s v="Harris-Jennings"/>
    <s v="Customizable intermediate data-warehouse"/>
    <x v="321"/>
    <x v="584"/>
    <x v="589"/>
    <x v="1"/>
    <x v="410"/>
    <x v="589"/>
    <x v="1"/>
    <x v="1"/>
    <x v="551"/>
    <x v="554"/>
    <x v="0"/>
    <x v="1"/>
    <x v="3"/>
    <x v="3"/>
    <x v="3"/>
  </r>
  <r>
    <n v="596"/>
    <s v="Becker-Scott"/>
    <s v="Managed optimizing archive"/>
    <x v="58"/>
    <x v="585"/>
    <x v="590"/>
    <x v="0"/>
    <x v="236"/>
    <x v="590"/>
    <x v="1"/>
    <x v="1"/>
    <x v="552"/>
    <x v="496"/>
    <x v="0"/>
    <x v="1"/>
    <x v="6"/>
    <x v="4"/>
    <x v="6"/>
  </r>
  <r>
    <n v="597"/>
    <s v="Todd, Freeman and Henry"/>
    <s v="Diverse systematic projection"/>
    <x v="322"/>
    <x v="586"/>
    <x v="591"/>
    <x v="1"/>
    <x v="411"/>
    <x v="591"/>
    <x v="1"/>
    <x v="1"/>
    <x v="462"/>
    <x v="555"/>
    <x v="0"/>
    <x v="0"/>
    <x v="3"/>
    <x v="3"/>
    <x v="3"/>
  </r>
  <r>
    <n v="598"/>
    <s v="Martinez, Garza and Young"/>
    <s v="Up-sized web-enabled info-mediaries"/>
    <x v="323"/>
    <x v="587"/>
    <x v="592"/>
    <x v="1"/>
    <x v="412"/>
    <x v="592"/>
    <x v="6"/>
    <x v="6"/>
    <x v="553"/>
    <x v="556"/>
    <x v="0"/>
    <x v="0"/>
    <x v="1"/>
    <x v="1"/>
    <x v="1"/>
  </r>
  <r>
    <n v="599"/>
    <s v="Smith-Ramos"/>
    <s v="Persevering optimizing Graphical User Interface"/>
    <x v="324"/>
    <x v="588"/>
    <x v="593"/>
    <x v="0"/>
    <x v="172"/>
    <x v="593"/>
    <x v="3"/>
    <x v="3"/>
    <x v="554"/>
    <x v="557"/>
    <x v="0"/>
    <x v="0"/>
    <x v="4"/>
    <x v="4"/>
    <x v="4"/>
  </r>
  <r>
    <n v="600"/>
    <s v="Brown-George"/>
    <s v="Cross-platform tertiary array"/>
    <x v="0"/>
    <x v="297"/>
    <x v="298"/>
    <x v="0"/>
    <x v="49"/>
    <x v="298"/>
    <x v="4"/>
    <x v="4"/>
    <x v="555"/>
    <x v="558"/>
    <x v="0"/>
    <x v="0"/>
    <x v="0"/>
    <x v="0"/>
    <x v="0"/>
  </r>
  <r>
    <n v="601"/>
    <s v="Waters and Sons"/>
    <s v="Inverse neutral structure"/>
    <x v="9"/>
    <x v="589"/>
    <x v="594"/>
    <x v="1"/>
    <x v="346"/>
    <x v="594"/>
    <x v="1"/>
    <x v="1"/>
    <x v="548"/>
    <x v="559"/>
    <x v="1"/>
    <x v="0"/>
    <x v="8"/>
    <x v="2"/>
    <x v="8"/>
  </r>
  <r>
    <n v="602"/>
    <s v="Brown Ltd"/>
    <s v="Quality-focused system-worthy support"/>
    <x v="325"/>
    <x v="590"/>
    <x v="595"/>
    <x v="1"/>
    <x v="413"/>
    <x v="595"/>
    <x v="1"/>
    <x v="1"/>
    <x v="62"/>
    <x v="560"/>
    <x v="0"/>
    <x v="0"/>
    <x v="3"/>
    <x v="3"/>
    <x v="3"/>
  </r>
  <r>
    <n v="603"/>
    <s v="Christian, Yates and Greer"/>
    <s v="Vision-oriented 5thgeneration array"/>
    <x v="98"/>
    <x v="591"/>
    <x v="596"/>
    <x v="1"/>
    <x v="408"/>
    <x v="596"/>
    <x v="1"/>
    <x v="1"/>
    <x v="556"/>
    <x v="561"/>
    <x v="0"/>
    <x v="0"/>
    <x v="3"/>
    <x v="3"/>
    <x v="3"/>
  </r>
  <r>
    <n v="604"/>
    <s v="Cole, Hernandez and Rodriguez"/>
    <s v="Cross-platform logistical circuit"/>
    <x v="326"/>
    <x v="592"/>
    <x v="597"/>
    <x v="1"/>
    <x v="414"/>
    <x v="597"/>
    <x v="1"/>
    <x v="1"/>
    <x v="557"/>
    <x v="562"/>
    <x v="0"/>
    <x v="0"/>
    <x v="3"/>
    <x v="3"/>
    <x v="3"/>
  </r>
  <r>
    <n v="605"/>
    <s v="Ortiz, Valenzuela and Collins"/>
    <s v="Profound solution-oriented matrix"/>
    <x v="88"/>
    <x v="593"/>
    <x v="598"/>
    <x v="1"/>
    <x v="37"/>
    <x v="598"/>
    <x v="1"/>
    <x v="1"/>
    <x v="27"/>
    <x v="563"/>
    <x v="0"/>
    <x v="0"/>
    <x v="9"/>
    <x v="5"/>
    <x v="9"/>
  </r>
  <r>
    <n v="606"/>
    <s v="Valencia PLC"/>
    <s v="Extended asynchronous initiative"/>
    <x v="74"/>
    <x v="594"/>
    <x v="599"/>
    <x v="1"/>
    <x v="415"/>
    <x v="599"/>
    <x v="4"/>
    <x v="4"/>
    <x v="558"/>
    <x v="529"/>
    <x v="0"/>
    <x v="0"/>
    <x v="1"/>
    <x v="1"/>
    <x v="1"/>
  </r>
  <r>
    <n v="607"/>
    <s v="Gordon, Mendez and Johnson"/>
    <s v="Fundamental needs-based frame"/>
    <x v="327"/>
    <x v="595"/>
    <x v="600"/>
    <x v="1"/>
    <x v="416"/>
    <x v="600"/>
    <x v="1"/>
    <x v="1"/>
    <x v="559"/>
    <x v="564"/>
    <x v="0"/>
    <x v="0"/>
    <x v="0"/>
    <x v="0"/>
    <x v="0"/>
  </r>
  <r>
    <n v="608"/>
    <s v="Johnson Group"/>
    <s v="Compatible full-range leverage"/>
    <x v="61"/>
    <x v="416"/>
    <x v="601"/>
    <x v="1"/>
    <x v="417"/>
    <x v="601"/>
    <x v="1"/>
    <x v="1"/>
    <x v="426"/>
    <x v="565"/>
    <x v="0"/>
    <x v="1"/>
    <x v="17"/>
    <x v="1"/>
    <x v="17"/>
  </r>
  <r>
    <n v="609"/>
    <s v="Rose-Fuller"/>
    <s v="Upgradable holistic system engine"/>
    <x v="83"/>
    <x v="596"/>
    <x v="602"/>
    <x v="1"/>
    <x v="124"/>
    <x v="602"/>
    <x v="1"/>
    <x v="1"/>
    <x v="560"/>
    <x v="566"/>
    <x v="0"/>
    <x v="0"/>
    <x v="22"/>
    <x v="4"/>
    <x v="22"/>
  </r>
  <r>
    <n v="610"/>
    <s v="Hughes, Mendez and Patterson"/>
    <s v="Stand-alone multi-state data-warehouse"/>
    <x v="328"/>
    <x v="597"/>
    <x v="603"/>
    <x v="1"/>
    <x v="418"/>
    <x v="603"/>
    <x v="1"/>
    <x v="1"/>
    <x v="561"/>
    <x v="567"/>
    <x v="0"/>
    <x v="0"/>
    <x v="3"/>
    <x v="3"/>
    <x v="3"/>
  </r>
  <r>
    <n v="611"/>
    <s v="Brady, Cortez and Rodriguez"/>
    <s v="Multi-lateral maximized core"/>
    <x v="139"/>
    <x v="598"/>
    <x v="604"/>
    <x v="3"/>
    <x v="27"/>
    <x v="604"/>
    <x v="1"/>
    <x v="1"/>
    <x v="562"/>
    <x v="568"/>
    <x v="0"/>
    <x v="0"/>
    <x v="3"/>
    <x v="3"/>
    <x v="3"/>
  </r>
  <r>
    <n v="612"/>
    <s v="Wang, Nguyen and Horton"/>
    <s v="Innovative holistic hub"/>
    <x v="8"/>
    <x v="599"/>
    <x v="605"/>
    <x v="1"/>
    <x v="325"/>
    <x v="605"/>
    <x v="1"/>
    <x v="1"/>
    <x v="563"/>
    <x v="569"/>
    <x v="0"/>
    <x v="0"/>
    <x v="5"/>
    <x v="1"/>
    <x v="5"/>
  </r>
  <r>
    <n v="613"/>
    <s v="Santos, Williams and Brown"/>
    <s v="Reverse-engineered 24/7 methodology"/>
    <x v="65"/>
    <x v="600"/>
    <x v="606"/>
    <x v="1"/>
    <x v="150"/>
    <x v="606"/>
    <x v="0"/>
    <x v="0"/>
    <x v="564"/>
    <x v="570"/>
    <x v="0"/>
    <x v="0"/>
    <x v="3"/>
    <x v="3"/>
    <x v="3"/>
  </r>
  <r>
    <n v="614"/>
    <s v="Barnett and Sons"/>
    <s v="Business-focused dynamic info-mediaries"/>
    <x v="329"/>
    <x v="601"/>
    <x v="607"/>
    <x v="1"/>
    <x v="419"/>
    <x v="607"/>
    <x v="1"/>
    <x v="1"/>
    <x v="565"/>
    <x v="571"/>
    <x v="0"/>
    <x v="0"/>
    <x v="3"/>
    <x v="3"/>
    <x v="3"/>
  </r>
  <r>
    <n v="615"/>
    <s v="Petersen-Rodriguez"/>
    <s v="Digitized clear-thinking installation"/>
    <x v="275"/>
    <x v="602"/>
    <x v="608"/>
    <x v="1"/>
    <x v="73"/>
    <x v="608"/>
    <x v="6"/>
    <x v="6"/>
    <x v="566"/>
    <x v="572"/>
    <x v="0"/>
    <x v="0"/>
    <x v="3"/>
    <x v="3"/>
    <x v="3"/>
  </r>
  <r>
    <n v="616"/>
    <s v="Burnett-Mora"/>
    <s v="Quality-focused 24/7 superstructure"/>
    <x v="330"/>
    <x v="402"/>
    <x v="609"/>
    <x v="1"/>
    <x v="202"/>
    <x v="609"/>
    <x v="4"/>
    <x v="4"/>
    <x v="567"/>
    <x v="573"/>
    <x v="0"/>
    <x v="1"/>
    <x v="7"/>
    <x v="1"/>
    <x v="7"/>
  </r>
  <r>
    <n v="617"/>
    <s v="King LLC"/>
    <s v="Multi-channeled local intranet"/>
    <x v="1"/>
    <x v="203"/>
    <x v="610"/>
    <x v="1"/>
    <x v="12"/>
    <x v="610"/>
    <x v="1"/>
    <x v="1"/>
    <x v="568"/>
    <x v="471"/>
    <x v="0"/>
    <x v="0"/>
    <x v="3"/>
    <x v="3"/>
    <x v="3"/>
  </r>
  <r>
    <n v="618"/>
    <s v="Miller Ltd"/>
    <s v="Open-architected mobile emulation"/>
    <x v="331"/>
    <x v="603"/>
    <x v="611"/>
    <x v="0"/>
    <x v="420"/>
    <x v="611"/>
    <x v="1"/>
    <x v="1"/>
    <x v="569"/>
    <x v="574"/>
    <x v="0"/>
    <x v="0"/>
    <x v="9"/>
    <x v="5"/>
    <x v="9"/>
  </r>
  <r>
    <n v="619"/>
    <s v="Case LLC"/>
    <s v="Ameliorated foreground methodology"/>
    <x v="332"/>
    <x v="604"/>
    <x v="612"/>
    <x v="0"/>
    <x v="355"/>
    <x v="612"/>
    <x v="1"/>
    <x v="1"/>
    <x v="570"/>
    <x v="575"/>
    <x v="1"/>
    <x v="1"/>
    <x v="3"/>
    <x v="3"/>
    <x v="3"/>
  </r>
  <r>
    <n v="620"/>
    <s v="Swanson, Wilson and Baker"/>
    <s v="Synergized well-modulated project"/>
    <x v="333"/>
    <x v="605"/>
    <x v="613"/>
    <x v="1"/>
    <x v="58"/>
    <x v="613"/>
    <x v="2"/>
    <x v="2"/>
    <x v="571"/>
    <x v="576"/>
    <x v="0"/>
    <x v="0"/>
    <x v="14"/>
    <x v="7"/>
    <x v="14"/>
  </r>
  <r>
    <n v="621"/>
    <s v="Dean, Fox and Phillips"/>
    <s v="Extended context-sensitive forecast"/>
    <x v="334"/>
    <x v="606"/>
    <x v="614"/>
    <x v="1"/>
    <x v="421"/>
    <x v="614"/>
    <x v="1"/>
    <x v="1"/>
    <x v="572"/>
    <x v="577"/>
    <x v="0"/>
    <x v="0"/>
    <x v="3"/>
    <x v="3"/>
    <x v="3"/>
  </r>
  <r>
    <n v="622"/>
    <s v="Smith-Smith"/>
    <s v="Total leadingedge neural-net"/>
    <x v="335"/>
    <x v="607"/>
    <x v="615"/>
    <x v="0"/>
    <x v="251"/>
    <x v="615"/>
    <x v="1"/>
    <x v="1"/>
    <x v="573"/>
    <x v="578"/>
    <x v="0"/>
    <x v="0"/>
    <x v="7"/>
    <x v="1"/>
    <x v="7"/>
  </r>
  <r>
    <n v="623"/>
    <s v="Smith, Scott and Rodriguez"/>
    <s v="Organic actuating protocol"/>
    <x v="336"/>
    <x v="608"/>
    <x v="616"/>
    <x v="1"/>
    <x v="422"/>
    <x v="616"/>
    <x v="4"/>
    <x v="4"/>
    <x v="574"/>
    <x v="477"/>
    <x v="0"/>
    <x v="0"/>
    <x v="3"/>
    <x v="3"/>
    <x v="3"/>
  </r>
  <r>
    <n v="624"/>
    <s v="White, Robertson and Roberts"/>
    <s v="Down-sized national software"/>
    <x v="135"/>
    <x v="609"/>
    <x v="617"/>
    <x v="1"/>
    <x v="423"/>
    <x v="617"/>
    <x v="1"/>
    <x v="1"/>
    <x v="511"/>
    <x v="579"/>
    <x v="0"/>
    <x v="0"/>
    <x v="14"/>
    <x v="7"/>
    <x v="14"/>
  </r>
  <r>
    <n v="625"/>
    <s v="Martinez Inc"/>
    <s v="Organic upward-trending Graphical User Interface"/>
    <x v="168"/>
    <x v="377"/>
    <x v="618"/>
    <x v="0"/>
    <x v="197"/>
    <x v="618"/>
    <x v="1"/>
    <x v="1"/>
    <x v="575"/>
    <x v="580"/>
    <x v="0"/>
    <x v="0"/>
    <x v="3"/>
    <x v="3"/>
    <x v="3"/>
  </r>
  <r>
    <n v="626"/>
    <s v="Tucker, Mccoy and Marquez"/>
    <s v="Synergistic tertiary budgetary management"/>
    <x v="330"/>
    <x v="610"/>
    <x v="619"/>
    <x v="1"/>
    <x v="288"/>
    <x v="619"/>
    <x v="1"/>
    <x v="1"/>
    <x v="576"/>
    <x v="581"/>
    <x v="0"/>
    <x v="1"/>
    <x v="3"/>
    <x v="3"/>
    <x v="3"/>
  </r>
  <r>
    <n v="627"/>
    <s v="Martin, Lee and Armstrong"/>
    <s v="Open-architected incremental ability"/>
    <x v="39"/>
    <x v="611"/>
    <x v="620"/>
    <x v="1"/>
    <x v="110"/>
    <x v="620"/>
    <x v="4"/>
    <x v="4"/>
    <x v="577"/>
    <x v="582"/>
    <x v="1"/>
    <x v="0"/>
    <x v="0"/>
    <x v="0"/>
    <x v="0"/>
  </r>
  <r>
    <n v="628"/>
    <s v="Dunn, Moreno and Green"/>
    <s v="Intuitive object-oriented task-force"/>
    <x v="89"/>
    <x v="612"/>
    <x v="621"/>
    <x v="1"/>
    <x v="87"/>
    <x v="621"/>
    <x v="1"/>
    <x v="1"/>
    <x v="578"/>
    <x v="581"/>
    <x v="0"/>
    <x v="0"/>
    <x v="7"/>
    <x v="1"/>
    <x v="7"/>
  </r>
  <r>
    <n v="629"/>
    <s v="Jackson, Martinez and Ray"/>
    <s v="Multi-tiered executive toolset"/>
    <x v="337"/>
    <x v="613"/>
    <x v="622"/>
    <x v="0"/>
    <x v="424"/>
    <x v="622"/>
    <x v="1"/>
    <x v="1"/>
    <x v="579"/>
    <x v="583"/>
    <x v="0"/>
    <x v="1"/>
    <x v="3"/>
    <x v="3"/>
    <x v="3"/>
  </r>
  <r>
    <n v="630"/>
    <s v="Patterson-Johnson"/>
    <s v="Grass-roots directional workforce"/>
    <x v="40"/>
    <x v="614"/>
    <x v="623"/>
    <x v="3"/>
    <x v="215"/>
    <x v="623"/>
    <x v="1"/>
    <x v="1"/>
    <x v="580"/>
    <x v="584"/>
    <x v="0"/>
    <x v="1"/>
    <x v="3"/>
    <x v="3"/>
    <x v="3"/>
  </r>
  <r>
    <n v="631"/>
    <s v="Carlson-Hernandez"/>
    <s v="Quality-focused real-time solution"/>
    <x v="338"/>
    <x v="615"/>
    <x v="624"/>
    <x v="1"/>
    <x v="425"/>
    <x v="624"/>
    <x v="1"/>
    <x v="1"/>
    <x v="581"/>
    <x v="585"/>
    <x v="0"/>
    <x v="0"/>
    <x v="3"/>
    <x v="3"/>
    <x v="3"/>
  </r>
  <r>
    <n v="632"/>
    <s v="Parker PLC"/>
    <s v="Reduced interactive matrix"/>
    <x v="339"/>
    <x v="616"/>
    <x v="625"/>
    <x v="2"/>
    <x v="426"/>
    <x v="625"/>
    <x v="1"/>
    <x v="1"/>
    <x v="582"/>
    <x v="586"/>
    <x v="0"/>
    <x v="0"/>
    <x v="3"/>
    <x v="3"/>
    <x v="3"/>
  </r>
  <r>
    <n v="633"/>
    <s v="Yu and Sons"/>
    <s v="Adaptive context-sensitive architecture"/>
    <x v="313"/>
    <x v="617"/>
    <x v="626"/>
    <x v="0"/>
    <x v="339"/>
    <x v="626"/>
    <x v="1"/>
    <x v="1"/>
    <x v="336"/>
    <x v="587"/>
    <x v="0"/>
    <x v="0"/>
    <x v="10"/>
    <x v="4"/>
    <x v="10"/>
  </r>
  <r>
    <n v="634"/>
    <s v="Taylor, Johnson and Hernandez"/>
    <s v="Polarized incremental portal"/>
    <x v="195"/>
    <x v="618"/>
    <x v="627"/>
    <x v="3"/>
    <x v="427"/>
    <x v="627"/>
    <x v="1"/>
    <x v="1"/>
    <x v="583"/>
    <x v="588"/>
    <x v="0"/>
    <x v="0"/>
    <x v="19"/>
    <x v="4"/>
    <x v="19"/>
  </r>
  <r>
    <n v="635"/>
    <s v="Mack Ltd"/>
    <s v="Reactive regional access"/>
    <x v="340"/>
    <x v="619"/>
    <x v="628"/>
    <x v="1"/>
    <x v="428"/>
    <x v="628"/>
    <x v="1"/>
    <x v="1"/>
    <x v="584"/>
    <x v="589"/>
    <x v="0"/>
    <x v="0"/>
    <x v="19"/>
    <x v="4"/>
    <x v="19"/>
  </r>
  <r>
    <n v="636"/>
    <s v="Lamb-Sanders"/>
    <s v="Stand-alone reciprocal frame"/>
    <x v="341"/>
    <x v="620"/>
    <x v="629"/>
    <x v="0"/>
    <x v="429"/>
    <x v="629"/>
    <x v="3"/>
    <x v="3"/>
    <x v="585"/>
    <x v="590"/>
    <x v="0"/>
    <x v="1"/>
    <x v="10"/>
    <x v="4"/>
    <x v="10"/>
  </r>
  <r>
    <n v="637"/>
    <s v="Williams-Ramirez"/>
    <s v="Open-architected 24/7 throughput"/>
    <x v="275"/>
    <x v="621"/>
    <x v="630"/>
    <x v="0"/>
    <x v="167"/>
    <x v="630"/>
    <x v="1"/>
    <x v="1"/>
    <x v="586"/>
    <x v="591"/>
    <x v="0"/>
    <x v="0"/>
    <x v="3"/>
    <x v="3"/>
    <x v="3"/>
  </r>
  <r>
    <n v="638"/>
    <s v="Weaver Ltd"/>
    <s v="Monitored 24/7 approach"/>
    <x v="342"/>
    <x v="622"/>
    <x v="631"/>
    <x v="0"/>
    <x v="115"/>
    <x v="631"/>
    <x v="1"/>
    <x v="1"/>
    <x v="587"/>
    <x v="592"/>
    <x v="0"/>
    <x v="1"/>
    <x v="3"/>
    <x v="3"/>
    <x v="3"/>
  </r>
  <r>
    <n v="639"/>
    <s v="Barnes-Williams"/>
    <s v="Upgradable explicit forecast"/>
    <x v="133"/>
    <x v="623"/>
    <x v="632"/>
    <x v="2"/>
    <x v="430"/>
    <x v="632"/>
    <x v="1"/>
    <x v="1"/>
    <x v="588"/>
    <x v="593"/>
    <x v="0"/>
    <x v="1"/>
    <x v="6"/>
    <x v="4"/>
    <x v="6"/>
  </r>
  <r>
    <n v="640"/>
    <s v="Richardson, Woodward and Hansen"/>
    <s v="Pre-emptive context-sensitive support"/>
    <x v="343"/>
    <x v="624"/>
    <x v="633"/>
    <x v="0"/>
    <x v="431"/>
    <x v="633"/>
    <x v="1"/>
    <x v="1"/>
    <x v="589"/>
    <x v="510"/>
    <x v="0"/>
    <x v="0"/>
    <x v="3"/>
    <x v="3"/>
    <x v="3"/>
  </r>
  <r>
    <n v="641"/>
    <s v="Hunt, Barker and Baker"/>
    <s v="Business-focused leadingedge instruction set"/>
    <x v="151"/>
    <x v="625"/>
    <x v="634"/>
    <x v="1"/>
    <x v="346"/>
    <x v="634"/>
    <x v="5"/>
    <x v="5"/>
    <x v="590"/>
    <x v="594"/>
    <x v="0"/>
    <x v="0"/>
    <x v="3"/>
    <x v="3"/>
    <x v="3"/>
  </r>
  <r>
    <n v="642"/>
    <s v="Ramos, Moreno and Lewis"/>
    <s v="Extended multi-state knowledge user"/>
    <x v="243"/>
    <x v="626"/>
    <x v="635"/>
    <x v="1"/>
    <x v="30"/>
    <x v="635"/>
    <x v="0"/>
    <x v="0"/>
    <x v="591"/>
    <x v="595"/>
    <x v="0"/>
    <x v="0"/>
    <x v="8"/>
    <x v="2"/>
    <x v="8"/>
  </r>
  <r>
    <n v="643"/>
    <s v="Harris Inc"/>
    <s v="Future-proofed modular groupware"/>
    <x v="344"/>
    <x v="627"/>
    <x v="636"/>
    <x v="1"/>
    <x v="432"/>
    <x v="636"/>
    <x v="1"/>
    <x v="1"/>
    <x v="592"/>
    <x v="596"/>
    <x v="0"/>
    <x v="0"/>
    <x v="3"/>
    <x v="3"/>
    <x v="3"/>
  </r>
  <r>
    <n v="644"/>
    <s v="Peters-Nelson"/>
    <s v="Distributed real-time algorithm"/>
    <x v="345"/>
    <x v="628"/>
    <x v="637"/>
    <x v="0"/>
    <x v="433"/>
    <x v="637"/>
    <x v="0"/>
    <x v="0"/>
    <x v="593"/>
    <x v="597"/>
    <x v="0"/>
    <x v="0"/>
    <x v="3"/>
    <x v="3"/>
    <x v="3"/>
  </r>
  <r>
    <n v="645"/>
    <s v="Ferguson, Murphy and Bright"/>
    <s v="Multi-lateral heuristic throughput"/>
    <x v="346"/>
    <x v="629"/>
    <x v="638"/>
    <x v="0"/>
    <x v="434"/>
    <x v="638"/>
    <x v="1"/>
    <x v="1"/>
    <x v="594"/>
    <x v="598"/>
    <x v="0"/>
    <x v="1"/>
    <x v="1"/>
    <x v="1"/>
    <x v="1"/>
  </r>
  <r>
    <n v="646"/>
    <s v="Robinson Group"/>
    <s v="Switchable reciprocal middleware"/>
    <x v="201"/>
    <x v="630"/>
    <x v="639"/>
    <x v="0"/>
    <x v="435"/>
    <x v="639"/>
    <x v="1"/>
    <x v="1"/>
    <x v="595"/>
    <x v="599"/>
    <x v="0"/>
    <x v="0"/>
    <x v="11"/>
    <x v="6"/>
    <x v="11"/>
  </r>
  <r>
    <n v="647"/>
    <s v="Jordan-Wolfe"/>
    <s v="Inverse multimedia Graphic Interface"/>
    <x v="6"/>
    <x v="631"/>
    <x v="640"/>
    <x v="0"/>
    <x v="6"/>
    <x v="640"/>
    <x v="1"/>
    <x v="1"/>
    <x v="596"/>
    <x v="600"/>
    <x v="0"/>
    <x v="0"/>
    <x v="18"/>
    <x v="5"/>
    <x v="18"/>
  </r>
  <r>
    <n v="648"/>
    <s v="Vargas-Cox"/>
    <s v="Vision-oriented local contingency"/>
    <x v="347"/>
    <x v="632"/>
    <x v="641"/>
    <x v="3"/>
    <x v="419"/>
    <x v="641"/>
    <x v="1"/>
    <x v="1"/>
    <x v="597"/>
    <x v="601"/>
    <x v="1"/>
    <x v="0"/>
    <x v="0"/>
    <x v="0"/>
    <x v="0"/>
  </r>
  <r>
    <n v="649"/>
    <s v="Yang and Sons"/>
    <s v="Reactive 6thgeneration hub"/>
    <x v="155"/>
    <x v="633"/>
    <x v="642"/>
    <x v="0"/>
    <x v="436"/>
    <x v="642"/>
    <x v="5"/>
    <x v="5"/>
    <x v="598"/>
    <x v="602"/>
    <x v="1"/>
    <x v="1"/>
    <x v="3"/>
    <x v="3"/>
    <x v="3"/>
  </r>
  <r>
    <n v="650"/>
    <s v="Wilson, Wilson and Mathis"/>
    <s v="Optional asymmetric success"/>
    <x v="0"/>
    <x v="50"/>
    <x v="50"/>
    <x v="0"/>
    <x v="49"/>
    <x v="50"/>
    <x v="1"/>
    <x v="1"/>
    <x v="599"/>
    <x v="603"/>
    <x v="0"/>
    <x v="0"/>
    <x v="17"/>
    <x v="1"/>
    <x v="17"/>
  </r>
  <r>
    <n v="651"/>
    <s v="Wang, Koch and Weaver"/>
    <s v="Digitized analyzing capacity"/>
    <x v="348"/>
    <x v="634"/>
    <x v="643"/>
    <x v="0"/>
    <x v="437"/>
    <x v="643"/>
    <x v="6"/>
    <x v="6"/>
    <x v="600"/>
    <x v="604"/>
    <x v="0"/>
    <x v="0"/>
    <x v="12"/>
    <x v="4"/>
    <x v="12"/>
  </r>
  <r>
    <n v="652"/>
    <s v="Cisneros Ltd"/>
    <s v="Vision-oriented regional hub"/>
    <x v="83"/>
    <x v="635"/>
    <x v="644"/>
    <x v="1"/>
    <x v="438"/>
    <x v="644"/>
    <x v="1"/>
    <x v="1"/>
    <x v="601"/>
    <x v="292"/>
    <x v="0"/>
    <x v="0"/>
    <x v="2"/>
    <x v="2"/>
    <x v="2"/>
  </r>
  <r>
    <n v="653"/>
    <s v="Williams-Jones"/>
    <s v="Monitored incremental info-mediaries"/>
    <x v="60"/>
    <x v="636"/>
    <x v="645"/>
    <x v="1"/>
    <x v="439"/>
    <x v="645"/>
    <x v="1"/>
    <x v="1"/>
    <x v="602"/>
    <x v="605"/>
    <x v="0"/>
    <x v="0"/>
    <x v="2"/>
    <x v="2"/>
    <x v="2"/>
  </r>
  <r>
    <n v="654"/>
    <s v="Roberts, Hinton and Williams"/>
    <s v="Programmable static middleware"/>
    <x v="349"/>
    <x v="637"/>
    <x v="646"/>
    <x v="1"/>
    <x v="440"/>
    <x v="646"/>
    <x v="1"/>
    <x v="1"/>
    <x v="335"/>
    <x v="606"/>
    <x v="0"/>
    <x v="0"/>
    <x v="16"/>
    <x v="1"/>
    <x v="16"/>
  </r>
  <r>
    <n v="655"/>
    <s v="Gonzalez, Williams and Benson"/>
    <s v="Multi-layered bottom-line encryption"/>
    <x v="350"/>
    <x v="638"/>
    <x v="647"/>
    <x v="1"/>
    <x v="441"/>
    <x v="647"/>
    <x v="1"/>
    <x v="1"/>
    <x v="603"/>
    <x v="607"/>
    <x v="1"/>
    <x v="0"/>
    <x v="14"/>
    <x v="7"/>
    <x v="14"/>
  </r>
  <r>
    <n v="656"/>
    <s v="Hobbs, Brown and Lee"/>
    <s v="Vision-oriented systematic Graphical User Interface"/>
    <x v="351"/>
    <x v="639"/>
    <x v="648"/>
    <x v="0"/>
    <x v="442"/>
    <x v="648"/>
    <x v="2"/>
    <x v="2"/>
    <x v="604"/>
    <x v="608"/>
    <x v="0"/>
    <x v="0"/>
    <x v="0"/>
    <x v="0"/>
    <x v="0"/>
  </r>
  <r>
    <n v="657"/>
    <s v="Russo, Kim and Mccoy"/>
    <s v="Balanced optimal hardware"/>
    <x v="83"/>
    <x v="640"/>
    <x v="649"/>
    <x v="0"/>
    <x v="443"/>
    <x v="649"/>
    <x v="1"/>
    <x v="1"/>
    <x v="605"/>
    <x v="609"/>
    <x v="0"/>
    <x v="0"/>
    <x v="22"/>
    <x v="4"/>
    <x v="22"/>
  </r>
  <r>
    <n v="658"/>
    <s v="Howell, Myers and Olson"/>
    <s v="Self-enabling mission-critical success"/>
    <x v="352"/>
    <x v="641"/>
    <x v="650"/>
    <x v="3"/>
    <x v="444"/>
    <x v="650"/>
    <x v="1"/>
    <x v="1"/>
    <x v="606"/>
    <x v="610"/>
    <x v="0"/>
    <x v="0"/>
    <x v="1"/>
    <x v="1"/>
    <x v="1"/>
  </r>
  <r>
    <n v="659"/>
    <s v="Bailey and Sons"/>
    <s v="Grass-roots dynamic emulation"/>
    <x v="353"/>
    <x v="642"/>
    <x v="651"/>
    <x v="0"/>
    <x v="424"/>
    <x v="651"/>
    <x v="4"/>
    <x v="4"/>
    <x v="65"/>
    <x v="611"/>
    <x v="0"/>
    <x v="0"/>
    <x v="4"/>
    <x v="4"/>
    <x v="4"/>
  </r>
  <r>
    <n v="660"/>
    <s v="Jensen-Brown"/>
    <s v="Fundamental disintermediate matrix"/>
    <x v="14"/>
    <x v="643"/>
    <x v="652"/>
    <x v="0"/>
    <x v="385"/>
    <x v="652"/>
    <x v="1"/>
    <x v="1"/>
    <x v="607"/>
    <x v="612"/>
    <x v="1"/>
    <x v="0"/>
    <x v="3"/>
    <x v="3"/>
    <x v="3"/>
  </r>
  <r>
    <n v="661"/>
    <s v="Smith Group"/>
    <s v="Right-sized secondary challenge"/>
    <x v="354"/>
    <x v="644"/>
    <x v="653"/>
    <x v="0"/>
    <x v="445"/>
    <x v="653"/>
    <x v="3"/>
    <x v="3"/>
    <x v="608"/>
    <x v="613"/>
    <x v="0"/>
    <x v="0"/>
    <x v="17"/>
    <x v="1"/>
    <x v="17"/>
  </r>
  <r>
    <n v="662"/>
    <s v="Murphy-Farrell"/>
    <s v="Implemented exuding software"/>
    <x v="14"/>
    <x v="645"/>
    <x v="654"/>
    <x v="0"/>
    <x v="54"/>
    <x v="654"/>
    <x v="1"/>
    <x v="1"/>
    <x v="609"/>
    <x v="614"/>
    <x v="0"/>
    <x v="0"/>
    <x v="3"/>
    <x v="3"/>
    <x v="3"/>
  </r>
  <r>
    <n v="663"/>
    <s v="Everett-Wolfe"/>
    <s v="Total optimizing software"/>
    <x v="83"/>
    <x v="646"/>
    <x v="655"/>
    <x v="0"/>
    <x v="215"/>
    <x v="655"/>
    <x v="1"/>
    <x v="1"/>
    <x v="610"/>
    <x v="615"/>
    <x v="0"/>
    <x v="0"/>
    <x v="3"/>
    <x v="3"/>
    <x v="3"/>
  </r>
  <r>
    <n v="664"/>
    <s v="Young PLC"/>
    <s v="Optional maximized attitude"/>
    <x v="355"/>
    <x v="647"/>
    <x v="656"/>
    <x v="0"/>
    <x v="446"/>
    <x v="656"/>
    <x v="1"/>
    <x v="1"/>
    <x v="541"/>
    <x v="616"/>
    <x v="0"/>
    <x v="0"/>
    <x v="17"/>
    <x v="1"/>
    <x v="17"/>
  </r>
  <r>
    <n v="665"/>
    <s v="Park-Goodman"/>
    <s v="Customer-focused impactful extranet"/>
    <x v="135"/>
    <x v="648"/>
    <x v="657"/>
    <x v="1"/>
    <x v="447"/>
    <x v="657"/>
    <x v="1"/>
    <x v="1"/>
    <x v="611"/>
    <x v="453"/>
    <x v="0"/>
    <x v="1"/>
    <x v="4"/>
    <x v="4"/>
    <x v="4"/>
  </r>
  <r>
    <n v="666"/>
    <s v="York, Barr and Grant"/>
    <s v="Cloned bottom-line success"/>
    <x v="33"/>
    <x v="649"/>
    <x v="658"/>
    <x v="3"/>
    <x v="270"/>
    <x v="658"/>
    <x v="1"/>
    <x v="1"/>
    <x v="612"/>
    <x v="617"/>
    <x v="0"/>
    <x v="1"/>
    <x v="3"/>
    <x v="3"/>
    <x v="3"/>
  </r>
  <r>
    <n v="667"/>
    <s v="Little Ltd"/>
    <s v="Decentralized bandwidth-monitored ability"/>
    <x v="350"/>
    <x v="650"/>
    <x v="659"/>
    <x v="1"/>
    <x v="448"/>
    <x v="659"/>
    <x v="1"/>
    <x v="1"/>
    <x v="613"/>
    <x v="618"/>
    <x v="0"/>
    <x v="0"/>
    <x v="23"/>
    <x v="8"/>
    <x v="23"/>
  </r>
  <r>
    <n v="668"/>
    <s v="Brown and Sons"/>
    <s v="Programmable leadingedge budgetary management"/>
    <x v="356"/>
    <x v="651"/>
    <x v="660"/>
    <x v="0"/>
    <x v="70"/>
    <x v="660"/>
    <x v="1"/>
    <x v="1"/>
    <x v="614"/>
    <x v="619"/>
    <x v="0"/>
    <x v="0"/>
    <x v="3"/>
    <x v="3"/>
    <x v="3"/>
  </r>
  <r>
    <n v="669"/>
    <s v="Payne, Garrett and Thomas"/>
    <s v="Upgradable bi-directional concept"/>
    <x v="357"/>
    <x v="652"/>
    <x v="661"/>
    <x v="1"/>
    <x v="449"/>
    <x v="661"/>
    <x v="6"/>
    <x v="6"/>
    <x v="615"/>
    <x v="620"/>
    <x v="0"/>
    <x v="0"/>
    <x v="3"/>
    <x v="3"/>
    <x v="3"/>
  </r>
  <r>
    <n v="670"/>
    <s v="Robinson Group"/>
    <s v="Re-contextualized homogeneous flexibility"/>
    <x v="358"/>
    <x v="653"/>
    <x v="662"/>
    <x v="1"/>
    <x v="450"/>
    <x v="662"/>
    <x v="1"/>
    <x v="1"/>
    <x v="90"/>
    <x v="621"/>
    <x v="0"/>
    <x v="0"/>
    <x v="7"/>
    <x v="1"/>
    <x v="7"/>
  </r>
  <r>
    <n v="671"/>
    <s v="Robinson-Kelly"/>
    <s v="Monitored bi-directional standardization"/>
    <x v="359"/>
    <x v="654"/>
    <x v="663"/>
    <x v="1"/>
    <x v="451"/>
    <x v="663"/>
    <x v="1"/>
    <x v="1"/>
    <x v="616"/>
    <x v="622"/>
    <x v="0"/>
    <x v="1"/>
    <x v="3"/>
    <x v="3"/>
    <x v="3"/>
  </r>
  <r>
    <n v="672"/>
    <s v="Kelly-Colon"/>
    <s v="Stand-alone grid-enabled leverage"/>
    <x v="360"/>
    <x v="655"/>
    <x v="664"/>
    <x v="0"/>
    <x v="452"/>
    <x v="664"/>
    <x v="2"/>
    <x v="2"/>
    <x v="617"/>
    <x v="623"/>
    <x v="0"/>
    <x v="0"/>
    <x v="3"/>
    <x v="3"/>
    <x v="3"/>
  </r>
  <r>
    <n v="673"/>
    <s v="Turner, Scott and Gentry"/>
    <s v="Assimilated regional groupware"/>
    <x v="36"/>
    <x v="656"/>
    <x v="665"/>
    <x v="0"/>
    <x v="125"/>
    <x v="665"/>
    <x v="6"/>
    <x v="6"/>
    <x v="618"/>
    <x v="624"/>
    <x v="0"/>
    <x v="0"/>
    <x v="7"/>
    <x v="1"/>
    <x v="7"/>
  </r>
  <r>
    <n v="674"/>
    <s v="Sanchez Ltd"/>
    <s v="Up-sized 24hour instruction set"/>
    <x v="361"/>
    <x v="657"/>
    <x v="666"/>
    <x v="3"/>
    <x v="453"/>
    <x v="666"/>
    <x v="1"/>
    <x v="1"/>
    <x v="619"/>
    <x v="625"/>
    <x v="0"/>
    <x v="0"/>
    <x v="14"/>
    <x v="7"/>
    <x v="14"/>
  </r>
  <r>
    <n v="675"/>
    <s v="Giles-Smith"/>
    <s v="Right-sized web-enabled intranet"/>
    <x v="62"/>
    <x v="658"/>
    <x v="667"/>
    <x v="1"/>
    <x v="269"/>
    <x v="667"/>
    <x v="1"/>
    <x v="1"/>
    <x v="620"/>
    <x v="626"/>
    <x v="0"/>
    <x v="0"/>
    <x v="23"/>
    <x v="8"/>
    <x v="23"/>
  </r>
  <r>
    <n v="676"/>
    <s v="Thompson-Moreno"/>
    <s v="Expanded needs-based orchestration"/>
    <x v="362"/>
    <x v="659"/>
    <x v="668"/>
    <x v="1"/>
    <x v="454"/>
    <x v="668"/>
    <x v="1"/>
    <x v="1"/>
    <x v="621"/>
    <x v="627"/>
    <x v="0"/>
    <x v="0"/>
    <x v="14"/>
    <x v="7"/>
    <x v="14"/>
  </r>
  <r>
    <n v="677"/>
    <s v="Murphy-Fox"/>
    <s v="Organic system-worthy orchestration"/>
    <x v="98"/>
    <x v="660"/>
    <x v="669"/>
    <x v="0"/>
    <x v="41"/>
    <x v="669"/>
    <x v="1"/>
    <x v="1"/>
    <x v="622"/>
    <x v="491"/>
    <x v="0"/>
    <x v="0"/>
    <x v="13"/>
    <x v="5"/>
    <x v="13"/>
  </r>
  <r>
    <n v="678"/>
    <s v="Rodriguez-Patterson"/>
    <s v="Inverse static standardization"/>
    <x v="105"/>
    <x v="661"/>
    <x v="670"/>
    <x v="3"/>
    <x v="455"/>
    <x v="670"/>
    <x v="1"/>
    <x v="1"/>
    <x v="35"/>
    <x v="628"/>
    <x v="0"/>
    <x v="0"/>
    <x v="6"/>
    <x v="4"/>
    <x v="6"/>
  </r>
  <r>
    <n v="679"/>
    <s v="Davis Ltd"/>
    <s v="Synchronized motivating solution"/>
    <x v="1"/>
    <x v="662"/>
    <x v="671"/>
    <x v="1"/>
    <x v="456"/>
    <x v="671"/>
    <x v="1"/>
    <x v="1"/>
    <x v="623"/>
    <x v="629"/>
    <x v="0"/>
    <x v="1"/>
    <x v="0"/>
    <x v="0"/>
    <x v="0"/>
  </r>
  <r>
    <n v="680"/>
    <s v="Nelson-Valdez"/>
    <s v="Open-source 4thgeneration open system"/>
    <x v="363"/>
    <x v="663"/>
    <x v="672"/>
    <x v="0"/>
    <x v="457"/>
    <x v="672"/>
    <x v="1"/>
    <x v="1"/>
    <x v="624"/>
    <x v="630"/>
    <x v="0"/>
    <x v="1"/>
    <x v="20"/>
    <x v="6"/>
    <x v="20"/>
  </r>
  <r>
    <n v="681"/>
    <s v="Kelly PLC"/>
    <s v="Decentralized context-sensitive superstructure"/>
    <x v="364"/>
    <x v="664"/>
    <x v="673"/>
    <x v="0"/>
    <x v="458"/>
    <x v="673"/>
    <x v="1"/>
    <x v="1"/>
    <x v="625"/>
    <x v="631"/>
    <x v="0"/>
    <x v="0"/>
    <x v="3"/>
    <x v="3"/>
    <x v="3"/>
  </r>
  <r>
    <n v="682"/>
    <s v="Nguyen and Sons"/>
    <s v="Compatible 5thgeneration concept"/>
    <x v="91"/>
    <x v="665"/>
    <x v="674"/>
    <x v="1"/>
    <x v="459"/>
    <x v="674"/>
    <x v="1"/>
    <x v="1"/>
    <x v="626"/>
    <x v="632"/>
    <x v="0"/>
    <x v="0"/>
    <x v="3"/>
    <x v="3"/>
    <x v="3"/>
  </r>
  <r>
    <n v="683"/>
    <s v="Jones PLC"/>
    <s v="Virtual systemic intranet"/>
    <x v="173"/>
    <x v="666"/>
    <x v="675"/>
    <x v="1"/>
    <x v="98"/>
    <x v="675"/>
    <x v="1"/>
    <x v="1"/>
    <x v="627"/>
    <x v="633"/>
    <x v="0"/>
    <x v="0"/>
    <x v="3"/>
    <x v="3"/>
    <x v="3"/>
  </r>
  <r>
    <n v="684"/>
    <s v="Gilmore LLC"/>
    <s v="Optimized systemic algorithm"/>
    <x v="1"/>
    <x v="667"/>
    <x v="676"/>
    <x v="1"/>
    <x v="460"/>
    <x v="676"/>
    <x v="0"/>
    <x v="0"/>
    <x v="628"/>
    <x v="634"/>
    <x v="0"/>
    <x v="0"/>
    <x v="9"/>
    <x v="5"/>
    <x v="9"/>
  </r>
  <r>
    <n v="685"/>
    <s v="Lee-Cobb"/>
    <s v="Customizable homogeneous firmware"/>
    <x v="365"/>
    <x v="668"/>
    <x v="677"/>
    <x v="0"/>
    <x v="461"/>
    <x v="677"/>
    <x v="0"/>
    <x v="0"/>
    <x v="629"/>
    <x v="415"/>
    <x v="0"/>
    <x v="0"/>
    <x v="3"/>
    <x v="3"/>
    <x v="3"/>
  </r>
  <r>
    <n v="686"/>
    <s v="Jones, Wiley and Robbins"/>
    <s v="Front-line cohesive extranet"/>
    <x v="168"/>
    <x v="669"/>
    <x v="678"/>
    <x v="1"/>
    <x v="38"/>
    <x v="678"/>
    <x v="1"/>
    <x v="1"/>
    <x v="630"/>
    <x v="635"/>
    <x v="0"/>
    <x v="0"/>
    <x v="8"/>
    <x v="2"/>
    <x v="8"/>
  </r>
  <r>
    <n v="687"/>
    <s v="Martin, Gates and Holt"/>
    <s v="Distributed holistic neural-net"/>
    <x v="42"/>
    <x v="670"/>
    <x v="679"/>
    <x v="1"/>
    <x v="462"/>
    <x v="679"/>
    <x v="1"/>
    <x v="1"/>
    <x v="631"/>
    <x v="607"/>
    <x v="0"/>
    <x v="0"/>
    <x v="3"/>
    <x v="3"/>
    <x v="3"/>
  </r>
  <r>
    <n v="688"/>
    <s v="Bowen, Davies and Burns"/>
    <s v="Devolved client-server monitoring"/>
    <x v="49"/>
    <x v="671"/>
    <x v="680"/>
    <x v="1"/>
    <x v="463"/>
    <x v="680"/>
    <x v="1"/>
    <x v="1"/>
    <x v="632"/>
    <x v="636"/>
    <x v="0"/>
    <x v="1"/>
    <x v="19"/>
    <x v="4"/>
    <x v="19"/>
  </r>
  <r>
    <n v="689"/>
    <s v="Nguyen Inc"/>
    <s v="Seamless directional capacity"/>
    <x v="190"/>
    <x v="672"/>
    <x v="681"/>
    <x v="1"/>
    <x v="464"/>
    <x v="681"/>
    <x v="1"/>
    <x v="1"/>
    <x v="633"/>
    <x v="637"/>
    <x v="0"/>
    <x v="0"/>
    <x v="2"/>
    <x v="2"/>
    <x v="2"/>
  </r>
  <r>
    <n v="690"/>
    <s v="Walsh-Watts"/>
    <s v="Polarized actuating implementation"/>
    <x v="136"/>
    <x v="673"/>
    <x v="682"/>
    <x v="1"/>
    <x v="257"/>
    <x v="682"/>
    <x v="1"/>
    <x v="1"/>
    <x v="634"/>
    <x v="638"/>
    <x v="0"/>
    <x v="1"/>
    <x v="4"/>
    <x v="4"/>
    <x v="4"/>
  </r>
  <r>
    <n v="691"/>
    <s v="Ray, Li and Li"/>
    <s v="Front-line disintermediate hub"/>
    <x v="92"/>
    <x v="674"/>
    <x v="683"/>
    <x v="1"/>
    <x v="465"/>
    <x v="683"/>
    <x v="1"/>
    <x v="1"/>
    <x v="635"/>
    <x v="639"/>
    <x v="1"/>
    <x v="1"/>
    <x v="4"/>
    <x v="4"/>
    <x v="4"/>
  </r>
  <r>
    <n v="692"/>
    <s v="Murray Ltd"/>
    <s v="Decentralized 4thgeneration challenge"/>
    <x v="46"/>
    <x v="675"/>
    <x v="684"/>
    <x v="0"/>
    <x v="385"/>
    <x v="684"/>
    <x v="4"/>
    <x v="4"/>
    <x v="636"/>
    <x v="640"/>
    <x v="0"/>
    <x v="0"/>
    <x v="1"/>
    <x v="1"/>
    <x v="1"/>
  </r>
  <r>
    <n v="693"/>
    <s v="Bradford-Silva"/>
    <s v="Reverse-engineered composite hierarchy"/>
    <x v="366"/>
    <x v="676"/>
    <x v="685"/>
    <x v="0"/>
    <x v="466"/>
    <x v="685"/>
    <x v="1"/>
    <x v="1"/>
    <x v="637"/>
    <x v="641"/>
    <x v="0"/>
    <x v="0"/>
    <x v="3"/>
    <x v="3"/>
    <x v="3"/>
  </r>
  <r>
    <n v="694"/>
    <s v="Mora-Bradley"/>
    <s v="Programmable tangible ability"/>
    <x v="14"/>
    <x v="677"/>
    <x v="686"/>
    <x v="0"/>
    <x v="467"/>
    <x v="686"/>
    <x v="1"/>
    <x v="1"/>
    <x v="638"/>
    <x v="642"/>
    <x v="0"/>
    <x v="0"/>
    <x v="3"/>
    <x v="3"/>
    <x v="3"/>
  </r>
  <r>
    <n v="695"/>
    <s v="Cardenas, Thompson and Carey"/>
    <s v="Configurable full-range emulation"/>
    <x v="243"/>
    <x v="678"/>
    <x v="687"/>
    <x v="1"/>
    <x v="468"/>
    <x v="687"/>
    <x v="6"/>
    <x v="6"/>
    <x v="639"/>
    <x v="445"/>
    <x v="1"/>
    <x v="0"/>
    <x v="1"/>
    <x v="1"/>
    <x v="1"/>
  </r>
  <r>
    <n v="696"/>
    <s v="Lopez, Reid and Johnson"/>
    <s v="Total real-time hardware"/>
    <x v="367"/>
    <x v="679"/>
    <x v="688"/>
    <x v="0"/>
    <x v="469"/>
    <x v="688"/>
    <x v="1"/>
    <x v="1"/>
    <x v="640"/>
    <x v="116"/>
    <x v="0"/>
    <x v="1"/>
    <x v="3"/>
    <x v="3"/>
    <x v="3"/>
  </r>
  <r>
    <n v="697"/>
    <s v="Fox-Williams"/>
    <s v="Profound system-worthy functionalities"/>
    <x v="368"/>
    <x v="680"/>
    <x v="689"/>
    <x v="1"/>
    <x v="470"/>
    <x v="689"/>
    <x v="1"/>
    <x v="1"/>
    <x v="641"/>
    <x v="643"/>
    <x v="0"/>
    <x v="0"/>
    <x v="5"/>
    <x v="1"/>
    <x v="5"/>
  </r>
  <r>
    <n v="698"/>
    <s v="Taylor, Wood and Taylor"/>
    <s v="Cloned hybrid focus group"/>
    <x v="369"/>
    <x v="681"/>
    <x v="690"/>
    <x v="1"/>
    <x v="471"/>
    <x v="690"/>
    <x v="0"/>
    <x v="0"/>
    <x v="642"/>
    <x v="644"/>
    <x v="0"/>
    <x v="0"/>
    <x v="8"/>
    <x v="2"/>
    <x v="8"/>
  </r>
  <r>
    <n v="699"/>
    <s v="King Inc"/>
    <s v="Ergonomic dedicated focus group"/>
    <x v="71"/>
    <x v="682"/>
    <x v="691"/>
    <x v="0"/>
    <x v="75"/>
    <x v="691"/>
    <x v="1"/>
    <x v="1"/>
    <x v="230"/>
    <x v="645"/>
    <x v="0"/>
    <x v="0"/>
    <x v="6"/>
    <x v="4"/>
    <x v="6"/>
  </r>
  <r>
    <n v="700"/>
    <s v="Cole, Petty and Cameron"/>
    <s v="Realigned zero administration paradigm"/>
    <x v="0"/>
    <x v="247"/>
    <x v="248"/>
    <x v="0"/>
    <x v="49"/>
    <x v="248"/>
    <x v="1"/>
    <x v="1"/>
    <x v="67"/>
    <x v="646"/>
    <x v="0"/>
    <x v="0"/>
    <x v="8"/>
    <x v="2"/>
    <x v="8"/>
  </r>
  <r>
    <n v="701"/>
    <s v="Mcclain LLC"/>
    <s v="Open-source multi-tasking methodology"/>
    <x v="370"/>
    <x v="683"/>
    <x v="692"/>
    <x v="1"/>
    <x v="472"/>
    <x v="692"/>
    <x v="1"/>
    <x v="1"/>
    <x v="643"/>
    <x v="647"/>
    <x v="1"/>
    <x v="0"/>
    <x v="3"/>
    <x v="3"/>
    <x v="3"/>
  </r>
  <r>
    <n v="702"/>
    <s v="Sims-Gross"/>
    <s v="Object-based attitude-oriented analyzer"/>
    <x v="251"/>
    <x v="684"/>
    <x v="693"/>
    <x v="0"/>
    <x v="100"/>
    <x v="693"/>
    <x v="1"/>
    <x v="1"/>
    <x v="644"/>
    <x v="467"/>
    <x v="0"/>
    <x v="0"/>
    <x v="8"/>
    <x v="2"/>
    <x v="8"/>
  </r>
  <r>
    <n v="703"/>
    <s v="Perez Group"/>
    <s v="Cross-platform tertiary hub"/>
    <x v="371"/>
    <x v="685"/>
    <x v="694"/>
    <x v="1"/>
    <x v="473"/>
    <x v="694"/>
    <x v="1"/>
    <x v="1"/>
    <x v="645"/>
    <x v="648"/>
    <x v="1"/>
    <x v="1"/>
    <x v="18"/>
    <x v="5"/>
    <x v="18"/>
  </r>
  <r>
    <n v="704"/>
    <s v="Haynes-Williams"/>
    <s v="Seamless clear-thinking artificial intelligence"/>
    <x v="251"/>
    <x v="686"/>
    <x v="695"/>
    <x v="1"/>
    <x v="220"/>
    <x v="695"/>
    <x v="1"/>
    <x v="1"/>
    <x v="646"/>
    <x v="649"/>
    <x v="0"/>
    <x v="0"/>
    <x v="10"/>
    <x v="4"/>
    <x v="10"/>
  </r>
  <r>
    <n v="705"/>
    <s v="Ford LLC"/>
    <s v="Centralized tangible success"/>
    <x v="372"/>
    <x v="687"/>
    <x v="696"/>
    <x v="0"/>
    <x v="474"/>
    <x v="696"/>
    <x v="4"/>
    <x v="4"/>
    <x v="626"/>
    <x v="650"/>
    <x v="0"/>
    <x v="0"/>
    <x v="9"/>
    <x v="5"/>
    <x v="9"/>
  </r>
  <r>
    <n v="706"/>
    <s v="Moreno Ltd"/>
    <s v="Customer-focused multimedia methodology"/>
    <x v="2"/>
    <x v="688"/>
    <x v="697"/>
    <x v="1"/>
    <x v="475"/>
    <x v="697"/>
    <x v="2"/>
    <x v="2"/>
    <x v="647"/>
    <x v="651"/>
    <x v="0"/>
    <x v="1"/>
    <x v="2"/>
    <x v="2"/>
    <x v="2"/>
  </r>
  <r>
    <n v="707"/>
    <s v="Moore, Cook and Wright"/>
    <s v="Visionary maximized Local Area Network"/>
    <x v="190"/>
    <x v="689"/>
    <x v="698"/>
    <x v="1"/>
    <x v="170"/>
    <x v="698"/>
    <x v="1"/>
    <x v="1"/>
    <x v="159"/>
    <x v="652"/>
    <x v="0"/>
    <x v="0"/>
    <x v="6"/>
    <x v="4"/>
    <x v="6"/>
  </r>
  <r>
    <n v="708"/>
    <s v="Ortega LLC"/>
    <s v="Secured bifurcated intranet"/>
    <x v="12"/>
    <x v="690"/>
    <x v="699"/>
    <x v="1"/>
    <x v="231"/>
    <x v="699"/>
    <x v="5"/>
    <x v="5"/>
    <x v="648"/>
    <x v="653"/>
    <x v="0"/>
    <x v="0"/>
    <x v="3"/>
    <x v="3"/>
    <x v="3"/>
  </r>
  <r>
    <n v="709"/>
    <s v="Silva, Walker and Martin"/>
    <s v="Grass-roots 4thgeneration product"/>
    <x v="122"/>
    <x v="691"/>
    <x v="700"/>
    <x v="1"/>
    <x v="129"/>
    <x v="700"/>
    <x v="6"/>
    <x v="6"/>
    <x v="267"/>
    <x v="654"/>
    <x v="0"/>
    <x v="0"/>
    <x v="3"/>
    <x v="3"/>
    <x v="3"/>
  </r>
  <r>
    <n v="710"/>
    <s v="Huynh, Gallegos and Mills"/>
    <s v="Reduced next generation info-mediaries"/>
    <x v="333"/>
    <x v="692"/>
    <x v="701"/>
    <x v="1"/>
    <x v="476"/>
    <x v="701"/>
    <x v="1"/>
    <x v="1"/>
    <x v="649"/>
    <x v="655"/>
    <x v="0"/>
    <x v="1"/>
    <x v="3"/>
    <x v="3"/>
    <x v="3"/>
  </r>
  <r>
    <n v="711"/>
    <s v="Anderson LLC"/>
    <s v="Customizable full-range artificial intelligence"/>
    <x v="8"/>
    <x v="693"/>
    <x v="702"/>
    <x v="0"/>
    <x v="443"/>
    <x v="702"/>
    <x v="6"/>
    <x v="6"/>
    <x v="248"/>
    <x v="656"/>
    <x v="1"/>
    <x v="1"/>
    <x v="3"/>
    <x v="3"/>
    <x v="3"/>
  </r>
  <r>
    <n v="712"/>
    <s v="Garza-Bryant"/>
    <s v="Programmable leadingedge contingency"/>
    <x v="126"/>
    <x v="694"/>
    <x v="703"/>
    <x v="1"/>
    <x v="381"/>
    <x v="703"/>
    <x v="1"/>
    <x v="1"/>
    <x v="571"/>
    <x v="657"/>
    <x v="0"/>
    <x v="0"/>
    <x v="3"/>
    <x v="3"/>
    <x v="3"/>
  </r>
  <r>
    <n v="713"/>
    <s v="Mays LLC"/>
    <s v="Multi-layered global groupware"/>
    <x v="350"/>
    <x v="695"/>
    <x v="704"/>
    <x v="1"/>
    <x v="459"/>
    <x v="704"/>
    <x v="1"/>
    <x v="1"/>
    <x v="650"/>
    <x v="89"/>
    <x v="0"/>
    <x v="0"/>
    <x v="15"/>
    <x v="5"/>
    <x v="15"/>
  </r>
  <r>
    <n v="714"/>
    <s v="Evans-Jones"/>
    <s v="Switchable methodical superstructure"/>
    <x v="373"/>
    <x v="696"/>
    <x v="705"/>
    <x v="1"/>
    <x v="477"/>
    <x v="705"/>
    <x v="1"/>
    <x v="1"/>
    <x v="1"/>
    <x v="658"/>
    <x v="0"/>
    <x v="0"/>
    <x v="1"/>
    <x v="1"/>
    <x v="1"/>
  </r>
  <r>
    <n v="715"/>
    <s v="Fischer, Torres and Walker"/>
    <s v="Expanded even-keeled portal"/>
    <x v="374"/>
    <x v="697"/>
    <x v="706"/>
    <x v="0"/>
    <x v="478"/>
    <x v="706"/>
    <x v="1"/>
    <x v="1"/>
    <x v="651"/>
    <x v="438"/>
    <x v="0"/>
    <x v="0"/>
    <x v="20"/>
    <x v="6"/>
    <x v="20"/>
  </r>
  <r>
    <n v="716"/>
    <s v="Tapia, Kramer and Hicks"/>
    <s v="Advanced modular moderator"/>
    <x v="22"/>
    <x v="698"/>
    <x v="707"/>
    <x v="1"/>
    <x v="144"/>
    <x v="707"/>
    <x v="1"/>
    <x v="1"/>
    <x v="652"/>
    <x v="659"/>
    <x v="0"/>
    <x v="1"/>
    <x v="3"/>
    <x v="3"/>
    <x v="3"/>
  </r>
  <r>
    <n v="717"/>
    <s v="Barnes, Wilcox and Riley"/>
    <s v="Reverse-engineered well-modulated ability"/>
    <x v="36"/>
    <x v="699"/>
    <x v="708"/>
    <x v="1"/>
    <x v="479"/>
    <x v="708"/>
    <x v="1"/>
    <x v="1"/>
    <x v="653"/>
    <x v="660"/>
    <x v="0"/>
    <x v="0"/>
    <x v="4"/>
    <x v="4"/>
    <x v="4"/>
  </r>
  <r>
    <n v="718"/>
    <s v="Reyes PLC"/>
    <s v="Expanded optimal pricing structure"/>
    <x v="111"/>
    <x v="700"/>
    <x v="709"/>
    <x v="1"/>
    <x v="480"/>
    <x v="709"/>
    <x v="1"/>
    <x v="1"/>
    <x v="654"/>
    <x v="661"/>
    <x v="0"/>
    <x v="0"/>
    <x v="8"/>
    <x v="2"/>
    <x v="8"/>
  </r>
  <r>
    <n v="719"/>
    <s v="Pace, Simpson and Watkins"/>
    <s v="Down-sized uniform ability"/>
    <x v="350"/>
    <x v="701"/>
    <x v="710"/>
    <x v="1"/>
    <x v="300"/>
    <x v="710"/>
    <x v="1"/>
    <x v="1"/>
    <x v="655"/>
    <x v="662"/>
    <x v="0"/>
    <x v="0"/>
    <x v="13"/>
    <x v="5"/>
    <x v="13"/>
  </r>
  <r>
    <n v="720"/>
    <s v="Valenzuela, Davidson and Castro"/>
    <s v="Multi-layered upward-trending conglomeration"/>
    <x v="251"/>
    <x v="702"/>
    <x v="711"/>
    <x v="3"/>
    <x v="63"/>
    <x v="711"/>
    <x v="3"/>
    <x v="3"/>
    <x v="656"/>
    <x v="236"/>
    <x v="0"/>
    <x v="1"/>
    <x v="3"/>
    <x v="3"/>
    <x v="3"/>
  </r>
  <r>
    <n v="721"/>
    <s v="Dominguez-Owens"/>
    <s v="Open-architected systematic intranet"/>
    <x v="375"/>
    <x v="703"/>
    <x v="712"/>
    <x v="3"/>
    <x v="101"/>
    <x v="712"/>
    <x v="1"/>
    <x v="1"/>
    <x v="657"/>
    <x v="663"/>
    <x v="0"/>
    <x v="0"/>
    <x v="1"/>
    <x v="1"/>
    <x v="1"/>
  </r>
  <r>
    <n v="722"/>
    <s v="Thomas-Simmons"/>
    <s v="Proactive 24hour frame"/>
    <x v="376"/>
    <x v="704"/>
    <x v="713"/>
    <x v="1"/>
    <x v="481"/>
    <x v="713"/>
    <x v="1"/>
    <x v="1"/>
    <x v="265"/>
    <x v="202"/>
    <x v="0"/>
    <x v="0"/>
    <x v="4"/>
    <x v="4"/>
    <x v="4"/>
  </r>
  <r>
    <n v="723"/>
    <s v="Beck-Knight"/>
    <s v="Exclusive fresh-thinking model"/>
    <x v="70"/>
    <x v="705"/>
    <x v="714"/>
    <x v="1"/>
    <x v="358"/>
    <x v="714"/>
    <x v="2"/>
    <x v="2"/>
    <x v="658"/>
    <x v="664"/>
    <x v="0"/>
    <x v="0"/>
    <x v="3"/>
    <x v="3"/>
    <x v="3"/>
  </r>
  <r>
    <n v="724"/>
    <s v="Mccoy Ltd"/>
    <s v="Business-focused encompassing intranet"/>
    <x v="141"/>
    <x v="706"/>
    <x v="715"/>
    <x v="1"/>
    <x v="246"/>
    <x v="715"/>
    <x v="4"/>
    <x v="4"/>
    <x v="659"/>
    <x v="665"/>
    <x v="0"/>
    <x v="1"/>
    <x v="3"/>
    <x v="3"/>
    <x v="3"/>
  </r>
  <r>
    <n v="725"/>
    <s v="Dawson-Tyler"/>
    <s v="Optional 6thgeneration access"/>
    <x v="377"/>
    <x v="707"/>
    <x v="716"/>
    <x v="0"/>
    <x v="482"/>
    <x v="716"/>
    <x v="1"/>
    <x v="1"/>
    <x v="660"/>
    <x v="666"/>
    <x v="0"/>
    <x v="0"/>
    <x v="20"/>
    <x v="6"/>
    <x v="20"/>
  </r>
  <r>
    <n v="726"/>
    <s v="Johns-Thomas"/>
    <s v="Realigned web-enabled functionalities"/>
    <x v="378"/>
    <x v="708"/>
    <x v="717"/>
    <x v="3"/>
    <x v="168"/>
    <x v="717"/>
    <x v="1"/>
    <x v="1"/>
    <x v="661"/>
    <x v="602"/>
    <x v="0"/>
    <x v="1"/>
    <x v="3"/>
    <x v="3"/>
    <x v="3"/>
  </r>
  <r>
    <n v="727"/>
    <s v="Quinn, Cruz and Schmidt"/>
    <s v="Enterprise-wide multimedia software"/>
    <x v="200"/>
    <x v="709"/>
    <x v="718"/>
    <x v="1"/>
    <x v="483"/>
    <x v="718"/>
    <x v="1"/>
    <x v="1"/>
    <x v="4"/>
    <x v="667"/>
    <x v="0"/>
    <x v="0"/>
    <x v="2"/>
    <x v="2"/>
    <x v="2"/>
  </r>
  <r>
    <n v="728"/>
    <s v="Stewart Inc"/>
    <s v="Versatile mission-critical knowledgebase"/>
    <x v="3"/>
    <x v="710"/>
    <x v="719"/>
    <x v="0"/>
    <x v="234"/>
    <x v="719"/>
    <x v="1"/>
    <x v="1"/>
    <x v="662"/>
    <x v="668"/>
    <x v="0"/>
    <x v="0"/>
    <x v="3"/>
    <x v="3"/>
    <x v="3"/>
  </r>
  <r>
    <n v="729"/>
    <s v="Moore Group"/>
    <s v="Multi-lateral object-oriented open system"/>
    <x v="36"/>
    <x v="711"/>
    <x v="720"/>
    <x v="1"/>
    <x v="393"/>
    <x v="720"/>
    <x v="1"/>
    <x v="1"/>
    <x v="663"/>
    <x v="669"/>
    <x v="0"/>
    <x v="0"/>
    <x v="6"/>
    <x v="4"/>
    <x v="6"/>
  </r>
  <r>
    <n v="730"/>
    <s v="Carson PLC"/>
    <s v="Visionary system-worthy attitude"/>
    <x v="379"/>
    <x v="712"/>
    <x v="721"/>
    <x v="1"/>
    <x v="130"/>
    <x v="721"/>
    <x v="0"/>
    <x v="0"/>
    <x v="664"/>
    <x v="670"/>
    <x v="0"/>
    <x v="0"/>
    <x v="8"/>
    <x v="2"/>
    <x v="8"/>
  </r>
  <r>
    <n v="731"/>
    <s v="Cruz, Hall and Mason"/>
    <s v="Synergized content-based hierarchy"/>
    <x v="48"/>
    <x v="713"/>
    <x v="722"/>
    <x v="3"/>
    <x v="319"/>
    <x v="722"/>
    <x v="1"/>
    <x v="1"/>
    <x v="665"/>
    <x v="601"/>
    <x v="0"/>
    <x v="0"/>
    <x v="2"/>
    <x v="2"/>
    <x v="2"/>
  </r>
  <r>
    <n v="732"/>
    <s v="Glass, Baker and Jones"/>
    <s v="Business-focused 24hour access"/>
    <x v="380"/>
    <x v="714"/>
    <x v="723"/>
    <x v="0"/>
    <x v="484"/>
    <x v="723"/>
    <x v="1"/>
    <x v="1"/>
    <x v="666"/>
    <x v="671"/>
    <x v="0"/>
    <x v="1"/>
    <x v="1"/>
    <x v="1"/>
    <x v="1"/>
  </r>
  <r>
    <n v="733"/>
    <s v="Marquez-Kerr"/>
    <s v="Automated hybrid orchestration"/>
    <x v="144"/>
    <x v="715"/>
    <x v="724"/>
    <x v="1"/>
    <x v="485"/>
    <x v="724"/>
    <x v="1"/>
    <x v="1"/>
    <x v="43"/>
    <x v="672"/>
    <x v="0"/>
    <x v="0"/>
    <x v="16"/>
    <x v="1"/>
    <x v="16"/>
  </r>
  <r>
    <n v="734"/>
    <s v="Stone PLC"/>
    <s v="Exclusive 5thgeneration leverage"/>
    <x v="3"/>
    <x v="716"/>
    <x v="725"/>
    <x v="1"/>
    <x v="486"/>
    <x v="725"/>
    <x v="1"/>
    <x v="1"/>
    <x v="667"/>
    <x v="673"/>
    <x v="0"/>
    <x v="1"/>
    <x v="3"/>
    <x v="3"/>
    <x v="3"/>
  </r>
  <r>
    <n v="735"/>
    <s v="Caldwell PLC"/>
    <s v="Grass-roots zero administration alliance"/>
    <x v="211"/>
    <x v="717"/>
    <x v="726"/>
    <x v="1"/>
    <x v="487"/>
    <x v="726"/>
    <x v="1"/>
    <x v="1"/>
    <x v="668"/>
    <x v="674"/>
    <x v="0"/>
    <x v="0"/>
    <x v="14"/>
    <x v="7"/>
    <x v="14"/>
  </r>
  <r>
    <n v="736"/>
    <s v="Silva-Hawkins"/>
    <s v="Proactive heuristic orchestration"/>
    <x v="106"/>
    <x v="718"/>
    <x v="727"/>
    <x v="3"/>
    <x v="226"/>
    <x v="727"/>
    <x v="1"/>
    <x v="1"/>
    <x v="669"/>
    <x v="675"/>
    <x v="0"/>
    <x v="0"/>
    <x v="9"/>
    <x v="5"/>
    <x v="9"/>
  </r>
  <r>
    <n v="737"/>
    <s v="Gardner Inc"/>
    <s v="Function-based systematic Graphical User Interface"/>
    <x v="41"/>
    <x v="719"/>
    <x v="728"/>
    <x v="1"/>
    <x v="80"/>
    <x v="728"/>
    <x v="1"/>
    <x v="1"/>
    <x v="670"/>
    <x v="676"/>
    <x v="0"/>
    <x v="0"/>
    <x v="7"/>
    <x v="1"/>
    <x v="7"/>
  </r>
  <r>
    <n v="738"/>
    <s v="Garcia Group"/>
    <s v="Extended zero administration software"/>
    <x v="381"/>
    <x v="720"/>
    <x v="729"/>
    <x v="0"/>
    <x v="27"/>
    <x v="729"/>
    <x v="1"/>
    <x v="1"/>
    <x v="671"/>
    <x v="677"/>
    <x v="0"/>
    <x v="1"/>
    <x v="3"/>
    <x v="3"/>
    <x v="3"/>
  </r>
  <r>
    <n v="739"/>
    <s v="Meyer-Avila"/>
    <s v="Multi-tiered discrete support"/>
    <x v="83"/>
    <x v="721"/>
    <x v="730"/>
    <x v="0"/>
    <x v="271"/>
    <x v="730"/>
    <x v="1"/>
    <x v="1"/>
    <x v="672"/>
    <x v="678"/>
    <x v="0"/>
    <x v="0"/>
    <x v="7"/>
    <x v="1"/>
    <x v="7"/>
  </r>
  <r>
    <n v="740"/>
    <s v="Nelson, Smith and Graham"/>
    <s v="Phased system-worthy conglomeration"/>
    <x v="98"/>
    <x v="722"/>
    <x v="731"/>
    <x v="0"/>
    <x v="36"/>
    <x v="731"/>
    <x v="1"/>
    <x v="1"/>
    <x v="673"/>
    <x v="679"/>
    <x v="0"/>
    <x v="0"/>
    <x v="3"/>
    <x v="3"/>
    <x v="3"/>
  </r>
  <r>
    <n v="741"/>
    <s v="Garcia Ltd"/>
    <s v="Balanced mobile alliance"/>
    <x v="272"/>
    <x v="723"/>
    <x v="732"/>
    <x v="1"/>
    <x v="406"/>
    <x v="732"/>
    <x v="1"/>
    <x v="1"/>
    <x v="674"/>
    <x v="680"/>
    <x v="0"/>
    <x v="0"/>
    <x v="3"/>
    <x v="3"/>
    <x v="3"/>
  </r>
  <r>
    <n v="742"/>
    <s v="West-Stevens"/>
    <s v="Reactive solution-oriented groupware"/>
    <x v="272"/>
    <x v="724"/>
    <x v="733"/>
    <x v="1"/>
    <x v="393"/>
    <x v="733"/>
    <x v="1"/>
    <x v="1"/>
    <x v="675"/>
    <x v="681"/>
    <x v="0"/>
    <x v="0"/>
    <x v="5"/>
    <x v="1"/>
    <x v="5"/>
  </r>
  <r>
    <n v="743"/>
    <s v="Clark-Conrad"/>
    <s v="Exclusive bandwidth-monitored orchestration"/>
    <x v="61"/>
    <x v="725"/>
    <x v="734"/>
    <x v="0"/>
    <x v="68"/>
    <x v="734"/>
    <x v="1"/>
    <x v="1"/>
    <x v="676"/>
    <x v="682"/>
    <x v="0"/>
    <x v="1"/>
    <x v="3"/>
    <x v="3"/>
    <x v="3"/>
  </r>
  <r>
    <n v="744"/>
    <s v="Fitzgerald Group"/>
    <s v="Intuitive exuding initiative"/>
    <x v="22"/>
    <x v="726"/>
    <x v="735"/>
    <x v="1"/>
    <x v="382"/>
    <x v="735"/>
    <x v="1"/>
    <x v="1"/>
    <x v="342"/>
    <x v="683"/>
    <x v="0"/>
    <x v="1"/>
    <x v="3"/>
    <x v="3"/>
    <x v="3"/>
  </r>
  <r>
    <n v="745"/>
    <s v="Hill, Mccann and Moore"/>
    <s v="Streamlined needs-based knowledge user"/>
    <x v="350"/>
    <x v="727"/>
    <x v="736"/>
    <x v="0"/>
    <x v="298"/>
    <x v="736"/>
    <x v="1"/>
    <x v="1"/>
    <x v="677"/>
    <x v="684"/>
    <x v="0"/>
    <x v="0"/>
    <x v="8"/>
    <x v="2"/>
    <x v="8"/>
  </r>
  <r>
    <n v="746"/>
    <s v="Edwards LLC"/>
    <s v="Automated system-worthy structure"/>
    <x v="382"/>
    <x v="728"/>
    <x v="737"/>
    <x v="1"/>
    <x v="488"/>
    <x v="112"/>
    <x v="1"/>
    <x v="1"/>
    <x v="678"/>
    <x v="685"/>
    <x v="0"/>
    <x v="0"/>
    <x v="2"/>
    <x v="2"/>
    <x v="2"/>
  </r>
  <r>
    <n v="747"/>
    <s v="Greer and Sons"/>
    <s v="Secured clear-thinking intranet"/>
    <x v="70"/>
    <x v="729"/>
    <x v="738"/>
    <x v="1"/>
    <x v="489"/>
    <x v="737"/>
    <x v="1"/>
    <x v="1"/>
    <x v="679"/>
    <x v="488"/>
    <x v="0"/>
    <x v="0"/>
    <x v="3"/>
    <x v="3"/>
    <x v="3"/>
  </r>
  <r>
    <n v="748"/>
    <s v="Martinez PLC"/>
    <s v="Cloned actuating architecture"/>
    <x v="383"/>
    <x v="730"/>
    <x v="739"/>
    <x v="3"/>
    <x v="490"/>
    <x v="738"/>
    <x v="1"/>
    <x v="1"/>
    <x v="680"/>
    <x v="686"/>
    <x v="0"/>
    <x v="1"/>
    <x v="10"/>
    <x v="4"/>
    <x v="10"/>
  </r>
  <r>
    <n v="749"/>
    <s v="Hunter-Logan"/>
    <s v="Down-sized needs-based task-force"/>
    <x v="133"/>
    <x v="731"/>
    <x v="740"/>
    <x v="1"/>
    <x v="491"/>
    <x v="739"/>
    <x v="6"/>
    <x v="6"/>
    <x v="681"/>
    <x v="687"/>
    <x v="0"/>
    <x v="1"/>
    <x v="8"/>
    <x v="2"/>
    <x v="8"/>
  </r>
  <r>
    <n v="750"/>
    <s v="Ramos and Sons"/>
    <s v="Extended responsive Internet solution"/>
    <x v="0"/>
    <x v="99"/>
    <x v="100"/>
    <x v="0"/>
    <x v="49"/>
    <x v="100"/>
    <x v="4"/>
    <x v="4"/>
    <x v="682"/>
    <x v="688"/>
    <x v="0"/>
    <x v="0"/>
    <x v="5"/>
    <x v="1"/>
    <x v="5"/>
  </r>
  <r>
    <n v="751"/>
    <s v="Lane-Barber"/>
    <s v="Universal value-added moderator"/>
    <x v="136"/>
    <x v="732"/>
    <x v="741"/>
    <x v="1"/>
    <x v="492"/>
    <x v="740"/>
    <x v="1"/>
    <x v="1"/>
    <x v="683"/>
    <x v="689"/>
    <x v="1"/>
    <x v="1"/>
    <x v="9"/>
    <x v="5"/>
    <x v="9"/>
  </r>
  <r>
    <n v="752"/>
    <s v="Lowery Group"/>
    <s v="Sharable motivating emulation"/>
    <x v="306"/>
    <x v="733"/>
    <x v="742"/>
    <x v="3"/>
    <x v="493"/>
    <x v="741"/>
    <x v="1"/>
    <x v="1"/>
    <x v="684"/>
    <x v="690"/>
    <x v="0"/>
    <x v="1"/>
    <x v="3"/>
    <x v="3"/>
    <x v="3"/>
  </r>
  <r>
    <n v="753"/>
    <s v="Guerrero-Griffin"/>
    <s v="Networked web-enabled product"/>
    <x v="53"/>
    <x v="734"/>
    <x v="743"/>
    <x v="1"/>
    <x v="231"/>
    <x v="742"/>
    <x v="1"/>
    <x v="1"/>
    <x v="674"/>
    <x v="691"/>
    <x v="0"/>
    <x v="0"/>
    <x v="14"/>
    <x v="7"/>
    <x v="14"/>
  </r>
  <r>
    <n v="754"/>
    <s v="Perez, Reed and Lee"/>
    <s v="Advanced dedicated encoding"/>
    <x v="384"/>
    <x v="735"/>
    <x v="744"/>
    <x v="1"/>
    <x v="494"/>
    <x v="743"/>
    <x v="1"/>
    <x v="1"/>
    <x v="685"/>
    <x v="424"/>
    <x v="0"/>
    <x v="0"/>
    <x v="3"/>
    <x v="3"/>
    <x v="3"/>
  </r>
  <r>
    <n v="755"/>
    <s v="Chen, Pollard and Clarke"/>
    <s v="Stand-alone multi-state project"/>
    <x v="6"/>
    <x v="562"/>
    <x v="745"/>
    <x v="1"/>
    <x v="495"/>
    <x v="744"/>
    <x v="3"/>
    <x v="3"/>
    <x v="605"/>
    <x v="231"/>
    <x v="0"/>
    <x v="1"/>
    <x v="3"/>
    <x v="3"/>
    <x v="3"/>
  </r>
  <r>
    <n v="756"/>
    <s v="Serrano, Gallagher and Griffith"/>
    <s v="Customizable bi-directional monitoring"/>
    <x v="81"/>
    <x v="736"/>
    <x v="746"/>
    <x v="1"/>
    <x v="496"/>
    <x v="745"/>
    <x v="1"/>
    <x v="1"/>
    <x v="686"/>
    <x v="692"/>
    <x v="0"/>
    <x v="0"/>
    <x v="3"/>
    <x v="3"/>
    <x v="3"/>
  </r>
  <r>
    <n v="757"/>
    <s v="Callahan-Gilbert"/>
    <s v="Profit-focused motivating function"/>
    <x v="1"/>
    <x v="737"/>
    <x v="747"/>
    <x v="1"/>
    <x v="493"/>
    <x v="746"/>
    <x v="1"/>
    <x v="1"/>
    <x v="687"/>
    <x v="693"/>
    <x v="0"/>
    <x v="0"/>
    <x v="6"/>
    <x v="4"/>
    <x v="6"/>
  </r>
  <r>
    <n v="758"/>
    <s v="Logan-Miranda"/>
    <s v="Proactive systemic firmware"/>
    <x v="241"/>
    <x v="738"/>
    <x v="748"/>
    <x v="1"/>
    <x v="497"/>
    <x v="747"/>
    <x v="0"/>
    <x v="0"/>
    <x v="688"/>
    <x v="694"/>
    <x v="0"/>
    <x v="0"/>
    <x v="1"/>
    <x v="1"/>
    <x v="1"/>
  </r>
  <r>
    <n v="759"/>
    <s v="Rodriguez PLC"/>
    <s v="Grass-roots upward-trending installation"/>
    <x v="385"/>
    <x v="739"/>
    <x v="749"/>
    <x v="0"/>
    <x v="498"/>
    <x v="748"/>
    <x v="1"/>
    <x v="1"/>
    <x v="689"/>
    <x v="236"/>
    <x v="0"/>
    <x v="0"/>
    <x v="5"/>
    <x v="1"/>
    <x v="5"/>
  </r>
  <r>
    <n v="760"/>
    <s v="Smith-Kennedy"/>
    <s v="Virtual heuristic hub"/>
    <x v="386"/>
    <x v="740"/>
    <x v="750"/>
    <x v="0"/>
    <x v="155"/>
    <x v="749"/>
    <x v="6"/>
    <x v="6"/>
    <x v="690"/>
    <x v="695"/>
    <x v="0"/>
    <x v="1"/>
    <x v="11"/>
    <x v="6"/>
    <x v="11"/>
  </r>
  <r>
    <n v="761"/>
    <s v="Mitchell-Lee"/>
    <s v="Customizable leadingedge model"/>
    <x v="196"/>
    <x v="741"/>
    <x v="751"/>
    <x v="1"/>
    <x v="499"/>
    <x v="750"/>
    <x v="1"/>
    <x v="1"/>
    <x v="691"/>
    <x v="696"/>
    <x v="0"/>
    <x v="0"/>
    <x v="1"/>
    <x v="1"/>
    <x v="1"/>
  </r>
  <r>
    <n v="762"/>
    <s v="Davis Ltd"/>
    <s v="Upgradable uniform service-desk"/>
    <x v="26"/>
    <x v="742"/>
    <x v="752"/>
    <x v="1"/>
    <x v="16"/>
    <x v="751"/>
    <x v="2"/>
    <x v="2"/>
    <x v="692"/>
    <x v="697"/>
    <x v="0"/>
    <x v="0"/>
    <x v="17"/>
    <x v="1"/>
    <x v="17"/>
  </r>
  <r>
    <n v="763"/>
    <s v="Rowland PLC"/>
    <s v="Inverse client-driven product"/>
    <x v="36"/>
    <x v="207"/>
    <x v="753"/>
    <x v="1"/>
    <x v="500"/>
    <x v="752"/>
    <x v="1"/>
    <x v="1"/>
    <x v="693"/>
    <x v="698"/>
    <x v="0"/>
    <x v="1"/>
    <x v="3"/>
    <x v="3"/>
    <x v="3"/>
  </r>
  <r>
    <n v="764"/>
    <s v="Shaffer-Mason"/>
    <s v="Managed bandwidth-monitored system engine"/>
    <x v="65"/>
    <x v="743"/>
    <x v="754"/>
    <x v="1"/>
    <x v="496"/>
    <x v="753"/>
    <x v="1"/>
    <x v="1"/>
    <x v="694"/>
    <x v="699"/>
    <x v="0"/>
    <x v="0"/>
    <x v="1"/>
    <x v="1"/>
    <x v="1"/>
  </r>
  <r>
    <n v="765"/>
    <s v="Matthews LLC"/>
    <s v="Advanced transitional help-desk"/>
    <x v="61"/>
    <x v="744"/>
    <x v="755"/>
    <x v="1"/>
    <x v="40"/>
    <x v="754"/>
    <x v="1"/>
    <x v="1"/>
    <x v="695"/>
    <x v="489"/>
    <x v="1"/>
    <x v="1"/>
    <x v="7"/>
    <x v="1"/>
    <x v="7"/>
  </r>
  <r>
    <n v="766"/>
    <s v="Montgomery-Castro"/>
    <s v="De-engineered disintermediate encryption"/>
    <x v="316"/>
    <x v="49"/>
    <x v="756"/>
    <x v="0"/>
    <x v="501"/>
    <x v="755"/>
    <x v="2"/>
    <x v="2"/>
    <x v="123"/>
    <x v="512"/>
    <x v="0"/>
    <x v="0"/>
    <x v="22"/>
    <x v="4"/>
    <x v="22"/>
  </r>
  <r>
    <n v="767"/>
    <s v="Hale, Pearson and Jenkins"/>
    <s v="Upgradable attitude-oriented project"/>
    <x v="387"/>
    <x v="745"/>
    <x v="757"/>
    <x v="0"/>
    <x v="502"/>
    <x v="756"/>
    <x v="1"/>
    <x v="1"/>
    <x v="696"/>
    <x v="700"/>
    <x v="0"/>
    <x v="0"/>
    <x v="18"/>
    <x v="5"/>
    <x v="18"/>
  </r>
  <r>
    <n v="768"/>
    <s v="Ramirez-Calderon"/>
    <s v="Fundamental zero tolerance alliance"/>
    <x v="73"/>
    <x v="746"/>
    <x v="758"/>
    <x v="1"/>
    <x v="503"/>
    <x v="757"/>
    <x v="1"/>
    <x v="1"/>
    <x v="626"/>
    <x v="701"/>
    <x v="0"/>
    <x v="0"/>
    <x v="3"/>
    <x v="3"/>
    <x v="3"/>
  </r>
  <r>
    <n v="769"/>
    <s v="Johnson-Morales"/>
    <s v="Devolved 24hour forecast"/>
    <x v="388"/>
    <x v="747"/>
    <x v="759"/>
    <x v="0"/>
    <x v="504"/>
    <x v="758"/>
    <x v="1"/>
    <x v="1"/>
    <x v="697"/>
    <x v="340"/>
    <x v="0"/>
    <x v="0"/>
    <x v="11"/>
    <x v="6"/>
    <x v="11"/>
  </r>
  <r>
    <n v="770"/>
    <s v="Mathis-Rodriguez"/>
    <s v="User-centric attitude-oriented intranet"/>
    <x v="333"/>
    <x v="748"/>
    <x v="760"/>
    <x v="1"/>
    <x v="505"/>
    <x v="759"/>
    <x v="6"/>
    <x v="6"/>
    <x v="698"/>
    <x v="702"/>
    <x v="0"/>
    <x v="1"/>
    <x v="3"/>
    <x v="3"/>
    <x v="3"/>
  </r>
  <r>
    <n v="771"/>
    <s v="Smith, Mack and Williams"/>
    <s v="Self-enabling 5thgeneration paradigm"/>
    <x v="36"/>
    <x v="749"/>
    <x v="761"/>
    <x v="3"/>
    <x v="150"/>
    <x v="760"/>
    <x v="1"/>
    <x v="1"/>
    <x v="699"/>
    <x v="703"/>
    <x v="0"/>
    <x v="0"/>
    <x v="3"/>
    <x v="3"/>
    <x v="3"/>
  </r>
  <r>
    <n v="772"/>
    <s v="Johnson-Pace"/>
    <s v="Persistent 3rdgeneration moratorium"/>
    <x v="389"/>
    <x v="750"/>
    <x v="762"/>
    <x v="1"/>
    <x v="506"/>
    <x v="761"/>
    <x v="1"/>
    <x v="1"/>
    <x v="700"/>
    <x v="704"/>
    <x v="0"/>
    <x v="0"/>
    <x v="7"/>
    <x v="1"/>
    <x v="7"/>
  </r>
  <r>
    <n v="773"/>
    <s v="Meza, Kirby and Patel"/>
    <s v="Cross-platform empowering project"/>
    <x v="390"/>
    <x v="751"/>
    <x v="763"/>
    <x v="1"/>
    <x v="507"/>
    <x v="762"/>
    <x v="1"/>
    <x v="1"/>
    <x v="701"/>
    <x v="705"/>
    <x v="0"/>
    <x v="0"/>
    <x v="3"/>
    <x v="3"/>
    <x v="3"/>
  </r>
  <r>
    <n v="774"/>
    <s v="Gonzalez-Snow"/>
    <s v="Polarized user-facing interface"/>
    <x v="92"/>
    <x v="752"/>
    <x v="764"/>
    <x v="1"/>
    <x v="373"/>
    <x v="763"/>
    <x v="6"/>
    <x v="6"/>
    <x v="702"/>
    <x v="706"/>
    <x v="0"/>
    <x v="0"/>
    <x v="2"/>
    <x v="2"/>
    <x v="2"/>
  </r>
  <r>
    <n v="775"/>
    <s v="Murphy LLC"/>
    <s v="Customer-focused non-volatile framework"/>
    <x v="151"/>
    <x v="197"/>
    <x v="765"/>
    <x v="0"/>
    <x v="234"/>
    <x v="764"/>
    <x v="1"/>
    <x v="1"/>
    <x v="703"/>
    <x v="707"/>
    <x v="0"/>
    <x v="0"/>
    <x v="1"/>
    <x v="1"/>
    <x v="1"/>
  </r>
  <r>
    <n v="776"/>
    <s v="Taylor-Rowe"/>
    <s v="Synchronized multimedia frame"/>
    <x v="391"/>
    <x v="753"/>
    <x v="766"/>
    <x v="0"/>
    <x v="508"/>
    <x v="765"/>
    <x v="1"/>
    <x v="1"/>
    <x v="704"/>
    <x v="708"/>
    <x v="0"/>
    <x v="0"/>
    <x v="3"/>
    <x v="3"/>
    <x v="3"/>
  </r>
  <r>
    <n v="777"/>
    <s v="Henderson Ltd"/>
    <s v="Open-architected stable algorithm"/>
    <x v="202"/>
    <x v="754"/>
    <x v="767"/>
    <x v="0"/>
    <x v="103"/>
    <x v="766"/>
    <x v="1"/>
    <x v="1"/>
    <x v="431"/>
    <x v="709"/>
    <x v="0"/>
    <x v="0"/>
    <x v="3"/>
    <x v="3"/>
    <x v="3"/>
  </r>
  <r>
    <n v="778"/>
    <s v="Moss-Guzman"/>
    <s v="Cross-platform optimizing website"/>
    <x v="81"/>
    <x v="755"/>
    <x v="768"/>
    <x v="1"/>
    <x v="5"/>
    <x v="767"/>
    <x v="5"/>
    <x v="5"/>
    <x v="705"/>
    <x v="710"/>
    <x v="0"/>
    <x v="0"/>
    <x v="10"/>
    <x v="4"/>
    <x v="10"/>
  </r>
  <r>
    <n v="779"/>
    <s v="Webb Group"/>
    <s v="Public-key actuating projection"/>
    <x v="392"/>
    <x v="756"/>
    <x v="769"/>
    <x v="0"/>
    <x v="509"/>
    <x v="768"/>
    <x v="1"/>
    <x v="1"/>
    <x v="706"/>
    <x v="711"/>
    <x v="0"/>
    <x v="1"/>
    <x v="3"/>
    <x v="3"/>
    <x v="3"/>
  </r>
  <r>
    <n v="780"/>
    <s v="Brooks-Rodriguez"/>
    <s v="Implemented intangible instruction set"/>
    <x v="135"/>
    <x v="757"/>
    <x v="770"/>
    <x v="1"/>
    <x v="55"/>
    <x v="769"/>
    <x v="1"/>
    <x v="1"/>
    <x v="707"/>
    <x v="712"/>
    <x v="0"/>
    <x v="1"/>
    <x v="6"/>
    <x v="4"/>
    <x v="6"/>
  </r>
  <r>
    <n v="781"/>
    <s v="Thomas Ltd"/>
    <s v="Cross-group interactive architecture"/>
    <x v="251"/>
    <x v="758"/>
    <x v="771"/>
    <x v="3"/>
    <x v="75"/>
    <x v="770"/>
    <x v="5"/>
    <x v="5"/>
    <x v="708"/>
    <x v="70"/>
    <x v="0"/>
    <x v="0"/>
    <x v="3"/>
    <x v="3"/>
    <x v="3"/>
  </r>
  <r>
    <n v="782"/>
    <s v="Williams and Sons"/>
    <s v="Centralized asymmetric framework"/>
    <x v="135"/>
    <x v="759"/>
    <x v="772"/>
    <x v="1"/>
    <x v="510"/>
    <x v="771"/>
    <x v="1"/>
    <x v="1"/>
    <x v="709"/>
    <x v="713"/>
    <x v="0"/>
    <x v="1"/>
    <x v="10"/>
    <x v="4"/>
    <x v="10"/>
  </r>
  <r>
    <n v="783"/>
    <s v="Vega, Chan and Carney"/>
    <s v="Down-sized systematic utilization"/>
    <x v="71"/>
    <x v="760"/>
    <x v="773"/>
    <x v="1"/>
    <x v="188"/>
    <x v="772"/>
    <x v="1"/>
    <x v="1"/>
    <x v="710"/>
    <x v="714"/>
    <x v="0"/>
    <x v="0"/>
    <x v="1"/>
    <x v="1"/>
    <x v="1"/>
  </r>
  <r>
    <n v="784"/>
    <s v="Byrd Group"/>
    <s v="Profound fault-tolerant model"/>
    <x v="393"/>
    <x v="761"/>
    <x v="774"/>
    <x v="1"/>
    <x v="511"/>
    <x v="773"/>
    <x v="1"/>
    <x v="1"/>
    <x v="711"/>
    <x v="715"/>
    <x v="0"/>
    <x v="0"/>
    <x v="2"/>
    <x v="2"/>
    <x v="2"/>
  </r>
  <r>
    <n v="785"/>
    <s v="Peterson, Fletcher and Sanchez"/>
    <s v="Multi-channeled bi-directional moratorium"/>
    <x v="313"/>
    <x v="762"/>
    <x v="775"/>
    <x v="1"/>
    <x v="78"/>
    <x v="774"/>
    <x v="2"/>
    <x v="2"/>
    <x v="157"/>
    <x v="716"/>
    <x v="0"/>
    <x v="1"/>
    <x v="10"/>
    <x v="4"/>
    <x v="10"/>
  </r>
  <r>
    <n v="786"/>
    <s v="Smith-Brown"/>
    <s v="Object-based content-based ability"/>
    <x v="42"/>
    <x v="763"/>
    <x v="776"/>
    <x v="1"/>
    <x v="512"/>
    <x v="775"/>
    <x v="6"/>
    <x v="6"/>
    <x v="630"/>
    <x v="717"/>
    <x v="0"/>
    <x v="1"/>
    <x v="17"/>
    <x v="1"/>
    <x v="17"/>
  </r>
  <r>
    <n v="787"/>
    <s v="Vance-Glover"/>
    <s v="Progressive coherent secured line"/>
    <x v="394"/>
    <x v="764"/>
    <x v="777"/>
    <x v="0"/>
    <x v="513"/>
    <x v="776"/>
    <x v="0"/>
    <x v="0"/>
    <x v="712"/>
    <x v="718"/>
    <x v="0"/>
    <x v="0"/>
    <x v="1"/>
    <x v="1"/>
    <x v="1"/>
  </r>
  <r>
    <n v="788"/>
    <s v="Joyce PLC"/>
    <s v="Synchronized directional capability"/>
    <x v="136"/>
    <x v="765"/>
    <x v="778"/>
    <x v="2"/>
    <x v="249"/>
    <x v="777"/>
    <x v="1"/>
    <x v="1"/>
    <x v="93"/>
    <x v="719"/>
    <x v="0"/>
    <x v="0"/>
    <x v="10"/>
    <x v="4"/>
    <x v="10"/>
  </r>
  <r>
    <n v="789"/>
    <s v="Kennedy-Miller"/>
    <s v="Cross-platform composite migration"/>
    <x v="25"/>
    <x v="766"/>
    <x v="779"/>
    <x v="0"/>
    <x v="430"/>
    <x v="778"/>
    <x v="1"/>
    <x v="1"/>
    <x v="713"/>
    <x v="115"/>
    <x v="0"/>
    <x v="0"/>
    <x v="3"/>
    <x v="3"/>
    <x v="3"/>
  </r>
  <r>
    <n v="790"/>
    <s v="White-Obrien"/>
    <s v="Operative local pricing structure"/>
    <x v="395"/>
    <x v="767"/>
    <x v="780"/>
    <x v="3"/>
    <x v="260"/>
    <x v="779"/>
    <x v="1"/>
    <x v="1"/>
    <x v="714"/>
    <x v="720"/>
    <x v="0"/>
    <x v="0"/>
    <x v="3"/>
    <x v="3"/>
    <x v="3"/>
  </r>
  <r>
    <n v="791"/>
    <s v="Stafford, Hess and Raymond"/>
    <s v="Optional web-enabled extranet"/>
    <x v="118"/>
    <x v="768"/>
    <x v="781"/>
    <x v="0"/>
    <x v="514"/>
    <x v="702"/>
    <x v="1"/>
    <x v="1"/>
    <x v="715"/>
    <x v="721"/>
    <x v="0"/>
    <x v="0"/>
    <x v="0"/>
    <x v="0"/>
    <x v="0"/>
  </r>
  <r>
    <n v="792"/>
    <s v="Jordan, Schneider and Hall"/>
    <s v="Reduced 6thgeneration intranet"/>
    <x v="22"/>
    <x v="769"/>
    <x v="782"/>
    <x v="0"/>
    <x v="243"/>
    <x v="780"/>
    <x v="1"/>
    <x v="1"/>
    <x v="716"/>
    <x v="722"/>
    <x v="0"/>
    <x v="1"/>
    <x v="3"/>
    <x v="3"/>
    <x v="3"/>
  </r>
  <r>
    <n v="793"/>
    <s v="Rodriguez, Cox and Rodriguez"/>
    <s v="Networked disintermediate leverage"/>
    <x v="65"/>
    <x v="770"/>
    <x v="783"/>
    <x v="1"/>
    <x v="483"/>
    <x v="781"/>
    <x v="5"/>
    <x v="5"/>
    <x v="448"/>
    <x v="451"/>
    <x v="0"/>
    <x v="0"/>
    <x v="9"/>
    <x v="5"/>
    <x v="9"/>
  </r>
  <r>
    <n v="794"/>
    <s v="Welch Inc"/>
    <s v="Optional optimal website"/>
    <x v="47"/>
    <x v="771"/>
    <x v="784"/>
    <x v="1"/>
    <x v="460"/>
    <x v="782"/>
    <x v="1"/>
    <x v="1"/>
    <x v="717"/>
    <x v="642"/>
    <x v="0"/>
    <x v="0"/>
    <x v="1"/>
    <x v="1"/>
    <x v="1"/>
  </r>
  <r>
    <n v="795"/>
    <s v="Vasquez Inc"/>
    <s v="Stand-alone asynchronous functionalities"/>
    <x v="143"/>
    <x v="772"/>
    <x v="785"/>
    <x v="0"/>
    <x v="249"/>
    <x v="783"/>
    <x v="1"/>
    <x v="1"/>
    <x v="718"/>
    <x v="723"/>
    <x v="0"/>
    <x v="0"/>
    <x v="6"/>
    <x v="4"/>
    <x v="6"/>
  </r>
  <r>
    <n v="796"/>
    <s v="Freeman-Ferguson"/>
    <s v="Profound full-range open system"/>
    <x v="75"/>
    <x v="773"/>
    <x v="786"/>
    <x v="0"/>
    <x v="373"/>
    <x v="784"/>
    <x v="1"/>
    <x v="1"/>
    <x v="719"/>
    <x v="724"/>
    <x v="0"/>
    <x v="1"/>
    <x v="20"/>
    <x v="6"/>
    <x v="20"/>
  </r>
  <r>
    <n v="797"/>
    <s v="Houston, Moore and Rogers"/>
    <s v="Optional tangible utilization"/>
    <x v="4"/>
    <x v="774"/>
    <x v="787"/>
    <x v="1"/>
    <x v="515"/>
    <x v="785"/>
    <x v="1"/>
    <x v="1"/>
    <x v="720"/>
    <x v="725"/>
    <x v="0"/>
    <x v="0"/>
    <x v="2"/>
    <x v="2"/>
    <x v="2"/>
  </r>
  <r>
    <n v="798"/>
    <s v="Small-Fuentes"/>
    <s v="Seamless maximized product"/>
    <x v="74"/>
    <x v="775"/>
    <x v="788"/>
    <x v="1"/>
    <x v="246"/>
    <x v="786"/>
    <x v="1"/>
    <x v="1"/>
    <x v="721"/>
    <x v="726"/>
    <x v="0"/>
    <x v="1"/>
    <x v="3"/>
    <x v="3"/>
    <x v="3"/>
  </r>
  <r>
    <n v="799"/>
    <s v="Reid-Day"/>
    <s v="Devolved tertiary time-frame"/>
    <x v="396"/>
    <x v="776"/>
    <x v="789"/>
    <x v="0"/>
    <x v="516"/>
    <x v="787"/>
    <x v="4"/>
    <x v="4"/>
    <x v="722"/>
    <x v="727"/>
    <x v="0"/>
    <x v="0"/>
    <x v="3"/>
    <x v="3"/>
    <x v="3"/>
  </r>
  <r>
    <n v="800"/>
    <s v="Wallace LLC"/>
    <s v="Centralized regional function"/>
    <x v="0"/>
    <x v="99"/>
    <x v="100"/>
    <x v="0"/>
    <x v="49"/>
    <x v="100"/>
    <x v="5"/>
    <x v="5"/>
    <x v="139"/>
    <x v="560"/>
    <x v="0"/>
    <x v="0"/>
    <x v="1"/>
    <x v="1"/>
    <x v="1"/>
  </r>
  <r>
    <n v="801"/>
    <s v="Olson-Bishop"/>
    <s v="User-friendly high-level initiative"/>
    <x v="173"/>
    <x v="777"/>
    <x v="790"/>
    <x v="1"/>
    <x v="88"/>
    <x v="788"/>
    <x v="1"/>
    <x v="1"/>
    <x v="723"/>
    <x v="728"/>
    <x v="0"/>
    <x v="1"/>
    <x v="14"/>
    <x v="7"/>
    <x v="14"/>
  </r>
  <r>
    <n v="802"/>
    <s v="Rodriguez, Anderson and Porter"/>
    <s v="Reverse-engineered zero-defect infrastructure"/>
    <x v="8"/>
    <x v="778"/>
    <x v="791"/>
    <x v="1"/>
    <x v="23"/>
    <x v="789"/>
    <x v="1"/>
    <x v="1"/>
    <x v="704"/>
    <x v="339"/>
    <x v="0"/>
    <x v="0"/>
    <x v="14"/>
    <x v="7"/>
    <x v="14"/>
  </r>
  <r>
    <n v="803"/>
    <s v="Perez, Brown and Meyers"/>
    <s v="Stand-alone background customer loyalty"/>
    <x v="55"/>
    <x v="106"/>
    <x v="792"/>
    <x v="1"/>
    <x v="517"/>
    <x v="790"/>
    <x v="1"/>
    <x v="1"/>
    <x v="724"/>
    <x v="35"/>
    <x v="0"/>
    <x v="0"/>
    <x v="3"/>
    <x v="3"/>
    <x v="3"/>
  </r>
  <r>
    <n v="804"/>
    <s v="English-Mccullough"/>
    <s v="Business-focused discrete software"/>
    <x v="97"/>
    <x v="779"/>
    <x v="793"/>
    <x v="1"/>
    <x v="205"/>
    <x v="791"/>
    <x v="1"/>
    <x v="1"/>
    <x v="725"/>
    <x v="729"/>
    <x v="0"/>
    <x v="0"/>
    <x v="1"/>
    <x v="1"/>
    <x v="1"/>
  </r>
  <r>
    <n v="805"/>
    <s v="Smith-Nguyen"/>
    <s v="Advanced intermediate Graphic Interface"/>
    <x v="62"/>
    <x v="780"/>
    <x v="794"/>
    <x v="0"/>
    <x v="109"/>
    <x v="792"/>
    <x v="2"/>
    <x v="2"/>
    <x v="660"/>
    <x v="241"/>
    <x v="0"/>
    <x v="0"/>
    <x v="4"/>
    <x v="4"/>
    <x v="4"/>
  </r>
  <r>
    <n v="806"/>
    <s v="Harmon-Madden"/>
    <s v="Adaptive holistic hub"/>
    <x v="31"/>
    <x v="781"/>
    <x v="795"/>
    <x v="1"/>
    <x v="70"/>
    <x v="793"/>
    <x v="1"/>
    <x v="1"/>
    <x v="726"/>
    <x v="730"/>
    <x v="0"/>
    <x v="1"/>
    <x v="6"/>
    <x v="4"/>
    <x v="6"/>
  </r>
  <r>
    <n v="807"/>
    <s v="Walker-Taylor"/>
    <s v="Automated uniform concept"/>
    <x v="31"/>
    <x v="782"/>
    <x v="796"/>
    <x v="1"/>
    <x v="177"/>
    <x v="794"/>
    <x v="1"/>
    <x v="1"/>
    <x v="727"/>
    <x v="322"/>
    <x v="0"/>
    <x v="1"/>
    <x v="3"/>
    <x v="3"/>
    <x v="3"/>
  </r>
  <r>
    <n v="808"/>
    <s v="Harris, Medina and Mitchell"/>
    <s v="Enhanced regional flexibility"/>
    <x v="5"/>
    <x v="783"/>
    <x v="797"/>
    <x v="0"/>
    <x v="161"/>
    <x v="795"/>
    <x v="1"/>
    <x v="1"/>
    <x v="728"/>
    <x v="731"/>
    <x v="0"/>
    <x v="0"/>
    <x v="0"/>
    <x v="0"/>
    <x v="0"/>
  </r>
  <r>
    <n v="809"/>
    <s v="Williams and Sons"/>
    <s v="Public-key bottom-line algorithm"/>
    <x v="397"/>
    <x v="784"/>
    <x v="798"/>
    <x v="0"/>
    <x v="518"/>
    <x v="796"/>
    <x v="5"/>
    <x v="5"/>
    <x v="729"/>
    <x v="732"/>
    <x v="0"/>
    <x v="0"/>
    <x v="4"/>
    <x v="4"/>
    <x v="4"/>
  </r>
  <r>
    <n v="810"/>
    <s v="Ball-Fisher"/>
    <s v="Multi-layered intangible instruction set"/>
    <x v="330"/>
    <x v="785"/>
    <x v="799"/>
    <x v="1"/>
    <x v="394"/>
    <x v="797"/>
    <x v="1"/>
    <x v="1"/>
    <x v="730"/>
    <x v="157"/>
    <x v="0"/>
    <x v="1"/>
    <x v="3"/>
    <x v="3"/>
    <x v="3"/>
  </r>
  <r>
    <n v="811"/>
    <s v="Page, Holt and Mack"/>
    <s v="Fundamental methodical emulation"/>
    <x v="398"/>
    <x v="786"/>
    <x v="800"/>
    <x v="0"/>
    <x v="89"/>
    <x v="798"/>
    <x v="1"/>
    <x v="1"/>
    <x v="731"/>
    <x v="733"/>
    <x v="0"/>
    <x v="1"/>
    <x v="11"/>
    <x v="6"/>
    <x v="11"/>
  </r>
  <r>
    <n v="812"/>
    <s v="Landry Group"/>
    <s v="Expanded value-added hardware"/>
    <x v="221"/>
    <x v="787"/>
    <x v="801"/>
    <x v="1"/>
    <x v="519"/>
    <x v="799"/>
    <x v="0"/>
    <x v="0"/>
    <x v="78"/>
    <x v="734"/>
    <x v="0"/>
    <x v="0"/>
    <x v="9"/>
    <x v="5"/>
    <x v="9"/>
  </r>
  <r>
    <n v="813"/>
    <s v="Buckley Group"/>
    <s v="Diverse high-level attitude"/>
    <x v="170"/>
    <x v="788"/>
    <x v="802"/>
    <x v="1"/>
    <x v="520"/>
    <x v="800"/>
    <x v="1"/>
    <x v="1"/>
    <x v="732"/>
    <x v="735"/>
    <x v="0"/>
    <x v="0"/>
    <x v="11"/>
    <x v="6"/>
    <x v="11"/>
  </r>
  <r>
    <n v="814"/>
    <s v="Vincent PLC"/>
    <s v="Visionary 24hour analyzer"/>
    <x v="170"/>
    <x v="789"/>
    <x v="803"/>
    <x v="0"/>
    <x v="521"/>
    <x v="801"/>
    <x v="3"/>
    <x v="3"/>
    <x v="733"/>
    <x v="736"/>
    <x v="0"/>
    <x v="1"/>
    <x v="1"/>
    <x v="1"/>
    <x v="1"/>
  </r>
  <r>
    <n v="815"/>
    <s v="Watson-Douglas"/>
    <s v="Centralized bandwidth-monitored leverage"/>
    <x v="25"/>
    <x v="790"/>
    <x v="804"/>
    <x v="1"/>
    <x v="236"/>
    <x v="802"/>
    <x v="0"/>
    <x v="0"/>
    <x v="734"/>
    <x v="737"/>
    <x v="0"/>
    <x v="0"/>
    <x v="1"/>
    <x v="1"/>
    <x v="1"/>
  </r>
  <r>
    <n v="816"/>
    <s v="Jones, Casey and Jones"/>
    <s v="Ergonomic mission-critical moratorium"/>
    <x v="173"/>
    <x v="723"/>
    <x v="805"/>
    <x v="1"/>
    <x v="221"/>
    <x v="803"/>
    <x v="1"/>
    <x v="1"/>
    <x v="406"/>
    <x v="738"/>
    <x v="1"/>
    <x v="1"/>
    <x v="3"/>
    <x v="3"/>
    <x v="3"/>
  </r>
  <r>
    <n v="817"/>
    <s v="Alvarez-Bauer"/>
    <s v="Front-line intermediate moderator"/>
    <x v="399"/>
    <x v="791"/>
    <x v="806"/>
    <x v="1"/>
    <x v="522"/>
    <x v="804"/>
    <x v="6"/>
    <x v="6"/>
    <x v="735"/>
    <x v="739"/>
    <x v="0"/>
    <x v="1"/>
    <x v="9"/>
    <x v="5"/>
    <x v="9"/>
  </r>
  <r>
    <n v="818"/>
    <s v="Martinez LLC"/>
    <s v="Automated local secured line"/>
    <x v="31"/>
    <x v="792"/>
    <x v="807"/>
    <x v="1"/>
    <x v="464"/>
    <x v="805"/>
    <x v="1"/>
    <x v="1"/>
    <x v="736"/>
    <x v="740"/>
    <x v="0"/>
    <x v="1"/>
    <x v="3"/>
    <x v="3"/>
    <x v="3"/>
  </r>
  <r>
    <n v="819"/>
    <s v="Buck-Khan"/>
    <s v="Integrated bandwidth-monitored alliance"/>
    <x v="200"/>
    <x v="793"/>
    <x v="808"/>
    <x v="0"/>
    <x v="523"/>
    <x v="806"/>
    <x v="1"/>
    <x v="1"/>
    <x v="737"/>
    <x v="697"/>
    <x v="1"/>
    <x v="0"/>
    <x v="11"/>
    <x v="6"/>
    <x v="11"/>
  </r>
  <r>
    <n v="820"/>
    <s v="Valdez, Williams and Meyer"/>
    <s v="Cross-group heuristic forecast"/>
    <x v="42"/>
    <x v="794"/>
    <x v="809"/>
    <x v="1"/>
    <x v="524"/>
    <x v="807"/>
    <x v="4"/>
    <x v="4"/>
    <x v="192"/>
    <x v="741"/>
    <x v="0"/>
    <x v="1"/>
    <x v="1"/>
    <x v="1"/>
    <x v="1"/>
  </r>
  <r>
    <n v="821"/>
    <s v="Alvarez-Andrews"/>
    <s v="Extended impactful secured line"/>
    <x v="70"/>
    <x v="795"/>
    <x v="810"/>
    <x v="1"/>
    <x v="155"/>
    <x v="808"/>
    <x v="1"/>
    <x v="1"/>
    <x v="738"/>
    <x v="742"/>
    <x v="0"/>
    <x v="0"/>
    <x v="4"/>
    <x v="4"/>
    <x v="4"/>
  </r>
  <r>
    <n v="822"/>
    <s v="Stewart and Sons"/>
    <s v="Distributed optimizing protocol"/>
    <x v="400"/>
    <x v="796"/>
    <x v="811"/>
    <x v="1"/>
    <x v="525"/>
    <x v="809"/>
    <x v="1"/>
    <x v="1"/>
    <x v="739"/>
    <x v="743"/>
    <x v="0"/>
    <x v="0"/>
    <x v="1"/>
    <x v="1"/>
    <x v="1"/>
  </r>
  <r>
    <n v="823"/>
    <s v="Dyer Inc"/>
    <s v="Secured well-modulated system engine"/>
    <x v="178"/>
    <x v="797"/>
    <x v="812"/>
    <x v="1"/>
    <x v="526"/>
    <x v="810"/>
    <x v="1"/>
    <x v="1"/>
    <x v="613"/>
    <x v="744"/>
    <x v="1"/>
    <x v="1"/>
    <x v="1"/>
    <x v="1"/>
    <x v="1"/>
  </r>
  <r>
    <n v="824"/>
    <s v="Anderson, Williams and Cox"/>
    <s v="Streamlined national benchmark"/>
    <x v="401"/>
    <x v="798"/>
    <x v="813"/>
    <x v="1"/>
    <x v="527"/>
    <x v="811"/>
    <x v="1"/>
    <x v="1"/>
    <x v="740"/>
    <x v="269"/>
    <x v="0"/>
    <x v="1"/>
    <x v="9"/>
    <x v="5"/>
    <x v="9"/>
  </r>
  <r>
    <n v="825"/>
    <s v="Solomon PLC"/>
    <s v="Open-architected 24/7 infrastructure"/>
    <x v="136"/>
    <x v="799"/>
    <x v="814"/>
    <x v="1"/>
    <x v="144"/>
    <x v="812"/>
    <x v="4"/>
    <x v="4"/>
    <x v="145"/>
    <x v="745"/>
    <x v="0"/>
    <x v="0"/>
    <x v="12"/>
    <x v="4"/>
    <x v="12"/>
  </r>
  <r>
    <n v="826"/>
    <s v="Miller-Hubbard"/>
    <s v="Digitized 6thgeneration Local Area Network"/>
    <x v="54"/>
    <x v="800"/>
    <x v="815"/>
    <x v="1"/>
    <x v="346"/>
    <x v="813"/>
    <x v="1"/>
    <x v="1"/>
    <x v="741"/>
    <x v="746"/>
    <x v="0"/>
    <x v="1"/>
    <x v="3"/>
    <x v="3"/>
    <x v="3"/>
  </r>
  <r>
    <n v="827"/>
    <s v="Miranda, Martinez and Lowery"/>
    <s v="Innovative actuating artificial intelligence"/>
    <x v="173"/>
    <x v="801"/>
    <x v="816"/>
    <x v="1"/>
    <x v="172"/>
    <x v="814"/>
    <x v="2"/>
    <x v="2"/>
    <x v="742"/>
    <x v="747"/>
    <x v="0"/>
    <x v="1"/>
    <x v="6"/>
    <x v="4"/>
    <x v="6"/>
  </r>
  <r>
    <n v="828"/>
    <s v="Munoz, Cherry and Bell"/>
    <s v="Cross-platform reciprocal budgetary management"/>
    <x v="143"/>
    <x v="802"/>
    <x v="817"/>
    <x v="0"/>
    <x v="131"/>
    <x v="815"/>
    <x v="1"/>
    <x v="1"/>
    <x v="202"/>
    <x v="503"/>
    <x v="0"/>
    <x v="0"/>
    <x v="3"/>
    <x v="3"/>
    <x v="3"/>
  </r>
  <r>
    <n v="829"/>
    <s v="Baker-Higgins"/>
    <s v="Vision-oriented scalable portal"/>
    <x v="103"/>
    <x v="803"/>
    <x v="818"/>
    <x v="0"/>
    <x v="110"/>
    <x v="816"/>
    <x v="1"/>
    <x v="1"/>
    <x v="743"/>
    <x v="748"/>
    <x v="0"/>
    <x v="0"/>
    <x v="3"/>
    <x v="3"/>
    <x v="3"/>
  </r>
  <r>
    <n v="830"/>
    <s v="Johnson, Turner and Carroll"/>
    <s v="Persevering zero administration knowledge user"/>
    <x v="319"/>
    <x v="804"/>
    <x v="819"/>
    <x v="0"/>
    <x v="528"/>
    <x v="817"/>
    <x v="1"/>
    <x v="1"/>
    <x v="744"/>
    <x v="330"/>
    <x v="0"/>
    <x v="0"/>
    <x v="3"/>
    <x v="3"/>
    <x v="3"/>
  </r>
  <r>
    <n v="831"/>
    <s v="Ward PLC"/>
    <s v="Front-line bottom-line Graphic Interface"/>
    <x v="402"/>
    <x v="805"/>
    <x v="820"/>
    <x v="1"/>
    <x v="529"/>
    <x v="818"/>
    <x v="1"/>
    <x v="1"/>
    <x v="745"/>
    <x v="749"/>
    <x v="0"/>
    <x v="0"/>
    <x v="14"/>
    <x v="7"/>
    <x v="14"/>
  </r>
  <r>
    <n v="832"/>
    <s v="Bradley, Beck and Mayo"/>
    <s v="Synergized fault-tolerant hierarchy"/>
    <x v="403"/>
    <x v="806"/>
    <x v="821"/>
    <x v="1"/>
    <x v="265"/>
    <x v="819"/>
    <x v="3"/>
    <x v="3"/>
    <x v="746"/>
    <x v="750"/>
    <x v="1"/>
    <x v="0"/>
    <x v="18"/>
    <x v="5"/>
    <x v="18"/>
  </r>
  <r>
    <n v="833"/>
    <s v="Levine, Martin and Hernandez"/>
    <s v="Expanded asynchronous groupware"/>
    <x v="85"/>
    <x v="807"/>
    <x v="822"/>
    <x v="1"/>
    <x v="34"/>
    <x v="820"/>
    <x v="3"/>
    <x v="3"/>
    <x v="747"/>
    <x v="751"/>
    <x v="0"/>
    <x v="0"/>
    <x v="18"/>
    <x v="5"/>
    <x v="18"/>
  </r>
  <r>
    <n v="834"/>
    <s v="Gallegos, Wagner and Gaines"/>
    <s v="Expanded fault-tolerant emulation"/>
    <x v="190"/>
    <x v="808"/>
    <x v="823"/>
    <x v="1"/>
    <x v="530"/>
    <x v="821"/>
    <x v="1"/>
    <x v="1"/>
    <x v="362"/>
    <x v="451"/>
    <x v="0"/>
    <x v="0"/>
    <x v="3"/>
    <x v="3"/>
    <x v="3"/>
  </r>
  <r>
    <n v="835"/>
    <s v="Hodges, Smith and Kelly"/>
    <s v="Future-proofed 24hour model"/>
    <x v="404"/>
    <x v="809"/>
    <x v="824"/>
    <x v="0"/>
    <x v="531"/>
    <x v="822"/>
    <x v="1"/>
    <x v="1"/>
    <x v="748"/>
    <x v="752"/>
    <x v="0"/>
    <x v="0"/>
    <x v="2"/>
    <x v="2"/>
    <x v="2"/>
  </r>
  <r>
    <n v="836"/>
    <s v="Macias Inc"/>
    <s v="Optimized didactic intranet"/>
    <x v="32"/>
    <x v="810"/>
    <x v="825"/>
    <x v="0"/>
    <x v="115"/>
    <x v="823"/>
    <x v="1"/>
    <x v="1"/>
    <x v="749"/>
    <x v="753"/>
    <x v="0"/>
    <x v="0"/>
    <x v="7"/>
    <x v="1"/>
    <x v="7"/>
  </r>
  <r>
    <n v="837"/>
    <s v="Cook-Ortiz"/>
    <s v="Right-sized dedicated standardization"/>
    <x v="405"/>
    <x v="811"/>
    <x v="826"/>
    <x v="1"/>
    <x v="532"/>
    <x v="824"/>
    <x v="1"/>
    <x v="1"/>
    <x v="643"/>
    <x v="754"/>
    <x v="0"/>
    <x v="0"/>
    <x v="17"/>
    <x v="1"/>
    <x v="17"/>
  </r>
  <r>
    <n v="838"/>
    <s v="Jordan-Fischer"/>
    <s v="Vision-oriented high-level extranet"/>
    <x v="330"/>
    <x v="812"/>
    <x v="827"/>
    <x v="1"/>
    <x v="210"/>
    <x v="825"/>
    <x v="1"/>
    <x v="1"/>
    <x v="750"/>
    <x v="755"/>
    <x v="0"/>
    <x v="0"/>
    <x v="3"/>
    <x v="3"/>
    <x v="3"/>
  </r>
  <r>
    <n v="839"/>
    <s v="Pierce-Ramirez"/>
    <s v="Organized scalable initiative"/>
    <x v="106"/>
    <x v="813"/>
    <x v="828"/>
    <x v="1"/>
    <x v="144"/>
    <x v="826"/>
    <x v="1"/>
    <x v="1"/>
    <x v="751"/>
    <x v="756"/>
    <x v="0"/>
    <x v="1"/>
    <x v="4"/>
    <x v="4"/>
    <x v="4"/>
  </r>
  <r>
    <n v="840"/>
    <s v="Howell and Sons"/>
    <s v="Enhanced regional moderator"/>
    <x v="406"/>
    <x v="814"/>
    <x v="829"/>
    <x v="1"/>
    <x v="533"/>
    <x v="827"/>
    <x v="1"/>
    <x v="1"/>
    <x v="752"/>
    <x v="757"/>
    <x v="0"/>
    <x v="1"/>
    <x v="3"/>
    <x v="3"/>
    <x v="3"/>
  </r>
  <r>
    <n v="841"/>
    <s v="Garcia, Dunn and Richardson"/>
    <s v="Automated even-keeled emulation"/>
    <x v="14"/>
    <x v="815"/>
    <x v="830"/>
    <x v="1"/>
    <x v="287"/>
    <x v="828"/>
    <x v="1"/>
    <x v="1"/>
    <x v="753"/>
    <x v="758"/>
    <x v="0"/>
    <x v="0"/>
    <x v="2"/>
    <x v="2"/>
    <x v="2"/>
  </r>
  <r>
    <n v="842"/>
    <s v="Lawson and Sons"/>
    <s v="Reverse-engineered multi-tasking product"/>
    <x v="42"/>
    <x v="816"/>
    <x v="831"/>
    <x v="1"/>
    <x v="227"/>
    <x v="829"/>
    <x v="6"/>
    <x v="6"/>
    <x v="754"/>
    <x v="759"/>
    <x v="0"/>
    <x v="0"/>
    <x v="8"/>
    <x v="2"/>
    <x v="8"/>
  </r>
  <r>
    <n v="843"/>
    <s v="Porter-Hicks"/>
    <s v="De-engineered next generation parallelism"/>
    <x v="35"/>
    <x v="817"/>
    <x v="832"/>
    <x v="0"/>
    <x v="254"/>
    <x v="830"/>
    <x v="1"/>
    <x v="1"/>
    <x v="755"/>
    <x v="760"/>
    <x v="0"/>
    <x v="0"/>
    <x v="14"/>
    <x v="7"/>
    <x v="14"/>
  </r>
  <r>
    <n v="844"/>
    <s v="Rodriguez-Hansen"/>
    <s v="Intuitive cohesive groupware"/>
    <x v="35"/>
    <x v="818"/>
    <x v="833"/>
    <x v="3"/>
    <x v="115"/>
    <x v="831"/>
    <x v="1"/>
    <x v="1"/>
    <x v="756"/>
    <x v="761"/>
    <x v="0"/>
    <x v="0"/>
    <x v="4"/>
    <x v="4"/>
    <x v="4"/>
  </r>
  <r>
    <n v="845"/>
    <s v="Williams LLC"/>
    <s v="Up-sized high-level access"/>
    <x v="407"/>
    <x v="819"/>
    <x v="834"/>
    <x v="1"/>
    <x v="534"/>
    <x v="832"/>
    <x v="4"/>
    <x v="4"/>
    <x v="757"/>
    <x v="78"/>
    <x v="0"/>
    <x v="0"/>
    <x v="2"/>
    <x v="2"/>
    <x v="2"/>
  </r>
  <r>
    <n v="846"/>
    <s v="Cooper, Stanley and Bryant"/>
    <s v="Phased empowering success"/>
    <x v="67"/>
    <x v="820"/>
    <x v="835"/>
    <x v="1"/>
    <x v="44"/>
    <x v="833"/>
    <x v="1"/>
    <x v="1"/>
    <x v="758"/>
    <x v="762"/>
    <x v="1"/>
    <x v="1"/>
    <x v="2"/>
    <x v="2"/>
    <x v="2"/>
  </r>
  <r>
    <n v="847"/>
    <s v="Miller, Glenn and Adams"/>
    <s v="Distributed actuating project"/>
    <x v="53"/>
    <x v="695"/>
    <x v="836"/>
    <x v="1"/>
    <x v="460"/>
    <x v="834"/>
    <x v="1"/>
    <x v="1"/>
    <x v="759"/>
    <x v="763"/>
    <x v="0"/>
    <x v="0"/>
    <x v="0"/>
    <x v="0"/>
    <x v="0"/>
  </r>
  <r>
    <n v="848"/>
    <s v="Cole, Salazar and Moreno"/>
    <s v="Robust motivating orchestration"/>
    <x v="170"/>
    <x v="821"/>
    <x v="837"/>
    <x v="1"/>
    <x v="535"/>
    <x v="835"/>
    <x v="1"/>
    <x v="1"/>
    <x v="760"/>
    <x v="764"/>
    <x v="0"/>
    <x v="0"/>
    <x v="6"/>
    <x v="4"/>
    <x v="6"/>
  </r>
  <r>
    <n v="849"/>
    <s v="Jones-Ryan"/>
    <s v="Vision-oriented uniform instruction set"/>
    <x v="313"/>
    <x v="822"/>
    <x v="838"/>
    <x v="1"/>
    <x v="253"/>
    <x v="836"/>
    <x v="1"/>
    <x v="1"/>
    <x v="761"/>
    <x v="765"/>
    <x v="0"/>
    <x v="1"/>
    <x v="7"/>
    <x v="1"/>
    <x v="7"/>
  </r>
  <r>
    <n v="850"/>
    <s v="Hood, Perez and Meadows"/>
    <s v="Cross-group upward-trending hierarchy"/>
    <x v="0"/>
    <x v="99"/>
    <x v="100"/>
    <x v="0"/>
    <x v="49"/>
    <x v="100"/>
    <x v="1"/>
    <x v="1"/>
    <x v="762"/>
    <x v="539"/>
    <x v="1"/>
    <x v="0"/>
    <x v="1"/>
    <x v="1"/>
    <x v="1"/>
  </r>
  <r>
    <n v="851"/>
    <s v="Bright and Sons"/>
    <s v="Object-based needs-based info-mediaries"/>
    <x v="46"/>
    <x v="823"/>
    <x v="839"/>
    <x v="1"/>
    <x v="415"/>
    <x v="837"/>
    <x v="1"/>
    <x v="1"/>
    <x v="444"/>
    <x v="766"/>
    <x v="0"/>
    <x v="0"/>
    <x v="5"/>
    <x v="1"/>
    <x v="5"/>
  </r>
  <r>
    <n v="852"/>
    <s v="Brady Ltd"/>
    <s v="Open-source reciprocal standardization"/>
    <x v="70"/>
    <x v="824"/>
    <x v="840"/>
    <x v="0"/>
    <x v="249"/>
    <x v="838"/>
    <x v="1"/>
    <x v="1"/>
    <x v="763"/>
    <x v="422"/>
    <x v="0"/>
    <x v="1"/>
    <x v="11"/>
    <x v="6"/>
    <x v="11"/>
  </r>
  <r>
    <n v="853"/>
    <s v="Collier LLC"/>
    <s v="Secured well-modulated projection"/>
    <x v="408"/>
    <x v="825"/>
    <x v="841"/>
    <x v="1"/>
    <x v="50"/>
    <x v="839"/>
    <x v="0"/>
    <x v="0"/>
    <x v="764"/>
    <x v="767"/>
    <x v="0"/>
    <x v="1"/>
    <x v="7"/>
    <x v="1"/>
    <x v="7"/>
  </r>
  <r>
    <n v="854"/>
    <s v="Campbell, Thomas and Obrien"/>
    <s v="Multi-channeled secondary middleware"/>
    <x v="409"/>
    <x v="826"/>
    <x v="842"/>
    <x v="1"/>
    <x v="536"/>
    <x v="840"/>
    <x v="0"/>
    <x v="0"/>
    <x v="765"/>
    <x v="768"/>
    <x v="0"/>
    <x v="0"/>
    <x v="13"/>
    <x v="5"/>
    <x v="13"/>
  </r>
  <r>
    <n v="855"/>
    <s v="Moses-Terry"/>
    <s v="Horizontal clear-thinking framework"/>
    <x v="410"/>
    <x v="827"/>
    <x v="843"/>
    <x v="1"/>
    <x v="15"/>
    <x v="841"/>
    <x v="2"/>
    <x v="2"/>
    <x v="766"/>
    <x v="214"/>
    <x v="0"/>
    <x v="0"/>
    <x v="3"/>
    <x v="3"/>
    <x v="3"/>
  </r>
  <r>
    <n v="856"/>
    <s v="Williams and Sons"/>
    <s v="Profound composite core"/>
    <x v="166"/>
    <x v="828"/>
    <x v="844"/>
    <x v="1"/>
    <x v="1"/>
    <x v="842"/>
    <x v="1"/>
    <x v="1"/>
    <x v="767"/>
    <x v="769"/>
    <x v="0"/>
    <x v="0"/>
    <x v="0"/>
    <x v="0"/>
    <x v="0"/>
  </r>
  <r>
    <n v="857"/>
    <s v="Miranda, Gray and Hale"/>
    <s v="Programmable disintermediate matrices"/>
    <x v="98"/>
    <x v="829"/>
    <x v="845"/>
    <x v="1"/>
    <x v="537"/>
    <x v="843"/>
    <x v="5"/>
    <x v="5"/>
    <x v="768"/>
    <x v="770"/>
    <x v="1"/>
    <x v="0"/>
    <x v="12"/>
    <x v="4"/>
    <x v="12"/>
  </r>
  <r>
    <n v="858"/>
    <s v="Ayala, Crawford and Taylor"/>
    <s v="Realigned 5thgeneration knowledge user"/>
    <x v="220"/>
    <x v="830"/>
    <x v="846"/>
    <x v="0"/>
    <x v="164"/>
    <x v="844"/>
    <x v="1"/>
    <x v="1"/>
    <x v="769"/>
    <x v="771"/>
    <x v="1"/>
    <x v="0"/>
    <x v="0"/>
    <x v="0"/>
    <x v="0"/>
  </r>
  <r>
    <n v="859"/>
    <s v="Martinez Ltd"/>
    <s v="Multi-layered upward-trending groupware"/>
    <x v="190"/>
    <x v="831"/>
    <x v="847"/>
    <x v="0"/>
    <x v="377"/>
    <x v="845"/>
    <x v="1"/>
    <x v="1"/>
    <x v="770"/>
    <x v="250"/>
    <x v="0"/>
    <x v="1"/>
    <x v="3"/>
    <x v="3"/>
    <x v="3"/>
  </r>
  <r>
    <n v="860"/>
    <s v="Lee PLC"/>
    <s v="Re-contextualized leadingedge firmware"/>
    <x v="22"/>
    <x v="832"/>
    <x v="848"/>
    <x v="1"/>
    <x v="167"/>
    <x v="846"/>
    <x v="1"/>
    <x v="1"/>
    <x v="771"/>
    <x v="772"/>
    <x v="0"/>
    <x v="1"/>
    <x v="8"/>
    <x v="2"/>
    <x v="8"/>
  </r>
  <r>
    <n v="861"/>
    <s v="Young, Ramsey and Powell"/>
    <s v="Devolved disintermediate analyzer"/>
    <x v="35"/>
    <x v="833"/>
    <x v="849"/>
    <x v="1"/>
    <x v="25"/>
    <x v="847"/>
    <x v="1"/>
    <x v="1"/>
    <x v="772"/>
    <x v="773"/>
    <x v="0"/>
    <x v="0"/>
    <x v="3"/>
    <x v="3"/>
    <x v="3"/>
  </r>
  <r>
    <n v="862"/>
    <s v="Lewis and Sons"/>
    <s v="Profound disintermediate open system"/>
    <x v="26"/>
    <x v="834"/>
    <x v="850"/>
    <x v="1"/>
    <x v="72"/>
    <x v="848"/>
    <x v="1"/>
    <x v="1"/>
    <x v="773"/>
    <x v="774"/>
    <x v="0"/>
    <x v="0"/>
    <x v="3"/>
    <x v="3"/>
    <x v="3"/>
  </r>
  <r>
    <n v="863"/>
    <s v="Davis-Johnson"/>
    <s v="Automated reciprocal protocol"/>
    <x v="1"/>
    <x v="835"/>
    <x v="851"/>
    <x v="1"/>
    <x v="538"/>
    <x v="849"/>
    <x v="1"/>
    <x v="1"/>
    <x v="774"/>
    <x v="331"/>
    <x v="0"/>
    <x v="1"/>
    <x v="19"/>
    <x v="4"/>
    <x v="19"/>
  </r>
  <r>
    <n v="864"/>
    <s v="Stevenson-Thompson"/>
    <s v="Automated static workforce"/>
    <x v="3"/>
    <x v="836"/>
    <x v="852"/>
    <x v="1"/>
    <x v="503"/>
    <x v="850"/>
    <x v="1"/>
    <x v="1"/>
    <x v="775"/>
    <x v="775"/>
    <x v="0"/>
    <x v="0"/>
    <x v="12"/>
    <x v="4"/>
    <x v="12"/>
  </r>
  <r>
    <n v="865"/>
    <s v="Ellis, Smith and Armstrong"/>
    <s v="Horizontal attitude-oriented help-desk"/>
    <x v="411"/>
    <x v="837"/>
    <x v="853"/>
    <x v="1"/>
    <x v="539"/>
    <x v="851"/>
    <x v="1"/>
    <x v="1"/>
    <x v="776"/>
    <x v="776"/>
    <x v="0"/>
    <x v="0"/>
    <x v="3"/>
    <x v="3"/>
    <x v="3"/>
  </r>
  <r>
    <n v="866"/>
    <s v="Jackson-Brown"/>
    <s v="Versatile 5thgeneration matrices"/>
    <x v="412"/>
    <x v="838"/>
    <x v="854"/>
    <x v="3"/>
    <x v="540"/>
    <x v="852"/>
    <x v="1"/>
    <x v="1"/>
    <x v="777"/>
    <x v="777"/>
    <x v="0"/>
    <x v="0"/>
    <x v="14"/>
    <x v="7"/>
    <x v="14"/>
  </r>
  <r>
    <n v="867"/>
    <s v="Kane, Pruitt and Rivera"/>
    <s v="Cross-platform next generation service-desk"/>
    <x v="73"/>
    <x v="839"/>
    <x v="855"/>
    <x v="1"/>
    <x v="402"/>
    <x v="853"/>
    <x v="1"/>
    <x v="1"/>
    <x v="778"/>
    <x v="778"/>
    <x v="0"/>
    <x v="0"/>
    <x v="0"/>
    <x v="0"/>
    <x v="0"/>
  </r>
  <r>
    <n v="868"/>
    <s v="Wood, Buckley and Meza"/>
    <s v="Front-line web-enabled installation"/>
    <x v="260"/>
    <x v="762"/>
    <x v="856"/>
    <x v="1"/>
    <x v="105"/>
    <x v="854"/>
    <x v="1"/>
    <x v="1"/>
    <x v="779"/>
    <x v="779"/>
    <x v="0"/>
    <x v="0"/>
    <x v="3"/>
    <x v="3"/>
    <x v="3"/>
  </r>
  <r>
    <n v="869"/>
    <s v="Brown-Williams"/>
    <s v="Multi-channeled responsive product"/>
    <x v="413"/>
    <x v="840"/>
    <x v="857"/>
    <x v="0"/>
    <x v="541"/>
    <x v="855"/>
    <x v="1"/>
    <x v="1"/>
    <x v="780"/>
    <x v="780"/>
    <x v="0"/>
    <x v="0"/>
    <x v="6"/>
    <x v="4"/>
    <x v="6"/>
  </r>
  <r>
    <n v="870"/>
    <s v="Hansen-Austin"/>
    <s v="Adaptive demand-driven encryption"/>
    <x v="106"/>
    <x v="841"/>
    <x v="858"/>
    <x v="0"/>
    <x v="246"/>
    <x v="856"/>
    <x v="1"/>
    <x v="1"/>
    <x v="335"/>
    <x v="781"/>
    <x v="0"/>
    <x v="0"/>
    <x v="3"/>
    <x v="3"/>
    <x v="3"/>
  </r>
  <r>
    <n v="871"/>
    <s v="Santana-George"/>
    <s v="Re-engineered client-driven knowledge user"/>
    <x v="414"/>
    <x v="842"/>
    <x v="859"/>
    <x v="1"/>
    <x v="542"/>
    <x v="857"/>
    <x v="1"/>
    <x v="1"/>
    <x v="535"/>
    <x v="782"/>
    <x v="0"/>
    <x v="1"/>
    <x v="3"/>
    <x v="3"/>
    <x v="3"/>
  </r>
  <r>
    <n v="872"/>
    <s v="Davis LLC"/>
    <s v="Compatible logistical paradigm"/>
    <x v="53"/>
    <x v="843"/>
    <x v="860"/>
    <x v="1"/>
    <x v="543"/>
    <x v="858"/>
    <x v="2"/>
    <x v="2"/>
    <x v="270"/>
    <x v="783"/>
    <x v="0"/>
    <x v="0"/>
    <x v="22"/>
    <x v="4"/>
    <x v="22"/>
  </r>
  <r>
    <n v="873"/>
    <s v="Vazquez, Ochoa and Clark"/>
    <s v="Intuitive value-added installation"/>
    <x v="369"/>
    <x v="844"/>
    <x v="861"/>
    <x v="1"/>
    <x v="544"/>
    <x v="859"/>
    <x v="1"/>
    <x v="1"/>
    <x v="781"/>
    <x v="393"/>
    <x v="0"/>
    <x v="0"/>
    <x v="14"/>
    <x v="7"/>
    <x v="14"/>
  </r>
  <r>
    <n v="874"/>
    <s v="Chung-Nguyen"/>
    <s v="Managed discrete parallelism"/>
    <x v="415"/>
    <x v="845"/>
    <x v="862"/>
    <x v="1"/>
    <x v="545"/>
    <x v="860"/>
    <x v="1"/>
    <x v="1"/>
    <x v="782"/>
    <x v="784"/>
    <x v="0"/>
    <x v="1"/>
    <x v="14"/>
    <x v="7"/>
    <x v="14"/>
  </r>
  <r>
    <n v="875"/>
    <s v="Mueller-Harmon"/>
    <s v="Implemented tangible approach"/>
    <x v="58"/>
    <x v="846"/>
    <x v="863"/>
    <x v="0"/>
    <x v="109"/>
    <x v="861"/>
    <x v="1"/>
    <x v="1"/>
    <x v="783"/>
    <x v="785"/>
    <x v="0"/>
    <x v="0"/>
    <x v="1"/>
    <x v="1"/>
    <x v="1"/>
  </r>
  <r>
    <n v="876"/>
    <s v="Dixon, Perez and Banks"/>
    <s v="Re-engineered encompassing definition"/>
    <x v="111"/>
    <x v="847"/>
    <x v="864"/>
    <x v="0"/>
    <x v="176"/>
    <x v="862"/>
    <x v="0"/>
    <x v="0"/>
    <x v="784"/>
    <x v="229"/>
    <x v="0"/>
    <x v="0"/>
    <x v="14"/>
    <x v="7"/>
    <x v="14"/>
  </r>
  <r>
    <n v="877"/>
    <s v="Estrada Group"/>
    <s v="Multi-lateral uniform collaboration"/>
    <x v="416"/>
    <x v="848"/>
    <x v="865"/>
    <x v="0"/>
    <x v="546"/>
    <x v="863"/>
    <x v="1"/>
    <x v="1"/>
    <x v="785"/>
    <x v="786"/>
    <x v="0"/>
    <x v="0"/>
    <x v="0"/>
    <x v="0"/>
    <x v="0"/>
  </r>
  <r>
    <n v="878"/>
    <s v="Lutz Group"/>
    <s v="Enterprise-wide foreground paradigm"/>
    <x v="50"/>
    <x v="849"/>
    <x v="866"/>
    <x v="0"/>
    <x v="65"/>
    <x v="864"/>
    <x v="6"/>
    <x v="6"/>
    <x v="786"/>
    <x v="787"/>
    <x v="0"/>
    <x v="0"/>
    <x v="16"/>
    <x v="1"/>
    <x v="16"/>
  </r>
  <r>
    <n v="879"/>
    <s v="Ortiz Inc"/>
    <s v="Stand-alone incremental parallelism"/>
    <x v="67"/>
    <x v="675"/>
    <x v="867"/>
    <x v="1"/>
    <x v="4"/>
    <x v="865"/>
    <x v="1"/>
    <x v="1"/>
    <x v="787"/>
    <x v="341"/>
    <x v="0"/>
    <x v="0"/>
    <x v="9"/>
    <x v="5"/>
    <x v="9"/>
  </r>
  <r>
    <n v="880"/>
    <s v="Craig, Ellis and Miller"/>
    <s v="Persevering 5thgeneration throughput"/>
    <x v="396"/>
    <x v="850"/>
    <x v="868"/>
    <x v="1"/>
    <x v="547"/>
    <x v="866"/>
    <x v="1"/>
    <x v="1"/>
    <x v="788"/>
    <x v="788"/>
    <x v="0"/>
    <x v="0"/>
    <x v="5"/>
    <x v="1"/>
    <x v="5"/>
  </r>
  <r>
    <n v="881"/>
    <s v="Charles Inc"/>
    <s v="Implemented object-oriented synergy"/>
    <x v="417"/>
    <x v="851"/>
    <x v="869"/>
    <x v="0"/>
    <x v="15"/>
    <x v="867"/>
    <x v="1"/>
    <x v="1"/>
    <x v="330"/>
    <x v="789"/>
    <x v="0"/>
    <x v="1"/>
    <x v="3"/>
    <x v="3"/>
    <x v="3"/>
  </r>
  <r>
    <n v="882"/>
    <s v="White-Rosario"/>
    <s v="Balanced demand-driven definition"/>
    <x v="126"/>
    <x v="852"/>
    <x v="870"/>
    <x v="1"/>
    <x v="175"/>
    <x v="868"/>
    <x v="1"/>
    <x v="1"/>
    <x v="789"/>
    <x v="790"/>
    <x v="0"/>
    <x v="0"/>
    <x v="3"/>
    <x v="3"/>
    <x v="3"/>
  </r>
  <r>
    <n v="883"/>
    <s v="Simmons-Villarreal"/>
    <s v="Customer-focused mobile Graphic Interface"/>
    <x v="74"/>
    <x v="853"/>
    <x v="871"/>
    <x v="1"/>
    <x v="548"/>
    <x v="869"/>
    <x v="1"/>
    <x v="1"/>
    <x v="790"/>
    <x v="791"/>
    <x v="0"/>
    <x v="0"/>
    <x v="12"/>
    <x v="4"/>
    <x v="12"/>
  </r>
  <r>
    <n v="884"/>
    <s v="Strickland Group"/>
    <s v="Horizontal secondary interface"/>
    <x v="418"/>
    <x v="854"/>
    <x v="872"/>
    <x v="0"/>
    <x v="549"/>
    <x v="870"/>
    <x v="1"/>
    <x v="1"/>
    <x v="791"/>
    <x v="792"/>
    <x v="0"/>
    <x v="1"/>
    <x v="3"/>
    <x v="3"/>
    <x v="3"/>
  </r>
  <r>
    <n v="885"/>
    <s v="Lynch Ltd"/>
    <s v="Virtual analyzing collaboration"/>
    <x v="37"/>
    <x v="855"/>
    <x v="873"/>
    <x v="1"/>
    <x v="550"/>
    <x v="871"/>
    <x v="1"/>
    <x v="1"/>
    <x v="792"/>
    <x v="556"/>
    <x v="0"/>
    <x v="0"/>
    <x v="3"/>
    <x v="3"/>
    <x v="3"/>
  </r>
  <r>
    <n v="886"/>
    <s v="Sanders LLC"/>
    <s v="Multi-tiered explicit focus group"/>
    <x v="419"/>
    <x v="856"/>
    <x v="874"/>
    <x v="0"/>
    <x v="551"/>
    <x v="872"/>
    <x v="1"/>
    <x v="1"/>
    <x v="793"/>
    <x v="488"/>
    <x v="0"/>
    <x v="0"/>
    <x v="7"/>
    <x v="1"/>
    <x v="7"/>
  </r>
  <r>
    <n v="887"/>
    <s v="Cooper LLC"/>
    <s v="Multi-layered systematic knowledgebase"/>
    <x v="75"/>
    <x v="857"/>
    <x v="875"/>
    <x v="0"/>
    <x v="249"/>
    <x v="873"/>
    <x v="1"/>
    <x v="1"/>
    <x v="794"/>
    <x v="232"/>
    <x v="0"/>
    <x v="1"/>
    <x v="3"/>
    <x v="3"/>
    <x v="3"/>
  </r>
  <r>
    <n v="888"/>
    <s v="Palmer Ltd"/>
    <s v="Reverse-engineered uniform knowledge user"/>
    <x v="306"/>
    <x v="858"/>
    <x v="876"/>
    <x v="1"/>
    <x v="552"/>
    <x v="874"/>
    <x v="1"/>
    <x v="1"/>
    <x v="795"/>
    <x v="793"/>
    <x v="0"/>
    <x v="0"/>
    <x v="3"/>
    <x v="3"/>
    <x v="3"/>
  </r>
  <r>
    <n v="889"/>
    <s v="Santos Group"/>
    <s v="Secured dynamic capacity"/>
    <x v="36"/>
    <x v="859"/>
    <x v="877"/>
    <x v="1"/>
    <x v="393"/>
    <x v="875"/>
    <x v="1"/>
    <x v="1"/>
    <x v="796"/>
    <x v="794"/>
    <x v="0"/>
    <x v="1"/>
    <x v="5"/>
    <x v="1"/>
    <x v="5"/>
  </r>
  <r>
    <n v="890"/>
    <s v="Christian, Kim and Jimenez"/>
    <s v="Devolved foreground throughput"/>
    <x v="420"/>
    <x v="860"/>
    <x v="878"/>
    <x v="1"/>
    <x v="553"/>
    <x v="876"/>
    <x v="1"/>
    <x v="1"/>
    <x v="797"/>
    <x v="138"/>
    <x v="0"/>
    <x v="0"/>
    <x v="7"/>
    <x v="1"/>
    <x v="7"/>
  </r>
  <r>
    <n v="891"/>
    <s v="Williams, Price and Hurley"/>
    <s v="Synchronized demand-driven infrastructure"/>
    <x v="162"/>
    <x v="861"/>
    <x v="879"/>
    <x v="1"/>
    <x v="34"/>
    <x v="877"/>
    <x v="0"/>
    <x v="0"/>
    <x v="798"/>
    <x v="795"/>
    <x v="0"/>
    <x v="0"/>
    <x v="4"/>
    <x v="4"/>
    <x v="4"/>
  </r>
  <r>
    <n v="892"/>
    <s v="Anderson, Parks and Estrada"/>
    <s v="Realigned discrete structure"/>
    <x v="46"/>
    <x v="862"/>
    <x v="880"/>
    <x v="1"/>
    <x v="554"/>
    <x v="878"/>
    <x v="1"/>
    <x v="1"/>
    <x v="799"/>
    <x v="796"/>
    <x v="0"/>
    <x v="0"/>
    <x v="18"/>
    <x v="5"/>
    <x v="18"/>
  </r>
  <r>
    <n v="893"/>
    <s v="Collins-Martinez"/>
    <s v="Progressive grid-enabled website"/>
    <x v="141"/>
    <x v="863"/>
    <x v="881"/>
    <x v="1"/>
    <x v="134"/>
    <x v="879"/>
    <x v="6"/>
    <x v="6"/>
    <x v="800"/>
    <x v="797"/>
    <x v="0"/>
    <x v="1"/>
    <x v="4"/>
    <x v="4"/>
    <x v="4"/>
  </r>
  <r>
    <n v="894"/>
    <s v="Barrett Inc"/>
    <s v="Organic cohesive neural-net"/>
    <x v="12"/>
    <x v="9"/>
    <x v="882"/>
    <x v="1"/>
    <x v="75"/>
    <x v="880"/>
    <x v="4"/>
    <x v="4"/>
    <x v="801"/>
    <x v="798"/>
    <x v="0"/>
    <x v="1"/>
    <x v="19"/>
    <x v="4"/>
    <x v="19"/>
  </r>
  <r>
    <n v="895"/>
    <s v="Adams-Rollins"/>
    <s v="Integrated demand-driven info-mediaries"/>
    <x v="421"/>
    <x v="611"/>
    <x v="883"/>
    <x v="0"/>
    <x v="37"/>
    <x v="881"/>
    <x v="1"/>
    <x v="1"/>
    <x v="802"/>
    <x v="799"/>
    <x v="0"/>
    <x v="0"/>
    <x v="3"/>
    <x v="3"/>
    <x v="3"/>
  </r>
  <r>
    <n v="896"/>
    <s v="Wright-Bryant"/>
    <s v="Reverse-engineered client-server extranet"/>
    <x v="174"/>
    <x v="864"/>
    <x v="884"/>
    <x v="1"/>
    <x v="555"/>
    <x v="882"/>
    <x v="2"/>
    <x v="2"/>
    <x v="803"/>
    <x v="800"/>
    <x v="0"/>
    <x v="1"/>
    <x v="0"/>
    <x v="0"/>
    <x v="0"/>
  </r>
  <r>
    <n v="897"/>
    <s v="Berry-Cannon"/>
    <s v="Organized discrete encoding"/>
    <x v="35"/>
    <x v="865"/>
    <x v="885"/>
    <x v="0"/>
    <x v="11"/>
    <x v="883"/>
    <x v="1"/>
    <x v="1"/>
    <x v="212"/>
    <x v="368"/>
    <x v="0"/>
    <x v="0"/>
    <x v="3"/>
    <x v="3"/>
    <x v="3"/>
  </r>
  <r>
    <n v="898"/>
    <s v="Davis-Gonzalez"/>
    <s v="Balanced regional flexibility"/>
    <x v="422"/>
    <x v="866"/>
    <x v="886"/>
    <x v="0"/>
    <x v="556"/>
    <x v="884"/>
    <x v="1"/>
    <x v="1"/>
    <x v="804"/>
    <x v="801"/>
    <x v="0"/>
    <x v="0"/>
    <x v="4"/>
    <x v="4"/>
    <x v="4"/>
  </r>
  <r>
    <n v="899"/>
    <s v="Best-Young"/>
    <s v="Implemented multimedia time-frame"/>
    <x v="33"/>
    <x v="867"/>
    <x v="887"/>
    <x v="1"/>
    <x v="300"/>
    <x v="885"/>
    <x v="5"/>
    <x v="5"/>
    <x v="805"/>
    <x v="802"/>
    <x v="0"/>
    <x v="0"/>
    <x v="17"/>
    <x v="1"/>
    <x v="17"/>
  </r>
  <r>
    <n v="900"/>
    <s v="Powers, Smith and Deleon"/>
    <s v="Enhanced uniform service-desk"/>
    <x v="0"/>
    <x v="50"/>
    <x v="50"/>
    <x v="0"/>
    <x v="49"/>
    <x v="50"/>
    <x v="1"/>
    <x v="1"/>
    <x v="806"/>
    <x v="803"/>
    <x v="0"/>
    <x v="1"/>
    <x v="2"/>
    <x v="2"/>
    <x v="2"/>
  </r>
  <r>
    <n v="901"/>
    <s v="Hogan Group"/>
    <s v="Versatile bottom-line definition"/>
    <x v="36"/>
    <x v="868"/>
    <x v="888"/>
    <x v="1"/>
    <x v="122"/>
    <x v="886"/>
    <x v="1"/>
    <x v="1"/>
    <x v="807"/>
    <x v="482"/>
    <x v="0"/>
    <x v="1"/>
    <x v="1"/>
    <x v="1"/>
    <x v="1"/>
  </r>
  <r>
    <n v="902"/>
    <s v="Wang, Silva and Byrd"/>
    <s v="Integrated bifurcated software"/>
    <x v="1"/>
    <x v="869"/>
    <x v="889"/>
    <x v="1"/>
    <x v="460"/>
    <x v="887"/>
    <x v="1"/>
    <x v="1"/>
    <x v="722"/>
    <x v="496"/>
    <x v="0"/>
    <x v="0"/>
    <x v="2"/>
    <x v="2"/>
    <x v="2"/>
  </r>
  <r>
    <n v="903"/>
    <s v="Parker-Morris"/>
    <s v="Assimilated next generation instruction set"/>
    <x v="423"/>
    <x v="870"/>
    <x v="890"/>
    <x v="2"/>
    <x v="443"/>
    <x v="888"/>
    <x v="1"/>
    <x v="1"/>
    <x v="477"/>
    <x v="804"/>
    <x v="0"/>
    <x v="1"/>
    <x v="9"/>
    <x v="5"/>
    <x v="9"/>
  </r>
  <r>
    <n v="904"/>
    <s v="Rodriguez, Johnson and Jackson"/>
    <s v="Digitized foreground array"/>
    <x v="191"/>
    <x v="871"/>
    <x v="891"/>
    <x v="0"/>
    <x v="36"/>
    <x v="889"/>
    <x v="1"/>
    <x v="1"/>
    <x v="259"/>
    <x v="805"/>
    <x v="0"/>
    <x v="0"/>
    <x v="15"/>
    <x v="5"/>
    <x v="15"/>
  </r>
  <r>
    <n v="905"/>
    <s v="Haynes PLC"/>
    <s v="Re-engineered clear-thinking project"/>
    <x v="58"/>
    <x v="872"/>
    <x v="892"/>
    <x v="1"/>
    <x v="64"/>
    <x v="890"/>
    <x v="1"/>
    <x v="1"/>
    <x v="9"/>
    <x v="806"/>
    <x v="0"/>
    <x v="0"/>
    <x v="3"/>
    <x v="3"/>
    <x v="3"/>
  </r>
  <r>
    <n v="906"/>
    <s v="Hayes Group"/>
    <s v="Implemented even-keeled standardization"/>
    <x v="20"/>
    <x v="873"/>
    <x v="893"/>
    <x v="1"/>
    <x v="271"/>
    <x v="891"/>
    <x v="1"/>
    <x v="1"/>
    <x v="808"/>
    <x v="807"/>
    <x v="1"/>
    <x v="1"/>
    <x v="4"/>
    <x v="4"/>
    <x v="4"/>
  </r>
  <r>
    <n v="907"/>
    <s v="White, Pena and Calhoun"/>
    <s v="Quality-focused asymmetric adapter"/>
    <x v="14"/>
    <x v="874"/>
    <x v="894"/>
    <x v="0"/>
    <x v="142"/>
    <x v="892"/>
    <x v="1"/>
    <x v="1"/>
    <x v="809"/>
    <x v="808"/>
    <x v="0"/>
    <x v="0"/>
    <x v="3"/>
    <x v="3"/>
    <x v="3"/>
  </r>
  <r>
    <n v="908"/>
    <s v="Bryant-Pope"/>
    <s v="Networked intangible help-desk"/>
    <x v="424"/>
    <x v="875"/>
    <x v="895"/>
    <x v="1"/>
    <x v="557"/>
    <x v="893"/>
    <x v="1"/>
    <x v="1"/>
    <x v="444"/>
    <x v="104"/>
    <x v="0"/>
    <x v="0"/>
    <x v="11"/>
    <x v="6"/>
    <x v="11"/>
  </r>
  <r>
    <n v="909"/>
    <s v="Gates, Li and Thompson"/>
    <s v="Synchronized attitude-oriented frame"/>
    <x v="37"/>
    <x v="876"/>
    <x v="896"/>
    <x v="1"/>
    <x v="175"/>
    <x v="894"/>
    <x v="0"/>
    <x v="0"/>
    <x v="384"/>
    <x v="809"/>
    <x v="0"/>
    <x v="1"/>
    <x v="3"/>
    <x v="3"/>
    <x v="3"/>
  </r>
  <r>
    <n v="910"/>
    <s v="King-Morris"/>
    <s v="Proactive incremental architecture"/>
    <x v="425"/>
    <x v="877"/>
    <x v="897"/>
    <x v="3"/>
    <x v="102"/>
    <x v="895"/>
    <x v="1"/>
    <x v="1"/>
    <x v="810"/>
    <x v="810"/>
    <x v="0"/>
    <x v="0"/>
    <x v="3"/>
    <x v="3"/>
    <x v="3"/>
  </r>
  <r>
    <n v="911"/>
    <s v="Carter, Cole and Curtis"/>
    <s v="Cloned responsive standardization"/>
    <x v="306"/>
    <x v="878"/>
    <x v="898"/>
    <x v="1"/>
    <x v="558"/>
    <x v="896"/>
    <x v="1"/>
    <x v="1"/>
    <x v="811"/>
    <x v="811"/>
    <x v="1"/>
    <x v="0"/>
    <x v="2"/>
    <x v="2"/>
    <x v="2"/>
  </r>
  <r>
    <n v="912"/>
    <s v="Sanchez-Parsons"/>
    <s v="Reduced bifurcated pricing structure"/>
    <x v="37"/>
    <x v="879"/>
    <x v="899"/>
    <x v="1"/>
    <x v="559"/>
    <x v="897"/>
    <x v="1"/>
    <x v="1"/>
    <x v="812"/>
    <x v="812"/>
    <x v="1"/>
    <x v="0"/>
    <x v="6"/>
    <x v="4"/>
    <x v="6"/>
  </r>
  <r>
    <n v="913"/>
    <s v="Rivera-Pearson"/>
    <s v="Re-engineered asymmetric challenge"/>
    <x v="426"/>
    <x v="880"/>
    <x v="900"/>
    <x v="0"/>
    <x v="560"/>
    <x v="898"/>
    <x v="2"/>
    <x v="2"/>
    <x v="813"/>
    <x v="813"/>
    <x v="0"/>
    <x v="0"/>
    <x v="6"/>
    <x v="4"/>
    <x v="6"/>
  </r>
  <r>
    <n v="914"/>
    <s v="Ramirez, Padilla and Barrera"/>
    <s v="Diverse client-driven conglomeration"/>
    <x v="330"/>
    <x v="881"/>
    <x v="901"/>
    <x v="0"/>
    <x v="561"/>
    <x v="899"/>
    <x v="4"/>
    <x v="4"/>
    <x v="814"/>
    <x v="814"/>
    <x v="0"/>
    <x v="0"/>
    <x v="3"/>
    <x v="3"/>
    <x v="3"/>
  </r>
  <r>
    <n v="915"/>
    <s v="Riggs Group"/>
    <s v="Configurable upward-trending solution"/>
    <x v="427"/>
    <x v="882"/>
    <x v="902"/>
    <x v="1"/>
    <x v="562"/>
    <x v="900"/>
    <x v="4"/>
    <x v="4"/>
    <x v="80"/>
    <x v="815"/>
    <x v="0"/>
    <x v="0"/>
    <x v="19"/>
    <x v="4"/>
    <x v="19"/>
  </r>
  <r>
    <n v="916"/>
    <s v="Clements Ltd"/>
    <s v="Persistent bandwidth-monitored framework"/>
    <x v="41"/>
    <x v="883"/>
    <x v="903"/>
    <x v="0"/>
    <x v="550"/>
    <x v="901"/>
    <x v="1"/>
    <x v="1"/>
    <x v="815"/>
    <x v="414"/>
    <x v="0"/>
    <x v="0"/>
    <x v="14"/>
    <x v="7"/>
    <x v="14"/>
  </r>
  <r>
    <n v="917"/>
    <s v="Cooper Inc"/>
    <s v="Polarized discrete product"/>
    <x v="136"/>
    <x v="884"/>
    <x v="904"/>
    <x v="2"/>
    <x v="11"/>
    <x v="902"/>
    <x v="4"/>
    <x v="4"/>
    <x v="816"/>
    <x v="816"/>
    <x v="0"/>
    <x v="1"/>
    <x v="12"/>
    <x v="4"/>
    <x v="12"/>
  </r>
  <r>
    <n v="918"/>
    <s v="Jones-Gonzalez"/>
    <s v="Seamless dynamic website"/>
    <x v="167"/>
    <x v="885"/>
    <x v="905"/>
    <x v="1"/>
    <x v="388"/>
    <x v="903"/>
    <x v="5"/>
    <x v="5"/>
    <x v="474"/>
    <x v="82"/>
    <x v="0"/>
    <x v="0"/>
    <x v="15"/>
    <x v="5"/>
    <x v="15"/>
  </r>
  <r>
    <n v="919"/>
    <s v="Fox Ltd"/>
    <s v="Extended multimedia firmware"/>
    <x v="428"/>
    <x v="886"/>
    <x v="906"/>
    <x v="0"/>
    <x v="537"/>
    <x v="904"/>
    <x v="2"/>
    <x v="2"/>
    <x v="817"/>
    <x v="817"/>
    <x v="0"/>
    <x v="1"/>
    <x v="3"/>
    <x v="3"/>
    <x v="3"/>
  </r>
  <r>
    <n v="920"/>
    <s v="Green, Murphy and Webb"/>
    <s v="Versatile directional project"/>
    <x v="98"/>
    <x v="887"/>
    <x v="907"/>
    <x v="1"/>
    <x v="563"/>
    <x v="905"/>
    <x v="1"/>
    <x v="1"/>
    <x v="818"/>
    <x v="818"/>
    <x v="1"/>
    <x v="0"/>
    <x v="10"/>
    <x v="4"/>
    <x v="10"/>
  </r>
  <r>
    <n v="921"/>
    <s v="Stevenson PLC"/>
    <s v="Profound directional knowledge user"/>
    <x v="429"/>
    <x v="888"/>
    <x v="908"/>
    <x v="0"/>
    <x v="63"/>
    <x v="906"/>
    <x v="1"/>
    <x v="1"/>
    <x v="819"/>
    <x v="819"/>
    <x v="0"/>
    <x v="0"/>
    <x v="2"/>
    <x v="2"/>
    <x v="2"/>
  </r>
  <r>
    <n v="922"/>
    <s v="Soto-Anthony"/>
    <s v="Ameliorated logistical capability"/>
    <x v="430"/>
    <x v="889"/>
    <x v="909"/>
    <x v="1"/>
    <x v="564"/>
    <x v="907"/>
    <x v="1"/>
    <x v="1"/>
    <x v="609"/>
    <x v="320"/>
    <x v="0"/>
    <x v="1"/>
    <x v="21"/>
    <x v="1"/>
    <x v="21"/>
  </r>
  <r>
    <n v="923"/>
    <s v="Wise and Sons"/>
    <s v="Sharable discrete definition"/>
    <x v="12"/>
    <x v="890"/>
    <x v="910"/>
    <x v="1"/>
    <x v="174"/>
    <x v="908"/>
    <x v="1"/>
    <x v="1"/>
    <x v="547"/>
    <x v="820"/>
    <x v="0"/>
    <x v="0"/>
    <x v="3"/>
    <x v="3"/>
    <x v="3"/>
  </r>
  <r>
    <n v="924"/>
    <s v="Butler-Barr"/>
    <s v="User-friendly next generation core"/>
    <x v="431"/>
    <x v="891"/>
    <x v="911"/>
    <x v="1"/>
    <x v="565"/>
    <x v="909"/>
    <x v="6"/>
    <x v="6"/>
    <x v="820"/>
    <x v="821"/>
    <x v="0"/>
    <x v="0"/>
    <x v="3"/>
    <x v="3"/>
    <x v="3"/>
  </r>
  <r>
    <n v="925"/>
    <s v="Wilson, Jefferson and Anderson"/>
    <s v="Profit-focused empowering system engine"/>
    <x v="162"/>
    <x v="892"/>
    <x v="912"/>
    <x v="1"/>
    <x v="167"/>
    <x v="910"/>
    <x v="1"/>
    <x v="1"/>
    <x v="821"/>
    <x v="822"/>
    <x v="0"/>
    <x v="0"/>
    <x v="3"/>
    <x v="3"/>
    <x v="3"/>
  </r>
  <r>
    <n v="926"/>
    <s v="Brown-Oliver"/>
    <s v="Synchronized cohesive encoding"/>
    <x v="251"/>
    <x v="893"/>
    <x v="913"/>
    <x v="0"/>
    <x v="27"/>
    <x v="911"/>
    <x v="1"/>
    <x v="1"/>
    <x v="151"/>
    <x v="823"/>
    <x v="0"/>
    <x v="0"/>
    <x v="0"/>
    <x v="0"/>
    <x v="0"/>
  </r>
  <r>
    <n v="927"/>
    <s v="Davis-Gardner"/>
    <s v="Synergistic dynamic utilization"/>
    <x v="44"/>
    <x v="894"/>
    <x v="914"/>
    <x v="0"/>
    <x v="95"/>
    <x v="912"/>
    <x v="1"/>
    <x v="1"/>
    <x v="822"/>
    <x v="824"/>
    <x v="0"/>
    <x v="0"/>
    <x v="3"/>
    <x v="3"/>
    <x v="3"/>
  </r>
  <r>
    <n v="928"/>
    <s v="Dawson Group"/>
    <s v="Triple-buffered bi-directional model"/>
    <x v="225"/>
    <x v="895"/>
    <x v="915"/>
    <x v="1"/>
    <x v="566"/>
    <x v="913"/>
    <x v="6"/>
    <x v="6"/>
    <x v="823"/>
    <x v="497"/>
    <x v="0"/>
    <x v="0"/>
    <x v="2"/>
    <x v="2"/>
    <x v="2"/>
  </r>
  <r>
    <n v="929"/>
    <s v="Turner-Terrell"/>
    <s v="Polarized tertiary function"/>
    <x v="20"/>
    <x v="896"/>
    <x v="916"/>
    <x v="1"/>
    <x v="229"/>
    <x v="914"/>
    <x v="4"/>
    <x v="4"/>
    <x v="824"/>
    <x v="825"/>
    <x v="0"/>
    <x v="0"/>
    <x v="3"/>
    <x v="3"/>
    <x v="3"/>
  </r>
  <r>
    <n v="930"/>
    <s v="Hall, Buchanan and Benton"/>
    <s v="Configurable fault-tolerant structure"/>
    <x v="26"/>
    <x v="897"/>
    <x v="917"/>
    <x v="1"/>
    <x v="72"/>
    <x v="915"/>
    <x v="1"/>
    <x v="1"/>
    <x v="825"/>
    <x v="826"/>
    <x v="0"/>
    <x v="1"/>
    <x v="3"/>
    <x v="3"/>
    <x v="3"/>
  </r>
  <r>
    <n v="931"/>
    <s v="Lowery, Hayden and Cruz"/>
    <s v="Digitized 24/7 budgetary management"/>
    <x v="58"/>
    <x v="898"/>
    <x v="918"/>
    <x v="0"/>
    <x v="192"/>
    <x v="916"/>
    <x v="1"/>
    <x v="1"/>
    <x v="826"/>
    <x v="827"/>
    <x v="0"/>
    <x v="1"/>
    <x v="3"/>
    <x v="3"/>
    <x v="3"/>
  </r>
  <r>
    <n v="932"/>
    <s v="Mora, Miller and Harper"/>
    <s v="Stand-alone zero tolerance algorithm"/>
    <x v="173"/>
    <x v="899"/>
    <x v="919"/>
    <x v="1"/>
    <x v="358"/>
    <x v="917"/>
    <x v="1"/>
    <x v="1"/>
    <x v="827"/>
    <x v="828"/>
    <x v="0"/>
    <x v="0"/>
    <x v="1"/>
    <x v="1"/>
    <x v="1"/>
  </r>
  <r>
    <n v="933"/>
    <s v="Espinoza Group"/>
    <s v="Implemented tangible support"/>
    <x v="432"/>
    <x v="900"/>
    <x v="920"/>
    <x v="1"/>
    <x v="567"/>
    <x v="918"/>
    <x v="1"/>
    <x v="1"/>
    <x v="828"/>
    <x v="829"/>
    <x v="0"/>
    <x v="0"/>
    <x v="3"/>
    <x v="3"/>
    <x v="3"/>
  </r>
  <r>
    <n v="934"/>
    <s v="Davis, Crawford and Lopez"/>
    <s v="Reactive radical framework"/>
    <x v="8"/>
    <x v="901"/>
    <x v="921"/>
    <x v="1"/>
    <x v="339"/>
    <x v="919"/>
    <x v="1"/>
    <x v="1"/>
    <x v="829"/>
    <x v="830"/>
    <x v="0"/>
    <x v="0"/>
    <x v="3"/>
    <x v="3"/>
    <x v="3"/>
  </r>
  <r>
    <n v="935"/>
    <s v="Richards, Stevens and Fleming"/>
    <s v="Object-based full-range knowledge user"/>
    <x v="55"/>
    <x v="902"/>
    <x v="922"/>
    <x v="1"/>
    <x v="227"/>
    <x v="920"/>
    <x v="1"/>
    <x v="1"/>
    <x v="830"/>
    <x v="94"/>
    <x v="0"/>
    <x v="0"/>
    <x v="3"/>
    <x v="3"/>
    <x v="3"/>
  </r>
  <r>
    <n v="936"/>
    <s v="Brown Ltd"/>
    <s v="Enhanced composite contingency"/>
    <x v="100"/>
    <x v="903"/>
    <x v="923"/>
    <x v="0"/>
    <x v="356"/>
    <x v="921"/>
    <x v="1"/>
    <x v="1"/>
    <x v="831"/>
    <x v="831"/>
    <x v="1"/>
    <x v="0"/>
    <x v="3"/>
    <x v="3"/>
    <x v="3"/>
  </r>
  <r>
    <n v="937"/>
    <s v="Tapia, Sandoval and Hurley"/>
    <s v="Cloned fresh-thinking model"/>
    <x v="409"/>
    <x v="904"/>
    <x v="924"/>
    <x v="3"/>
    <x v="568"/>
    <x v="922"/>
    <x v="1"/>
    <x v="1"/>
    <x v="832"/>
    <x v="832"/>
    <x v="0"/>
    <x v="0"/>
    <x v="4"/>
    <x v="4"/>
    <x v="4"/>
  </r>
  <r>
    <n v="938"/>
    <s v="Allen Inc"/>
    <s v="Total dedicated benchmark"/>
    <x v="243"/>
    <x v="905"/>
    <x v="925"/>
    <x v="1"/>
    <x v="87"/>
    <x v="923"/>
    <x v="1"/>
    <x v="1"/>
    <x v="833"/>
    <x v="833"/>
    <x v="0"/>
    <x v="1"/>
    <x v="13"/>
    <x v="5"/>
    <x v="13"/>
  </r>
  <r>
    <n v="939"/>
    <s v="Williams, Johnson and Campbell"/>
    <s v="Streamlined human-resource Graphic Interface"/>
    <x v="75"/>
    <x v="906"/>
    <x v="926"/>
    <x v="0"/>
    <x v="109"/>
    <x v="924"/>
    <x v="1"/>
    <x v="1"/>
    <x v="834"/>
    <x v="834"/>
    <x v="0"/>
    <x v="1"/>
    <x v="11"/>
    <x v="6"/>
    <x v="11"/>
  </r>
  <r>
    <n v="940"/>
    <s v="Wiggins Ltd"/>
    <s v="Upgradable analyzing core"/>
    <x v="34"/>
    <x v="907"/>
    <x v="927"/>
    <x v="2"/>
    <x v="569"/>
    <x v="925"/>
    <x v="0"/>
    <x v="0"/>
    <x v="835"/>
    <x v="835"/>
    <x v="0"/>
    <x v="0"/>
    <x v="2"/>
    <x v="2"/>
    <x v="2"/>
  </r>
  <r>
    <n v="941"/>
    <s v="Luna-Horne"/>
    <s v="Profound exuding pricing structure"/>
    <x v="433"/>
    <x v="908"/>
    <x v="928"/>
    <x v="0"/>
    <x v="373"/>
    <x v="926"/>
    <x v="1"/>
    <x v="1"/>
    <x v="836"/>
    <x v="836"/>
    <x v="1"/>
    <x v="0"/>
    <x v="3"/>
    <x v="3"/>
    <x v="3"/>
  </r>
  <r>
    <n v="942"/>
    <s v="Allen Inc"/>
    <s v="Horizontal optimizing model"/>
    <x v="103"/>
    <x v="909"/>
    <x v="929"/>
    <x v="0"/>
    <x v="109"/>
    <x v="927"/>
    <x v="2"/>
    <x v="2"/>
    <x v="837"/>
    <x v="611"/>
    <x v="0"/>
    <x v="0"/>
    <x v="3"/>
    <x v="3"/>
    <x v="3"/>
  </r>
  <r>
    <n v="943"/>
    <s v="Peterson, Gonzalez and Spencer"/>
    <s v="Synchronized fault-tolerant algorithm"/>
    <x v="168"/>
    <x v="910"/>
    <x v="930"/>
    <x v="1"/>
    <x v="493"/>
    <x v="928"/>
    <x v="1"/>
    <x v="1"/>
    <x v="219"/>
    <x v="837"/>
    <x v="0"/>
    <x v="0"/>
    <x v="0"/>
    <x v="0"/>
    <x v="0"/>
  </r>
  <r>
    <n v="944"/>
    <s v="Walter Inc"/>
    <s v="Streamlined 5thgeneration intranet"/>
    <x v="83"/>
    <x v="911"/>
    <x v="931"/>
    <x v="0"/>
    <x v="570"/>
    <x v="929"/>
    <x v="2"/>
    <x v="2"/>
    <x v="365"/>
    <x v="334"/>
    <x v="0"/>
    <x v="0"/>
    <x v="14"/>
    <x v="7"/>
    <x v="14"/>
  </r>
  <r>
    <n v="945"/>
    <s v="Sanders, Farley and Huffman"/>
    <s v="Cross-group clear-thinking task-force"/>
    <x v="434"/>
    <x v="912"/>
    <x v="932"/>
    <x v="0"/>
    <x v="571"/>
    <x v="930"/>
    <x v="1"/>
    <x v="1"/>
    <x v="838"/>
    <x v="838"/>
    <x v="1"/>
    <x v="0"/>
    <x v="14"/>
    <x v="7"/>
    <x v="14"/>
  </r>
  <r>
    <n v="946"/>
    <s v="Hall, Holmes and Walker"/>
    <s v="Public-key bandwidth-monitored intranet"/>
    <x v="184"/>
    <x v="913"/>
    <x v="933"/>
    <x v="0"/>
    <x v="483"/>
    <x v="931"/>
    <x v="1"/>
    <x v="1"/>
    <x v="839"/>
    <x v="839"/>
    <x v="0"/>
    <x v="0"/>
    <x v="3"/>
    <x v="3"/>
    <x v="3"/>
  </r>
  <r>
    <n v="947"/>
    <s v="Smith-Powell"/>
    <s v="Upgradable clear-thinking hardware"/>
    <x v="136"/>
    <x v="914"/>
    <x v="934"/>
    <x v="0"/>
    <x v="171"/>
    <x v="932"/>
    <x v="1"/>
    <x v="1"/>
    <x v="840"/>
    <x v="216"/>
    <x v="0"/>
    <x v="0"/>
    <x v="3"/>
    <x v="3"/>
    <x v="3"/>
  </r>
  <r>
    <n v="948"/>
    <s v="Smith-Hill"/>
    <s v="Integrated holistic paradigm"/>
    <x v="151"/>
    <x v="915"/>
    <x v="935"/>
    <x v="3"/>
    <x v="415"/>
    <x v="933"/>
    <x v="1"/>
    <x v="1"/>
    <x v="841"/>
    <x v="840"/>
    <x v="1"/>
    <x v="1"/>
    <x v="4"/>
    <x v="4"/>
    <x v="4"/>
  </r>
  <r>
    <n v="949"/>
    <s v="Wright LLC"/>
    <s v="Seamless clear-thinking conglomeration"/>
    <x v="291"/>
    <x v="916"/>
    <x v="936"/>
    <x v="1"/>
    <x v="84"/>
    <x v="934"/>
    <x v="1"/>
    <x v="1"/>
    <x v="842"/>
    <x v="133"/>
    <x v="0"/>
    <x v="0"/>
    <x v="2"/>
    <x v="2"/>
    <x v="2"/>
  </r>
  <r>
    <n v="950"/>
    <s v="Williams, Orozco and Gomez"/>
    <s v="Persistent content-based methodology"/>
    <x v="0"/>
    <x v="297"/>
    <x v="298"/>
    <x v="0"/>
    <x v="49"/>
    <x v="298"/>
    <x v="1"/>
    <x v="1"/>
    <x v="843"/>
    <x v="354"/>
    <x v="0"/>
    <x v="1"/>
    <x v="3"/>
    <x v="3"/>
    <x v="3"/>
  </r>
  <r>
    <n v="951"/>
    <s v="Peterson Ltd"/>
    <s v="Re-engineered 24hour matrix"/>
    <x v="435"/>
    <x v="917"/>
    <x v="937"/>
    <x v="1"/>
    <x v="572"/>
    <x v="935"/>
    <x v="1"/>
    <x v="1"/>
    <x v="844"/>
    <x v="721"/>
    <x v="0"/>
    <x v="1"/>
    <x v="1"/>
    <x v="1"/>
    <x v="1"/>
  </r>
  <r>
    <n v="952"/>
    <s v="Cummings-Hayes"/>
    <s v="Virtual multi-tasking core"/>
    <x v="436"/>
    <x v="918"/>
    <x v="938"/>
    <x v="3"/>
    <x v="428"/>
    <x v="936"/>
    <x v="1"/>
    <x v="1"/>
    <x v="845"/>
    <x v="841"/>
    <x v="0"/>
    <x v="0"/>
    <x v="4"/>
    <x v="4"/>
    <x v="4"/>
  </r>
  <r>
    <n v="953"/>
    <s v="Boyle Ltd"/>
    <s v="Streamlined fault-tolerant conglomeration"/>
    <x v="88"/>
    <x v="919"/>
    <x v="939"/>
    <x v="0"/>
    <x v="356"/>
    <x v="937"/>
    <x v="1"/>
    <x v="1"/>
    <x v="846"/>
    <x v="842"/>
    <x v="0"/>
    <x v="1"/>
    <x v="22"/>
    <x v="4"/>
    <x v="22"/>
  </r>
  <r>
    <n v="954"/>
    <s v="Henderson, Parker and Diaz"/>
    <s v="Enterprise-wide client-driven policy"/>
    <x v="142"/>
    <x v="920"/>
    <x v="940"/>
    <x v="1"/>
    <x v="573"/>
    <x v="938"/>
    <x v="2"/>
    <x v="2"/>
    <x v="110"/>
    <x v="843"/>
    <x v="0"/>
    <x v="0"/>
    <x v="2"/>
    <x v="2"/>
    <x v="2"/>
  </r>
  <r>
    <n v="955"/>
    <s v="Moss-Obrien"/>
    <s v="Function-based next generation emulation"/>
    <x v="31"/>
    <x v="921"/>
    <x v="941"/>
    <x v="1"/>
    <x v="175"/>
    <x v="939"/>
    <x v="1"/>
    <x v="1"/>
    <x v="847"/>
    <x v="844"/>
    <x v="0"/>
    <x v="0"/>
    <x v="3"/>
    <x v="3"/>
    <x v="3"/>
  </r>
  <r>
    <n v="956"/>
    <s v="Wood Inc"/>
    <s v="Re-engineered composite focus group"/>
    <x v="437"/>
    <x v="922"/>
    <x v="942"/>
    <x v="0"/>
    <x v="268"/>
    <x v="940"/>
    <x v="1"/>
    <x v="1"/>
    <x v="848"/>
    <x v="845"/>
    <x v="0"/>
    <x v="0"/>
    <x v="22"/>
    <x v="4"/>
    <x v="22"/>
  </r>
  <r>
    <n v="957"/>
    <s v="Riley, Cohen and Goodman"/>
    <s v="Profound mission-critical function"/>
    <x v="122"/>
    <x v="923"/>
    <x v="943"/>
    <x v="1"/>
    <x v="54"/>
    <x v="941"/>
    <x v="1"/>
    <x v="1"/>
    <x v="849"/>
    <x v="846"/>
    <x v="0"/>
    <x v="0"/>
    <x v="3"/>
    <x v="3"/>
    <x v="3"/>
  </r>
  <r>
    <n v="958"/>
    <s v="Green, Robinson and Ho"/>
    <s v="De-engineered zero-defect open system"/>
    <x v="65"/>
    <x v="924"/>
    <x v="944"/>
    <x v="1"/>
    <x v="192"/>
    <x v="942"/>
    <x v="1"/>
    <x v="1"/>
    <x v="780"/>
    <x v="847"/>
    <x v="0"/>
    <x v="0"/>
    <x v="10"/>
    <x v="4"/>
    <x v="10"/>
  </r>
  <r>
    <n v="959"/>
    <s v="Black-Graham"/>
    <s v="Operative hybrid utilization"/>
    <x v="438"/>
    <x v="925"/>
    <x v="945"/>
    <x v="0"/>
    <x v="406"/>
    <x v="943"/>
    <x v="1"/>
    <x v="1"/>
    <x v="140"/>
    <x v="688"/>
    <x v="0"/>
    <x v="0"/>
    <x v="18"/>
    <x v="5"/>
    <x v="18"/>
  </r>
  <r>
    <n v="960"/>
    <s v="Robbins Group"/>
    <s v="Function-based interactive matrix"/>
    <x v="20"/>
    <x v="926"/>
    <x v="946"/>
    <x v="0"/>
    <x v="12"/>
    <x v="944"/>
    <x v="1"/>
    <x v="1"/>
    <x v="850"/>
    <x v="848"/>
    <x v="0"/>
    <x v="0"/>
    <x v="2"/>
    <x v="2"/>
    <x v="2"/>
  </r>
  <r>
    <n v="961"/>
    <s v="Mason, Case and May"/>
    <s v="Optimized content-based collaboration"/>
    <x v="57"/>
    <x v="927"/>
    <x v="947"/>
    <x v="1"/>
    <x v="287"/>
    <x v="945"/>
    <x v="1"/>
    <x v="1"/>
    <x v="851"/>
    <x v="248"/>
    <x v="0"/>
    <x v="0"/>
    <x v="18"/>
    <x v="5"/>
    <x v="18"/>
  </r>
  <r>
    <n v="962"/>
    <s v="Harris, Russell and Mitchell"/>
    <s v="User-centric cohesive policy"/>
    <x v="136"/>
    <x v="928"/>
    <x v="948"/>
    <x v="1"/>
    <x v="574"/>
    <x v="946"/>
    <x v="1"/>
    <x v="1"/>
    <x v="852"/>
    <x v="849"/>
    <x v="0"/>
    <x v="0"/>
    <x v="0"/>
    <x v="0"/>
    <x v="0"/>
  </r>
  <r>
    <n v="963"/>
    <s v="Rodriguez-Robinson"/>
    <s v="Ergonomic methodical hub"/>
    <x v="291"/>
    <x v="929"/>
    <x v="949"/>
    <x v="0"/>
    <x v="493"/>
    <x v="947"/>
    <x v="6"/>
    <x v="6"/>
    <x v="853"/>
    <x v="850"/>
    <x v="0"/>
    <x v="1"/>
    <x v="14"/>
    <x v="7"/>
    <x v="14"/>
  </r>
  <r>
    <n v="964"/>
    <s v="Peck, Higgins and Smith"/>
    <s v="Devolved disintermediate encryption"/>
    <x v="41"/>
    <x v="930"/>
    <x v="950"/>
    <x v="1"/>
    <x v="287"/>
    <x v="948"/>
    <x v="1"/>
    <x v="1"/>
    <x v="854"/>
    <x v="851"/>
    <x v="0"/>
    <x v="0"/>
    <x v="3"/>
    <x v="3"/>
    <x v="3"/>
  </r>
  <r>
    <n v="965"/>
    <s v="Nunez-King"/>
    <s v="Phased clear-thinking policy"/>
    <x v="196"/>
    <x v="931"/>
    <x v="951"/>
    <x v="1"/>
    <x v="512"/>
    <x v="949"/>
    <x v="4"/>
    <x v="4"/>
    <x v="67"/>
    <x v="852"/>
    <x v="0"/>
    <x v="0"/>
    <x v="1"/>
    <x v="1"/>
    <x v="1"/>
  </r>
  <r>
    <n v="966"/>
    <s v="Davis and Sons"/>
    <s v="Seamless solution-oriented capacity"/>
    <x v="12"/>
    <x v="932"/>
    <x v="952"/>
    <x v="1"/>
    <x v="242"/>
    <x v="950"/>
    <x v="1"/>
    <x v="1"/>
    <x v="855"/>
    <x v="853"/>
    <x v="0"/>
    <x v="0"/>
    <x v="3"/>
    <x v="3"/>
    <x v="3"/>
  </r>
  <r>
    <n v="967"/>
    <s v="Howard-Douglas"/>
    <s v="Organized human-resource attitude"/>
    <x v="439"/>
    <x v="933"/>
    <x v="953"/>
    <x v="1"/>
    <x v="575"/>
    <x v="951"/>
    <x v="1"/>
    <x v="1"/>
    <x v="107"/>
    <x v="104"/>
    <x v="0"/>
    <x v="0"/>
    <x v="21"/>
    <x v="1"/>
    <x v="21"/>
  </r>
  <r>
    <n v="968"/>
    <s v="Gonzalez-White"/>
    <s v="Open-architected disintermediate budgetary management"/>
    <x v="166"/>
    <x v="934"/>
    <x v="954"/>
    <x v="1"/>
    <x v="493"/>
    <x v="952"/>
    <x v="1"/>
    <x v="1"/>
    <x v="344"/>
    <x v="854"/>
    <x v="0"/>
    <x v="0"/>
    <x v="0"/>
    <x v="0"/>
    <x v="0"/>
  </r>
  <r>
    <n v="969"/>
    <s v="Lopez-King"/>
    <s v="Multi-lateral radical solution"/>
    <x v="58"/>
    <x v="935"/>
    <x v="955"/>
    <x v="1"/>
    <x v="576"/>
    <x v="953"/>
    <x v="1"/>
    <x v="1"/>
    <x v="856"/>
    <x v="855"/>
    <x v="0"/>
    <x v="0"/>
    <x v="3"/>
    <x v="3"/>
    <x v="3"/>
  </r>
  <r>
    <n v="970"/>
    <s v="Glover-Nelson"/>
    <s v="Inverse context-sensitive info-mediaries"/>
    <x v="309"/>
    <x v="936"/>
    <x v="956"/>
    <x v="0"/>
    <x v="577"/>
    <x v="954"/>
    <x v="1"/>
    <x v="1"/>
    <x v="857"/>
    <x v="856"/>
    <x v="0"/>
    <x v="0"/>
    <x v="3"/>
    <x v="3"/>
    <x v="3"/>
  </r>
  <r>
    <n v="971"/>
    <s v="Garner and Sons"/>
    <s v="Versatile neutral workforce"/>
    <x v="135"/>
    <x v="937"/>
    <x v="957"/>
    <x v="0"/>
    <x v="3"/>
    <x v="955"/>
    <x v="1"/>
    <x v="1"/>
    <x v="858"/>
    <x v="857"/>
    <x v="0"/>
    <x v="0"/>
    <x v="19"/>
    <x v="4"/>
    <x v="19"/>
  </r>
  <r>
    <n v="972"/>
    <s v="Sellers, Roach and Garrison"/>
    <s v="Multi-tiered systematic knowledge user"/>
    <x v="440"/>
    <x v="938"/>
    <x v="958"/>
    <x v="1"/>
    <x v="578"/>
    <x v="956"/>
    <x v="1"/>
    <x v="1"/>
    <x v="859"/>
    <x v="858"/>
    <x v="0"/>
    <x v="1"/>
    <x v="2"/>
    <x v="2"/>
    <x v="2"/>
  </r>
  <r>
    <n v="973"/>
    <s v="Herrera, Bennett and Silva"/>
    <s v="Programmable multi-state algorithm"/>
    <x v="441"/>
    <x v="939"/>
    <x v="959"/>
    <x v="0"/>
    <x v="526"/>
    <x v="957"/>
    <x v="1"/>
    <x v="1"/>
    <x v="860"/>
    <x v="859"/>
    <x v="0"/>
    <x v="1"/>
    <x v="3"/>
    <x v="3"/>
    <x v="3"/>
  </r>
  <r>
    <n v="974"/>
    <s v="Thomas, Clay and Mendoza"/>
    <s v="Multi-channeled reciprocal interface"/>
    <x v="126"/>
    <x v="940"/>
    <x v="960"/>
    <x v="1"/>
    <x v="235"/>
    <x v="958"/>
    <x v="1"/>
    <x v="1"/>
    <x v="170"/>
    <x v="860"/>
    <x v="0"/>
    <x v="0"/>
    <x v="7"/>
    <x v="1"/>
    <x v="7"/>
  </r>
  <r>
    <n v="975"/>
    <s v="Ayala Group"/>
    <s v="Right-sized maximized migration"/>
    <x v="91"/>
    <x v="941"/>
    <x v="961"/>
    <x v="1"/>
    <x v="18"/>
    <x v="959"/>
    <x v="1"/>
    <x v="1"/>
    <x v="861"/>
    <x v="264"/>
    <x v="0"/>
    <x v="1"/>
    <x v="3"/>
    <x v="3"/>
    <x v="3"/>
  </r>
  <r>
    <n v="976"/>
    <s v="Huerta, Roberts and Dickerson"/>
    <s v="Self-enabling value-added artificial intelligence"/>
    <x v="220"/>
    <x v="942"/>
    <x v="962"/>
    <x v="1"/>
    <x v="382"/>
    <x v="960"/>
    <x v="1"/>
    <x v="1"/>
    <x v="862"/>
    <x v="65"/>
    <x v="0"/>
    <x v="1"/>
    <x v="3"/>
    <x v="3"/>
    <x v="3"/>
  </r>
  <r>
    <n v="977"/>
    <s v="Johnson Group"/>
    <s v="Vision-oriented interactive solution"/>
    <x v="260"/>
    <x v="943"/>
    <x v="963"/>
    <x v="0"/>
    <x v="109"/>
    <x v="961"/>
    <x v="1"/>
    <x v="1"/>
    <x v="863"/>
    <x v="861"/>
    <x v="0"/>
    <x v="0"/>
    <x v="0"/>
    <x v="0"/>
    <x v="0"/>
  </r>
  <r>
    <n v="978"/>
    <s v="Bailey, Nguyen and Martinez"/>
    <s v="Fundamental user-facing productivity"/>
    <x v="67"/>
    <x v="944"/>
    <x v="964"/>
    <x v="1"/>
    <x v="45"/>
    <x v="962"/>
    <x v="1"/>
    <x v="1"/>
    <x v="864"/>
    <x v="862"/>
    <x v="0"/>
    <x v="0"/>
    <x v="11"/>
    <x v="6"/>
    <x v="11"/>
  </r>
  <r>
    <n v="979"/>
    <s v="Williams, Martin and Meyer"/>
    <s v="Innovative well-modulated capability"/>
    <x v="138"/>
    <x v="945"/>
    <x v="965"/>
    <x v="1"/>
    <x v="579"/>
    <x v="963"/>
    <x v="4"/>
    <x v="4"/>
    <x v="527"/>
    <x v="454"/>
    <x v="0"/>
    <x v="0"/>
    <x v="3"/>
    <x v="3"/>
    <x v="3"/>
  </r>
  <r>
    <n v="980"/>
    <s v="Huff-Johnson"/>
    <s v="Universal fault-tolerant orchestration"/>
    <x v="442"/>
    <x v="946"/>
    <x v="966"/>
    <x v="0"/>
    <x v="580"/>
    <x v="964"/>
    <x v="1"/>
    <x v="1"/>
    <x v="865"/>
    <x v="863"/>
    <x v="1"/>
    <x v="0"/>
    <x v="9"/>
    <x v="5"/>
    <x v="9"/>
  </r>
  <r>
    <n v="981"/>
    <s v="Diaz-Little"/>
    <s v="Grass-roots executive synergy"/>
    <x v="313"/>
    <x v="947"/>
    <x v="967"/>
    <x v="1"/>
    <x v="581"/>
    <x v="965"/>
    <x v="1"/>
    <x v="1"/>
    <x v="866"/>
    <x v="864"/>
    <x v="0"/>
    <x v="0"/>
    <x v="2"/>
    <x v="2"/>
    <x v="2"/>
  </r>
  <r>
    <n v="982"/>
    <s v="Freeman-French"/>
    <s v="Multi-layered optimal application"/>
    <x v="44"/>
    <x v="948"/>
    <x v="968"/>
    <x v="0"/>
    <x v="51"/>
    <x v="966"/>
    <x v="1"/>
    <x v="1"/>
    <x v="867"/>
    <x v="865"/>
    <x v="0"/>
    <x v="1"/>
    <x v="4"/>
    <x v="4"/>
    <x v="4"/>
  </r>
  <r>
    <n v="983"/>
    <s v="Beck-Weber"/>
    <s v="Business-focused full-range core"/>
    <x v="443"/>
    <x v="949"/>
    <x v="969"/>
    <x v="1"/>
    <x v="582"/>
    <x v="967"/>
    <x v="1"/>
    <x v="1"/>
    <x v="868"/>
    <x v="866"/>
    <x v="0"/>
    <x v="0"/>
    <x v="4"/>
    <x v="4"/>
    <x v="4"/>
  </r>
  <r>
    <n v="984"/>
    <s v="Lewis-Jacobson"/>
    <s v="Exclusive system-worthy Graphic Interface"/>
    <x v="191"/>
    <x v="950"/>
    <x v="970"/>
    <x v="1"/>
    <x v="345"/>
    <x v="968"/>
    <x v="1"/>
    <x v="1"/>
    <x v="105"/>
    <x v="867"/>
    <x v="0"/>
    <x v="0"/>
    <x v="3"/>
    <x v="3"/>
    <x v="3"/>
  </r>
  <r>
    <n v="985"/>
    <s v="Logan-Curtis"/>
    <s v="Enhanced optimal ability"/>
    <x v="305"/>
    <x v="951"/>
    <x v="971"/>
    <x v="0"/>
    <x v="583"/>
    <x v="969"/>
    <x v="1"/>
    <x v="1"/>
    <x v="481"/>
    <x v="868"/>
    <x v="0"/>
    <x v="1"/>
    <x v="1"/>
    <x v="1"/>
    <x v="1"/>
  </r>
  <r>
    <n v="986"/>
    <s v="Chan, Washington and Callahan"/>
    <s v="Optional zero administration neural-net"/>
    <x v="75"/>
    <x v="952"/>
    <x v="972"/>
    <x v="0"/>
    <x v="45"/>
    <x v="970"/>
    <x v="1"/>
    <x v="1"/>
    <x v="253"/>
    <x v="296"/>
    <x v="0"/>
    <x v="0"/>
    <x v="1"/>
    <x v="1"/>
    <x v="1"/>
  </r>
  <r>
    <n v="987"/>
    <s v="Wilson Group"/>
    <s v="Ameliorated foreground focus group"/>
    <x v="8"/>
    <x v="953"/>
    <x v="973"/>
    <x v="1"/>
    <x v="584"/>
    <x v="971"/>
    <x v="1"/>
    <x v="1"/>
    <x v="869"/>
    <x v="869"/>
    <x v="0"/>
    <x v="0"/>
    <x v="4"/>
    <x v="4"/>
    <x v="4"/>
  </r>
  <r>
    <n v="988"/>
    <s v="Gardner, Ryan and Gutierrez"/>
    <s v="Triple-buffered multi-tasking matrices"/>
    <x v="151"/>
    <x v="802"/>
    <x v="974"/>
    <x v="0"/>
    <x v="251"/>
    <x v="972"/>
    <x v="1"/>
    <x v="1"/>
    <x v="864"/>
    <x v="274"/>
    <x v="0"/>
    <x v="0"/>
    <x v="15"/>
    <x v="5"/>
    <x v="15"/>
  </r>
  <r>
    <n v="989"/>
    <s v="Hernandez Inc"/>
    <s v="Versatile dedicated migration"/>
    <x v="166"/>
    <x v="954"/>
    <x v="975"/>
    <x v="1"/>
    <x v="31"/>
    <x v="973"/>
    <x v="1"/>
    <x v="1"/>
    <x v="843"/>
    <x v="354"/>
    <x v="0"/>
    <x v="0"/>
    <x v="18"/>
    <x v="5"/>
    <x v="18"/>
  </r>
  <r>
    <n v="990"/>
    <s v="Ortiz-Roberts"/>
    <s v="Devolved foreground customer loyalty"/>
    <x v="75"/>
    <x v="955"/>
    <x v="976"/>
    <x v="0"/>
    <x v="251"/>
    <x v="974"/>
    <x v="1"/>
    <x v="1"/>
    <x v="289"/>
    <x v="870"/>
    <x v="0"/>
    <x v="1"/>
    <x v="6"/>
    <x v="4"/>
    <x v="6"/>
  </r>
  <r>
    <n v="991"/>
    <s v="Ramirez LLC"/>
    <s v="Reduced reciprocal focus group"/>
    <x v="122"/>
    <x v="551"/>
    <x v="977"/>
    <x v="1"/>
    <x v="585"/>
    <x v="975"/>
    <x v="1"/>
    <x v="1"/>
    <x v="870"/>
    <x v="871"/>
    <x v="0"/>
    <x v="1"/>
    <x v="1"/>
    <x v="1"/>
    <x v="1"/>
  </r>
  <r>
    <n v="992"/>
    <s v="Morrow Inc"/>
    <s v="Networked global migration"/>
    <x v="33"/>
    <x v="956"/>
    <x v="978"/>
    <x v="1"/>
    <x v="227"/>
    <x v="976"/>
    <x v="1"/>
    <x v="1"/>
    <x v="871"/>
    <x v="98"/>
    <x v="0"/>
    <x v="1"/>
    <x v="6"/>
    <x v="4"/>
    <x v="6"/>
  </r>
  <r>
    <n v="993"/>
    <s v="Erickson-Rogers"/>
    <s v="De-engineered even-keeled definition"/>
    <x v="122"/>
    <x v="957"/>
    <x v="979"/>
    <x v="3"/>
    <x v="51"/>
    <x v="977"/>
    <x v="6"/>
    <x v="6"/>
    <x v="872"/>
    <x v="872"/>
    <x v="0"/>
    <x v="1"/>
    <x v="14"/>
    <x v="7"/>
    <x v="14"/>
  </r>
  <r>
    <n v="994"/>
    <s v="Leach, Rich and Price"/>
    <s v="Implemented bi-directional flexibility"/>
    <x v="444"/>
    <x v="958"/>
    <x v="980"/>
    <x v="0"/>
    <x v="586"/>
    <x v="978"/>
    <x v="1"/>
    <x v="1"/>
    <x v="873"/>
    <x v="873"/>
    <x v="0"/>
    <x v="1"/>
    <x v="18"/>
    <x v="5"/>
    <x v="18"/>
  </r>
  <r>
    <n v="995"/>
    <s v="Manning-Hamilton"/>
    <s v="Vision-oriented scalable definition"/>
    <x v="238"/>
    <x v="959"/>
    <x v="981"/>
    <x v="1"/>
    <x v="587"/>
    <x v="979"/>
    <x v="1"/>
    <x v="1"/>
    <x v="874"/>
    <x v="526"/>
    <x v="0"/>
    <x v="1"/>
    <x v="0"/>
    <x v="0"/>
    <x v="0"/>
  </r>
  <r>
    <n v="996"/>
    <s v="Butler LLC"/>
    <s v="Future-proofed upward-trending migration"/>
    <x v="47"/>
    <x v="960"/>
    <x v="982"/>
    <x v="0"/>
    <x v="192"/>
    <x v="980"/>
    <x v="1"/>
    <x v="1"/>
    <x v="875"/>
    <x v="874"/>
    <x v="0"/>
    <x v="0"/>
    <x v="3"/>
    <x v="3"/>
    <x v="3"/>
  </r>
  <r>
    <n v="997"/>
    <s v="Ball LLC"/>
    <s v="Right-sized full-range throughput"/>
    <x v="4"/>
    <x v="961"/>
    <x v="983"/>
    <x v="3"/>
    <x v="279"/>
    <x v="981"/>
    <x v="6"/>
    <x v="6"/>
    <x v="876"/>
    <x v="875"/>
    <x v="0"/>
    <x v="0"/>
    <x v="3"/>
    <x v="3"/>
    <x v="3"/>
  </r>
  <r>
    <n v="998"/>
    <s v="Taylor, Santiago and Flores"/>
    <s v="Polarized composite customer loyalty"/>
    <x v="445"/>
    <x v="962"/>
    <x v="984"/>
    <x v="0"/>
    <x v="82"/>
    <x v="982"/>
    <x v="1"/>
    <x v="1"/>
    <x v="877"/>
    <x v="876"/>
    <x v="0"/>
    <x v="1"/>
    <x v="7"/>
    <x v="1"/>
    <x v="7"/>
  </r>
  <r>
    <n v="999"/>
    <s v="Hernandez, Norton and Kelley"/>
    <s v="Expanded eco-centric policy"/>
    <x v="446"/>
    <x v="963"/>
    <x v="985"/>
    <x v="3"/>
    <x v="588"/>
    <x v="983"/>
    <x v="1"/>
    <x v="1"/>
    <x v="878"/>
    <x v="877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re-emptive tertiary standardization"/>
    <n v="100"/>
    <n v="0"/>
    <n v="0"/>
    <s v="failed"/>
    <n v="0"/>
    <n v="0"/>
    <s v="CA"/>
    <x v="0"/>
    <n v="0.74"/>
    <n v="0"/>
    <n v="1448690400"/>
    <n v="1450159200"/>
    <d v="2015-11-28T06:00:00"/>
    <d v="2015-12-15T06:00:00"/>
    <b v="0"/>
    <b v="0"/>
    <s v="food/food trucks"/>
    <s v="food"/>
    <s v="food trucks"/>
  </r>
  <r>
    <s v="Managed bottom-line architecture"/>
    <n v="1400"/>
    <n v="14560"/>
    <n v="1040"/>
    <s v="successful"/>
    <n v="158"/>
    <n v="92.151898734177209"/>
    <s v="US"/>
    <x v="1"/>
    <n v="1"/>
    <n v="92.151898734177209"/>
    <n v="1408424400"/>
    <n v="1408597200"/>
    <d v="2014-08-19T05:00:00"/>
    <d v="2014-08-21T05:00:00"/>
    <b v="0"/>
    <b v="1"/>
    <s v="music/rock"/>
    <s v="music"/>
    <s v="rock"/>
  </r>
  <r>
    <s v="Function-based leadingedge pricing structure"/>
    <n v="108400"/>
    <n v="142523"/>
    <n v="131.4787822878229"/>
    <s v="successful"/>
    <n v="1425"/>
    <n v="100.01614035087719"/>
    <s v="AU"/>
    <x v="2"/>
    <n v="0.69"/>
    <n v="69.011136842105259"/>
    <n v="1384668000"/>
    <n v="1384840800"/>
    <d v="2013-11-17T06:00:00"/>
    <d v="2013-11-19T06:00:00"/>
    <b v="0"/>
    <b v="0"/>
    <s v="technology/web"/>
    <s v="technology"/>
    <s v="web"/>
  </r>
  <r>
    <s v="Vision-oriented fresh-thinking conglomeration"/>
    <n v="4200"/>
    <n v="2477"/>
    <n v="58.976190476190467"/>
    <s v="failed"/>
    <n v="24"/>
    <n v="103.20833333333333"/>
    <s v="US"/>
    <x v="1"/>
    <n v="1"/>
    <n v="103.20833333333333"/>
    <n v="1565499600"/>
    <n v="1568955600"/>
    <d v="2019-08-11T05:00:00"/>
    <d v="2019-09-20T05:00:00"/>
    <b v="0"/>
    <b v="0"/>
    <s v="music/rock"/>
    <s v="music"/>
    <s v="rock"/>
  </r>
  <r>
    <s v="Proactive foreground core"/>
    <n v="7600"/>
    <n v="5265"/>
    <n v="69.276315789473685"/>
    <s v="failed"/>
    <n v="53"/>
    <n v="99.339622641509436"/>
    <s v="US"/>
    <x v="1"/>
    <n v="1"/>
    <n v="99.339622641509436"/>
    <n v="1547964000"/>
    <n v="1548309600"/>
    <d v="2019-01-20T06:00:00"/>
    <d v="2019-01-24T06:00:00"/>
    <b v="0"/>
    <b v="0"/>
    <s v="theater/plays"/>
    <s v="theater"/>
    <s v="plays"/>
  </r>
  <r>
    <s v="Open-source optimizing database"/>
    <n v="7600"/>
    <n v="13195"/>
    <n v="173.61842105263159"/>
    <s v="successful"/>
    <n v="174"/>
    <n v="75.833333333333329"/>
    <s v="DK"/>
    <x v="3"/>
    <n v="0.15"/>
    <n v="11.374999999999998"/>
    <n v="1346130000"/>
    <n v="1347080400"/>
    <d v="2012-08-28T05:00:00"/>
    <d v="2012-09-08T05:00:00"/>
    <b v="0"/>
    <b v="0"/>
    <s v="theater/plays"/>
    <s v="theater"/>
    <s v="plays"/>
  </r>
  <r>
    <s v="Operative upward-trending algorithm"/>
    <n v="5200"/>
    <n v="1090"/>
    <n v="20.961538461538463"/>
    <s v="failed"/>
    <n v="18"/>
    <n v="60.555555555555557"/>
    <s v="GB"/>
    <x v="4"/>
    <n v="1.35"/>
    <n v="81.750000000000014"/>
    <n v="1505278800"/>
    <n v="1505365200"/>
    <d v="2017-09-13T05:00:00"/>
    <d v="2017-09-14T05:00:00"/>
    <b v="0"/>
    <b v="0"/>
    <s v="film &amp; video/documentary"/>
    <s v="film &amp; video"/>
    <s v="documentary"/>
  </r>
  <r>
    <s v="Centralized cohesive challenge"/>
    <n v="4500"/>
    <n v="14741"/>
    <n v="327.57777777777778"/>
    <s v="successful"/>
    <n v="227"/>
    <n v="64.93832599118943"/>
    <s v="DK"/>
    <x v="3"/>
    <n v="0.15"/>
    <n v="9.7407488986784134"/>
    <n v="1439442000"/>
    <n v="1439614800"/>
    <d v="2015-08-13T05:00:00"/>
    <d v="2015-08-15T05:00:00"/>
    <b v="0"/>
    <b v="0"/>
    <s v="theater/plays"/>
    <s v="theater"/>
    <s v="plays"/>
  </r>
  <r>
    <s v="Exclusive attitude-oriented intranet"/>
    <n v="110100"/>
    <n v="21946"/>
    <n v="19.932788374205266"/>
    <s v="live"/>
    <n v="708"/>
    <n v="30.997175141242938"/>
    <s v="DK"/>
    <x v="3"/>
    <n v="0.15"/>
    <n v="4.6495762711864401"/>
    <n v="1281330000"/>
    <n v="1281502800"/>
    <d v="2010-08-09T05:00:00"/>
    <d v="2010-08-11T05:00:00"/>
    <b v="0"/>
    <b v="0"/>
    <s v="theater/plays"/>
    <s v="theater"/>
    <s v="plays"/>
  </r>
  <r>
    <s v="Open-source fresh-thinking model"/>
    <n v="6200"/>
    <n v="3208"/>
    <n v="51.741935483870968"/>
    <s v="failed"/>
    <n v="44"/>
    <n v="72.909090909090907"/>
    <s v="US"/>
    <x v="1"/>
    <n v="1"/>
    <n v="72.909090909090907"/>
    <n v="1379566800"/>
    <n v="1383804000"/>
    <d v="2013-09-19T05:00:00"/>
    <d v="2013-11-07T06:00:00"/>
    <b v="0"/>
    <b v="0"/>
    <s v="music/electric music"/>
    <s v="music"/>
    <s v="electric music"/>
  </r>
  <r>
    <s v="Monitored empowering installation"/>
    <n v="5200"/>
    <n v="13838"/>
    <n v="266.11538461538464"/>
    <s v="successful"/>
    <n v="220"/>
    <n v="62.9"/>
    <s v="US"/>
    <x v="1"/>
    <n v="1"/>
    <n v="62.9"/>
    <n v="1281762000"/>
    <n v="1285909200"/>
    <d v="2010-08-14T05:00:00"/>
    <d v="2010-10-01T05:00:00"/>
    <b v="0"/>
    <b v="0"/>
    <s v="film &amp; video/drama"/>
    <s v="film &amp; video"/>
    <s v="drama"/>
  </r>
  <r>
    <s v="Grass-roots zero administration system engine"/>
    <n v="6300"/>
    <n v="3030"/>
    <n v="48.095238095238095"/>
    <s v="failed"/>
    <n v="27"/>
    <n v="112.22222222222223"/>
    <s v="US"/>
    <x v="1"/>
    <n v="1"/>
    <n v="112.22222222222223"/>
    <n v="1285045200"/>
    <n v="1285563600"/>
    <d v="2010-09-21T05:00:00"/>
    <d v="2010-09-27T05:00:00"/>
    <b v="0"/>
    <b v="1"/>
    <s v="theater/plays"/>
    <s v="theater"/>
    <s v="plays"/>
  </r>
  <r>
    <s v="Assimilated hybrid intranet"/>
    <n v="6300"/>
    <n v="5629"/>
    <n v="89.349206349206341"/>
    <s v="failed"/>
    <n v="55"/>
    <n v="102.34545454545454"/>
    <s v="US"/>
    <x v="1"/>
    <n v="1"/>
    <n v="102.34545454545454"/>
    <n v="1571720400"/>
    <n v="1572411600"/>
    <d v="2019-10-22T05:00:00"/>
    <d v="2019-10-30T05:00:00"/>
    <b v="0"/>
    <b v="0"/>
    <s v="film &amp; video/drama"/>
    <s v="film &amp; video"/>
    <s v="drama"/>
  </r>
  <r>
    <s v="Multi-tiered directional open architecture"/>
    <n v="4200"/>
    <n v="10295"/>
    <n v="245.11904761904765"/>
    <s v="successful"/>
    <n v="98"/>
    <n v="105.05102040816327"/>
    <s v="US"/>
    <x v="1"/>
    <n v="1"/>
    <n v="105.05102040816327"/>
    <n v="1465621200"/>
    <n v="1466658000"/>
    <d v="2016-06-11T05:00:00"/>
    <d v="2016-06-23T05:00:00"/>
    <b v="0"/>
    <b v="0"/>
    <s v="music/indie rock"/>
    <s v="music"/>
    <s v="indie rock"/>
  </r>
  <r>
    <s v="Cloned directional synergy"/>
    <n v="28200"/>
    <n v="18829"/>
    <n v="66.769503546099301"/>
    <s v="failed"/>
    <n v="200"/>
    <n v="94.144999999999996"/>
    <s v="US"/>
    <x v="1"/>
    <n v="1"/>
    <n v="94.144999999999996"/>
    <n v="1331013600"/>
    <n v="1333342800"/>
    <d v="2012-03-06T06:00:00"/>
    <d v="2012-04-02T05:00:00"/>
    <b v="0"/>
    <b v="0"/>
    <s v="music/indie rock"/>
    <s v="music"/>
    <s v="indie rock"/>
  </r>
  <r>
    <s v="Extended eco-centric pricing structure"/>
    <n v="81200"/>
    <n v="38414"/>
    <n v="47.307881773399011"/>
    <s v="failed"/>
    <n v="452"/>
    <n v="84.986725663716811"/>
    <s v="US"/>
    <x v="1"/>
    <n v="1"/>
    <n v="84.986725663716811"/>
    <n v="1575957600"/>
    <n v="1576303200"/>
    <d v="2019-12-10T06:00:00"/>
    <d v="2019-12-14T06:00:00"/>
    <b v="0"/>
    <b v="0"/>
    <s v="technology/wearables"/>
    <s v="technology"/>
    <s v="wearables"/>
  </r>
  <r>
    <s v="Cross-platform systemic adapter"/>
    <n v="1700"/>
    <n v="11041"/>
    <n v="649.47058823529414"/>
    <s v="successful"/>
    <n v="100"/>
    <n v="110.41"/>
    <s v="US"/>
    <x v="1"/>
    <n v="1"/>
    <n v="110.41"/>
    <n v="1390370400"/>
    <n v="1392271200"/>
    <d v="2014-01-22T06:00:00"/>
    <d v="2014-02-13T06:00:00"/>
    <b v="0"/>
    <b v="0"/>
    <s v="publishing/nonfiction"/>
    <s v="publishing"/>
    <s v="nonfiction"/>
  </r>
  <r>
    <s v="Seamless 4thgeneration methodology"/>
    <n v="84600"/>
    <n v="134845"/>
    <n v="159.39125295508273"/>
    <s v="successful"/>
    <n v="1249"/>
    <n v="107.96236989591674"/>
    <s v="US"/>
    <x v="1"/>
    <n v="1"/>
    <n v="107.96236989591674"/>
    <n v="1294812000"/>
    <n v="1294898400"/>
    <d v="2011-01-12T06:00:00"/>
    <d v="2011-01-13T06:00:00"/>
    <b v="0"/>
    <b v="0"/>
    <s v="film &amp; video/animation"/>
    <s v="film &amp; video"/>
    <s v="animation"/>
  </r>
  <r>
    <s v="Exclusive needs-based adapter"/>
    <n v="9100"/>
    <n v="6089"/>
    <n v="66.912087912087912"/>
    <s v="canceled"/>
    <n v="135"/>
    <n v="45.103703703703701"/>
    <s v="US"/>
    <x v="1"/>
    <n v="1"/>
    <n v="45.103703703703701"/>
    <n v="1536382800"/>
    <n v="1537074000"/>
    <d v="2018-09-08T05:00:00"/>
    <d v="2018-09-16T05:00:00"/>
    <b v="0"/>
    <b v="0"/>
    <s v="theater/plays"/>
    <s v="theater"/>
    <s v="plays"/>
  </r>
  <r>
    <s v="Down-sized cohesive archive"/>
    <n v="62500"/>
    <n v="30331"/>
    <n v="48.529600000000002"/>
    <s v="failed"/>
    <n v="674"/>
    <n v="45.001483679525222"/>
    <s v="US"/>
    <x v="1"/>
    <n v="1"/>
    <n v="45.001483679525222"/>
    <n v="1551679200"/>
    <n v="1553490000"/>
    <d v="2019-03-04T06:00:00"/>
    <d v="2019-03-25T05:00:00"/>
    <b v="0"/>
    <b v="1"/>
    <s v="theater/plays"/>
    <s v="theater"/>
    <s v="plays"/>
  </r>
  <r>
    <s v="Proactive composite alliance"/>
    <n v="131800"/>
    <n v="147936"/>
    <n v="112.24279210925646"/>
    <s v="successful"/>
    <n v="1396"/>
    <n v="105.97134670487107"/>
    <s v="US"/>
    <x v="1"/>
    <n v="1"/>
    <n v="105.97134670487107"/>
    <n v="1406523600"/>
    <n v="1406523600"/>
    <d v="2014-07-28T05:00:00"/>
    <d v="2014-07-28T05:00:00"/>
    <b v="0"/>
    <b v="0"/>
    <s v="film &amp; video/drama"/>
    <s v="film &amp; video"/>
    <s v="drama"/>
  </r>
  <r>
    <s v="Re-engineered intangible definition"/>
    <n v="94000"/>
    <n v="38533"/>
    <n v="40.992553191489364"/>
    <s v="failed"/>
    <n v="558"/>
    <n v="69.055555555555557"/>
    <s v="US"/>
    <x v="1"/>
    <n v="1"/>
    <n v="69.055555555555557"/>
    <n v="1313384400"/>
    <n v="1316322000"/>
    <d v="2011-08-15T05:00:00"/>
    <d v="2011-09-18T05:00:00"/>
    <b v="0"/>
    <b v="0"/>
    <s v="theater/plays"/>
    <s v="theater"/>
    <s v="plays"/>
  </r>
  <r>
    <s v="Enhanced dynamic definition"/>
    <n v="59100"/>
    <n v="75690"/>
    <n v="128.07106598984771"/>
    <s v="successful"/>
    <n v="890"/>
    <n v="85.044943820224717"/>
    <s v="US"/>
    <x v="1"/>
    <n v="1"/>
    <n v="85.044943820224717"/>
    <n v="1522731600"/>
    <n v="1524027600"/>
    <d v="2018-04-03T05:00:00"/>
    <d v="2018-04-18T05:00:00"/>
    <b v="0"/>
    <b v="0"/>
    <s v="theater/plays"/>
    <s v="theater"/>
    <s v="plays"/>
  </r>
  <r>
    <s v="Devolved next generation adapter"/>
    <n v="4500"/>
    <n v="14942"/>
    <n v="332.04444444444448"/>
    <s v="successful"/>
    <n v="142"/>
    <n v="105.22535211267606"/>
    <s v="GB"/>
    <x v="4"/>
    <n v="1.35"/>
    <n v="142.0542253521127"/>
    <n v="1550124000"/>
    <n v="1554699600"/>
    <d v="2019-02-14T06:00:00"/>
    <d v="2019-04-08T05:00:00"/>
    <b v="0"/>
    <b v="0"/>
    <s v="film &amp; video/documentary"/>
    <s v="film &amp; video"/>
    <s v="documentary"/>
  </r>
  <r>
    <s v="Cross-platform intermediate frame"/>
    <n v="92400"/>
    <n v="104257"/>
    <n v="112.83225108225108"/>
    <s v="successful"/>
    <n v="2673"/>
    <n v="39.003741114852225"/>
    <s v="US"/>
    <x v="1"/>
    <n v="1"/>
    <n v="39.003741114852225"/>
    <n v="1403326800"/>
    <n v="1403499600"/>
    <d v="2014-06-21T05:00:00"/>
    <d v="2014-06-23T05:00:00"/>
    <b v="0"/>
    <b v="0"/>
    <s v="technology/wearables"/>
    <s v="technology"/>
    <s v="wearables"/>
  </r>
  <r>
    <s v="Monitored impactful analyzer"/>
    <n v="5500"/>
    <n v="11904"/>
    <n v="216.43636363636364"/>
    <s v="successful"/>
    <n v="163"/>
    <n v="73.030674846625772"/>
    <s v="US"/>
    <x v="1"/>
    <n v="1"/>
    <n v="73.030674846625772"/>
    <n v="1305694800"/>
    <n v="1307422800"/>
    <d v="2011-05-18T05:00:00"/>
    <d v="2011-06-07T05:00:00"/>
    <b v="0"/>
    <b v="1"/>
    <s v="games/video games"/>
    <s v="games"/>
    <s v="video games"/>
  </r>
  <r>
    <s v="Optional responsive customer loyalty"/>
    <n v="107500"/>
    <n v="51814"/>
    <n v="48.199069767441863"/>
    <s v="canceled"/>
    <n v="1480"/>
    <n v="35.009459459459457"/>
    <s v="US"/>
    <x v="1"/>
    <n v="1"/>
    <n v="35.009459459459457"/>
    <n v="1533013200"/>
    <n v="1535346000"/>
    <d v="2018-07-31T05:00:00"/>
    <d v="2018-08-27T05:00:00"/>
    <b v="0"/>
    <b v="0"/>
    <s v="theater/plays"/>
    <s v="theater"/>
    <s v="plays"/>
  </r>
  <r>
    <s v="Diverse transitional migration"/>
    <n v="2000"/>
    <n v="1599"/>
    <n v="79.95"/>
    <s v="failed"/>
    <n v="15"/>
    <n v="106.6"/>
    <s v="US"/>
    <x v="1"/>
    <n v="1"/>
    <n v="106.6"/>
    <n v="1443848400"/>
    <n v="1444539600"/>
    <d v="2015-10-03T05:00:00"/>
    <d v="2015-10-11T05:00:00"/>
    <b v="0"/>
    <b v="0"/>
    <s v="music/rock"/>
    <s v="music"/>
    <s v="rock"/>
  </r>
  <r>
    <s v="Synchronized global task-force"/>
    <n v="130800"/>
    <n v="137635"/>
    <n v="105.22553516819573"/>
    <s v="successful"/>
    <n v="2220"/>
    <n v="61.997747747747745"/>
    <s v="US"/>
    <x v="1"/>
    <n v="1"/>
    <n v="61.997747747747745"/>
    <n v="1265695200"/>
    <n v="1267682400"/>
    <d v="2010-02-09T06:00:00"/>
    <d v="2010-03-04T06:00:00"/>
    <b v="0"/>
    <b v="1"/>
    <s v="theater/plays"/>
    <s v="theater"/>
    <s v="plays"/>
  </r>
  <r>
    <s v="Focused 6thgeneration forecast"/>
    <n v="45900"/>
    <n v="150965"/>
    <n v="328.89978213507629"/>
    <s v="successful"/>
    <n v="1606"/>
    <n v="94.000622665006233"/>
    <s v="CH"/>
    <x v="5"/>
    <n v="1.2"/>
    <n v="112.80074719800747"/>
    <n v="1532062800"/>
    <n v="1535518800"/>
    <d v="2018-07-20T05:00:00"/>
    <d v="2018-08-29T05:00:00"/>
    <b v="0"/>
    <b v="0"/>
    <s v="film &amp; video/shorts"/>
    <s v="film &amp; video"/>
    <s v="shorts"/>
  </r>
  <r>
    <s v="Down-sized analyzing challenge"/>
    <n v="9000"/>
    <n v="14455"/>
    <n v="160.61111111111111"/>
    <s v="successful"/>
    <n v="129"/>
    <n v="112.05426356589147"/>
    <s v="US"/>
    <x v="1"/>
    <n v="1"/>
    <n v="112.05426356589147"/>
    <n v="1558674000"/>
    <n v="1559106000"/>
    <d v="2019-05-24T05:00:00"/>
    <d v="2019-05-29T05:00:00"/>
    <b v="0"/>
    <b v="0"/>
    <s v="film &amp; video/animation"/>
    <s v="film &amp; video"/>
    <s v="animation"/>
  </r>
  <r>
    <s v="Progressive needs-based focus group"/>
    <n v="3500"/>
    <n v="10850"/>
    <n v="310"/>
    <s v="successful"/>
    <n v="226"/>
    <n v="48.008849557522126"/>
    <s v="GB"/>
    <x v="4"/>
    <n v="1.35"/>
    <n v="64.811946902654881"/>
    <n v="1451973600"/>
    <n v="1454392800"/>
    <d v="2016-01-05T06:00:00"/>
    <d v="2016-02-02T06:00:00"/>
    <b v="0"/>
    <b v="0"/>
    <s v="games/video games"/>
    <s v="games"/>
    <s v="video games"/>
  </r>
  <r>
    <s v="Ergonomic 6thgeneration success"/>
    <n v="101000"/>
    <n v="87676"/>
    <n v="86.807920792079202"/>
    <s v="failed"/>
    <n v="2307"/>
    <n v="38.004334633723452"/>
    <s v="IT"/>
    <x v="6"/>
    <n v="1.1200000000000001"/>
    <n v="42.564854789770273"/>
    <n v="1515564000"/>
    <n v="1517896800"/>
    <d v="2018-01-10T06:00:00"/>
    <d v="2018-02-06T06:00:00"/>
    <b v="0"/>
    <b v="0"/>
    <s v="film &amp; video/documentary"/>
    <s v="film &amp; video"/>
    <s v="documentary"/>
  </r>
  <r>
    <s v="Exclusive interactive approach"/>
    <n v="50200"/>
    <n v="189666"/>
    <n v="377.82071713147411"/>
    <s v="successful"/>
    <n v="5419"/>
    <n v="35.000184535892231"/>
    <s v="US"/>
    <x v="1"/>
    <n v="1"/>
    <n v="35.000184535892231"/>
    <n v="1412485200"/>
    <n v="1415685600"/>
    <d v="2014-10-05T05:00:00"/>
    <d v="2014-11-11T06:00:00"/>
    <b v="0"/>
    <b v="0"/>
    <s v="theater/plays"/>
    <s v="theater"/>
    <s v="plays"/>
  </r>
  <r>
    <s v="Reverse-engineered asynchronous archive"/>
    <n v="9300"/>
    <n v="14025"/>
    <n v="150.80645161290323"/>
    <s v="successful"/>
    <n v="165"/>
    <n v="85"/>
    <s v="US"/>
    <x v="1"/>
    <n v="1"/>
    <n v="85"/>
    <n v="1490245200"/>
    <n v="1490677200"/>
    <d v="2017-03-23T05:00:00"/>
    <d v="2017-03-28T05:00:00"/>
    <b v="0"/>
    <b v="0"/>
    <s v="film &amp; video/documentary"/>
    <s v="film &amp; video"/>
    <s v="documentary"/>
  </r>
  <r>
    <s v="Synergized intangible challenge"/>
    <n v="125500"/>
    <n v="188628"/>
    <n v="150.30119521912351"/>
    <s v="successful"/>
    <n v="1965"/>
    <n v="95.993893129770996"/>
    <s v="DK"/>
    <x v="3"/>
    <n v="0.15"/>
    <n v="14.399083969465648"/>
    <n v="1547877600"/>
    <n v="1551506400"/>
    <d v="2019-01-19T06:00:00"/>
    <d v="2019-03-02T06:00:00"/>
    <b v="0"/>
    <b v="1"/>
    <s v="film &amp; video/drama"/>
    <s v="film &amp; video"/>
    <s v="drama"/>
  </r>
  <r>
    <s v="Monitored multi-state encryption"/>
    <n v="700"/>
    <n v="1101"/>
    <n v="157.28571428571431"/>
    <s v="successful"/>
    <n v="16"/>
    <n v="68.8125"/>
    <s v="US"/>
    <x v="1"/>
    <n v="1"/>
    <n v="68.8125"/>
    <n v="1298700000"/>
    <n v="1300856400"/>
    <d v="2011-02-26T06:00:00"/>
    <d v="2011-03-23T05:00:00"/>
    <b v="0"/>
    <b v="0"/>
    <s v="theater/plays"/>
    <s v="theater"/>
    <s v="plays"/>
  </r>
  <r>
    <s v="Profound attitude-oriented functionalities"/>
    <n v="8100"/>
    <n v="11339"/>
    <n v="139.98765432098764"/>
    <s v="successful"/>
    <n v="107"/>
    <n v="105.97196261682242"/>
    <s v="US"/>
    <x v="1"/>
    <n v="1"/>
    <n v="105.97196261682242"/>
    <n v="1570338000"/>
    <n v="1573192800"/>
    <d v="2019-10-06T05:00:00"/>
    <d v="2019-11-08T06:00:00"/>
    <b v="0"/>
    <b v="1"/>
    <s v="publishing/fiction"/>
    <s v="publishing"/>
    <s v="fiction"/>
  </r>
  <r>
    <s v="Digitized client-driven database"/>
    <n v="3100"/>
    <n v="10085"/>
    <n v="325.32258064516128"/>
    <s v="successful"/>
    <n v="134"/>
    <n v="75.261194029850742"/>
    <s v="US"/>
    <x v="1"/>
    <n v="1"/>
    <n v="75.261194029850742"/>
    <n v="1287378000"/>
    <n v="1287810000"/>
    <d v="2010-10-18T05:00:00"/>
    <d v="2010-10-23T05:00:00"/>
    <b v="0"/>
    <b v="0"/>
    <s v="photography/photography books"/>
    <s v="photography"/>
    <s v="photography books"/>
  </r>
  <r>
    <s v="Organized bi-directional function"/>
    <n v="9900"/>
    <n v="5027"/>
    <n v="50.777777777777779"/>
    <s v="failed"/>
    <n v="88"/>
    <n v="57.125"/>
    <s v="DK"/>
    <x v="3"/>
    <n v="0.15"/>
    <n v="8.5687499999999996"/>
    <n v="1361772000"/>
    <n v="1362978000"/>
    <d v="2013-02-25T06:00:00"/>
    <d v="2013-03-11T05:00:00"/>
    <b v="0"/>
    <b v="0"/>
    <s v="theater/plays"/>
    <s v="theater"/>
    <s v="plays"/>
  </r>
  <r>
    <s v="Reduced stable middleware"/>
    <n v="8800"/>
    <n v="14878"/>
    <n v="169.06818181818181"/>
    <s v="successful"/>
    <n v="198"/>
    <n v="75.141414141414145"/>
    <s v="US"/>
    <x v="1"/>
    <n v="1"/>
    <n v="75.141414141414145"/>
    <n v="1275714000"/>
    <n v="1277355600"/>
    <d v="2010-06-05T05:00:00"/>
    <d v="2010-06-24T05:00:00"/>
    <b v="0"/>
    <b v="1"/>
    <s v="technology/wearables"/>
    <s v="technology"/>
    <s v="wearables"/>
  </r>
  <r>
    <s v="Universal 5thgeneration neural-net"/>
    <n v="5600"/>
    <n v="11924"/>
    <n v="212.92857142857144"/>
    <s v="successful"/>
    <n v="111"/>
    <n v="107.42342342342343"/>
    <s v="IT"/>
    <x v="6"/>
    <n v="1.1200000000000001"/>
    <n v="120.31423423423425"/>
    <n v="1346734800"/>
    <n v="1348981200"/>
    <d v="2012-09-04T05:00:00"/>
    <d v="2012-09-30T05:00:00"/>
    <b v="0"/>
    <b v="1"/>
    <s v="music/rock"/>
    <s v="music"/>
    <s v="rock"/>
  </r>
  <r>
    <s v="Virtual uniform frame"/>
    <n v="1800"/>
    <n v="7991"/>
    <n v="443.94444444444446"/>
    <s v="successful"/>
    <n v="222"/>
    <n v="35.995495495495497"/>
    <s v="US"/>
    <x v="1"/>
    <n v="1"/>
    <n v="35.995495495495497"/>
    <n v="1309755600"/>
    <n v="1310533200"/>
    <d v="2011-07-04T05:00:00"/>
    <d v="2011-07-13T05:00:00"/>
    <b v="0"/>
    <b v="0"/>
    <s v="food/food trucks"/>
    <s v="food"/>
    <s v="food trucks"/>
  </r>
  <r>
    <s v="Profound explicit paradigm"/>
    <n v="90200"/>
    <n v="167717"/>
    <n v="185.9390243902439"/>
    <s v="successful"/>
    <n v="6212"/>
    <n v="26.998873148744366"/>
    <s v="US"/>
    <x v="1"/>
    <n v="1"/>
    <n v="26.998873148744366"/>
    <n v="1406178000"/>
    <n v="1407560400"/>
    <d v="2014-07-24T05:00:00"/>
    <d v="2014-08-09T05:00:00"/>
    <b v="0"/>
    <b v="0"/>
    <s v="publishing/radio &amp; podcasts"/>
    <s v="publishing"/>
    <s v="radio &amp; podcasts"/>
  </r>
  <r>
    <s v="Visionary real-time groupware"/>
    <n v="1600"/>
    <n v="10541"/>
    <n v="658.8125"/>
    <s v="successful"/>
    <n v="98"/>
    <n v="107.56122448979592"/>
    <s v="DK"/>
    <x v="3"/>
    <n v="0.15"/>
    <n v="16.134183673469387"/>
    <n v="1552798800"/>
    <n v="1552885200"/>
    <d v="2019-03-17T05:00:00"/>
    <d v="2019-03-18T05:00:00"/>
    <b v="0"/>
    <b v="0"/>
    <s v="publishing/fiction"/>
    <s v="publishing"/>
    <s v="fiction"/>
  </r>
  <r>
    <s v="Networked tertiary Graphical User Interface"/>
    <n v="9500"/>
    <n v="4530"/>
    <n v="47.684210526315788"/>
    <s v="failed"/>
    <n v="48"/>
    <n v="94.375"/>
    <s v="US"/>
    <x v="1"/>
    <n v="1"/>
    <n v="94.375"/>
    <n v="1478062800"/>
    <n v="1479362400"/>
    <d v="2016-11-02T05:00:00"/>
    <d v="2016-11-17T06:00:00"/>
    <b v="0"/>
    <b v="1"/>
    <s v="theater/plays"/>
    <s v="theater"/>
    <s v="plays"/>
  </r>
  <r>
    <s v="Virtual grid-enabled task-force"/>
    <n v="3700"/>
    <n v="4247"/>
    <n v="114.78378378378378"/>
    <s v="successful"/>
    <n v="92"/>
    <n v="46.163043478260867"/>
    <s v="US"/>
    <x v="1"/>
    <n v="1"/>
    <n v="46.163043478260867"/>
    <n v="1278565200"/>
    <n v="1280552400"/>
    <d v="2010-07-08T05:00:00"/>
    <d v="2010-07-31T05:00:00"/>
    <b v="0"/>
    <b v="0"/>
    <s v="music/rock"/>
    <s v="music"/>
    <s v="rock"/>
  </r>
  <r>
    <s v="Function-based multi-state software"/>
    <n v="1500"/>
    <n v="7129"/>
    <n v="475.26666666666665"/>
    <s v="successful"/>
    <n v="149"/>
    <n v="47.845637583892618"/>
    <s v="US"/>
    <x v="1"/>
    <n v="1"/>
    <n v="47.845637583892618"/>
    <n v="1396069200"/>
    <n v="1398661200"/>
    <d v="2014-03-29T05:00:00"/>
    <d v="2014-04-28T05:00:00"/>
    <b v="0"/>
    <b v="0"/>
    <s v="theater/plays"/>
    <s v="theater"/>
    <s v="plays"/>
  </r>
  <r>
    <s v="Optimized leadingedge concept"/>
    <n v="33300"/>
    <n v="128862"/>
    <n v="386.97297297297297"/>
    <s v="successful"/>
    <n v="2431"/>
    <n v="53.007815713698065"/>
    <s v="US"/>
    <x v="1"/>
    <n v="1"/>
    <n v="53.007815713698065"/>
    <n v="1435208400"/>
    <n v="1436245200"/>
    <d v="2015-06-25T05:00:00"/>
    <d v="2015-07-07T05:00:00"/>
    <b v="0"/>
    <b v="0"/>
    <s v="theater/plays"/>
    <s v="theater"/>
    <s v="plays"/>
  </r>
  <r>
    <s v="Sharable holistic interface"/>
    <n v="7200"/>
    <n v="13653"/>
    <n v="189.625"/>
    <s v="successful"/>
    <n v="303"/>
    <n v="45.059405940594061"/>
    <s v="US"/>
    <x v="1"/>
    <n v="1"/>
    <n v="45.059405940594061"/>
    <n v="1571547600"/>
    <n v="1575439200"/>
    <d v="2019-10-20T05:00:00"/>
    <d v="2019-12-04T06:00:00"/>
    <b v="0"/>
    <b v="0"/>
    <s v="music/rock"/>
    <s v="music"/>
    <s v="rock"/>
  </r>
  <r>
    <s v="Down-sized system-worthy secured line"/>
    <n v="100"/>
    <n v="2"/>
    <n v="2"/>
    <s v="failed"/>
    <n v="1"/>
    <n v="2"/>
    <s v="IT"/>
    <x v="6"/>
    <n v="1.1200000000000001"/>
    <n v="2.2400000000000002"/>
    <n v="1375333200"/>
    <n v="1377752400"/>
    <d v="2013-08-01T05:00:00"/>
    <d v="2013-08-29T05:00:00"/>
    <b v="0"/>
    <b v="0"/>
    <s v="music/metal"/>
    <s v="music"/>
    <s v="metal"/>
  </r>
  <r>
    <s v="Inverse secondary infrastructure"/>
    <n v="158100"/>
    <n v="145243"/>
    <n v="91.867805186590772"/>
    <s v="failed"/>
    <n v="1467"/>
    <n v="99.006816632583508"/>
    <s v="GB"/>
    <x v="4"/>
    <n v="1.35"/>
    <n v="133.65920245398775"/>
    <n v="1332824400"/>
    <n v="1334206800"/>
    <d v="2012-03-27T05:00:00"/>
    <d v="2012-04-12T05:00:00"/>
    <b v="0"/>
    <b v="1"/>
    <s v="technology/wearables"/>
    <s v="technology"/>
    <s v="wearables"/>
  </r>
  <r>
    <s v="Organic foreground leverage"/>
    <n v="7200"/>
    <n v="2459"/>
    <n v="34.152777777777779"/>
    <s v="failed"/>
    <n v="75"/>
    <n v="32.786666666666669"/>
    <s v="US"/>
    <x v="1"/>
    <n v="1"/>
    <n v="32.786666666666669"/>
    <n v="1284526800"/>
    <n v="1284872400"/>
    <d v="2010-09-15T05:00:00"/>
    <d v="2010-09-19T05:00:00"/>
    <b v="0"/>
    <b v="0"/>
    <s v="theater/plays"/>
    <s v="theater"/>
    <s v="plays"/>
  </r>
  <r>
    <s v="Reverse-engineered static concept"/>
    <n v="8800"/>
    <n v="12356"/>
    <n v="140.40909090909091"/>
    <s v="successful"/>
    <n v="209"/>
    <n v="59.119617224880386"/>
    <s v="US"/>
    <x v="1"/>
    <n v="1"/>
    <n v="59.119617224880386"/>
    <n v="1400562000"/>
    <n v="1403931600"/>
    <d v="2014-05-20T05:00:00"/>
    <d v="2014-06-28T05:00:00"/>
    <b v="0"/>
    <b v="0"/>
    <s v="film &amp; video/drama"/>
    <s v="film &amp; video"/>
    <s v="drama"/>
  </r>
  <r>
    <s v="Multi-channeled neutral customer loyalty"/>
    <n v="6000"/>
    <n v="5392"/>
    <n v="89.86666666666666"/>
    <s v="failed"/>
    <n v="120"/>
    <n v="44.93333333333333"/>
    <s v="US"/>
    <x v="1"/>
    <n v="1"/>
    <n v="44.93333333333333"/>
    <n v="1520748000"/>
    <n v="1521262800"/>
    <d v="2018-03-11T06:00:00"/>
    <d v="2018-03-17T05:00:00"/>
    <b v="0"/>
    <b v="0"/>
    <s v="technology/wearables"/>
    <s v="technology"/>
    <s v="wearables"/>
  </r>
  <r>
    <s v="Reverse-engineered bifurcated strategy"/>
    <n v="6600"/>
    <n v="11746"/>
    <n v="177.96969696969697"/>
    <s v="successful"/>
    <n v="131"/>
    <n v="89.664122137404576"/>
    <s v="US"/>
    <x v="1"/>
    <n v="1"/>
    <n v="89.664122137404576"/>
    <n v="1532926800"/>
    <n v="1533358800"/>
    <d v="2018-07-30T05:00:00"/>
    <d v="2018-08-04T05:00:00"/>
    <b v="0"/>
    <b v="0"/>
    <s v="music/jazz"/>
    <s v="music"/>
    <s v="jazz"/>
  </r>
  <r>
    <s v="Horizontal context-sensitive knowledge user"/>
    <n v="8000"/>
    <n v="11493"/>
    <n v="143.66249999999999"/>
    <s v="successful"/>
    <n v="164"/>
    <n v="70.079268292682926"/>
    <s v="US"/>
    <x v="1"/>
    <n v="1"/>
    <n v="70.079268292682926"/>
    <n v="1420869600"/>
    <n v="1421474400"/>
    <d v="2015-01-10T06:00:00"/>
    <d v="2015-01-17T06:00:00"/>
    <b v="0"/>
    <b v="0"/>
    <s v="technology/wearables"/>
    <s v="technology"/>
    <s v="wearables"/>
  </r>
  <r>
    <s v="Cross-group multi-state task-force"/>
    <n v="2900"/>
    <n v="6243"/>
    <n v="215.27586206896552"/>
    <s v="successful"/>
    <n v="201"/>
    <n v="31.059701492537314"/>
    <s v="US"/>
    <x v="1"/>
    <n v="1"/>
    <n v="31.059701492537314"/>
    <n v="1504242000"/>
    <n v="1505278800"/>
    <d v="2017-09-01T05:00:00"/>
    <d v="2017-09-13T05:00:00"/>
    <b v="0"/>
    <b v="0"/>
    <s v="games/video games"/>
    <s v="games"/>
    <s v="video games"/>
  </r>
  <r>
    <s v="Expanded 3rdgeneration strategy"/>
    <n v="2700"/>
    <n v="6132"/>
    <n v="227.11111111111114"/>
    <s v="successful"/>
    <n v="211"/>
    <n v="29.061611374407583"/>
    <s v="US"/>
    <x v="1"/>
    <n v="1"/>
    <n v="29.061611374407583"/>
    <n v="1442811600"/>
    <n v="1443934800"/>
    <d v="2015-09-21T05:00:00"/>
    <d v="2015-10-04T05:00:00"/>
    <b v="0"/>
    <b v="0"/>
    <s v="theater/plays"/>
    <s v="theater"/>
    <s v="plays"/>
  </r>
  <r>
    <s v="Assimilated real-time support"/>
    <n v="1400"/>
    <n v="3851"/>
    <n v="275.07142857142861"/>
    <s v="successful"/>
    <n v="128"/>
    <n v="30.0859375"/>
    <s v="US"/>
    <x v="1"/>
    <n v="1"/>
    <n v="30.0859375"/>
    <n v="1497243600"/>
    <n v="1498539600"/>
    <d v="2017-06-12T05:00:00"/>
    <d v="2017-06-27T05:00:00"/>
    <b v="0"/>
    <b v="1"/>
    <s v="theater/plays"/>
    <s v="theater"/>
    <s v="plays"/>
  </r>
  <r>
    <s v="User-centric regional database"/>
    <n v="94200"/>
    <n v="135997"/>
    <n v="144.37048832271762"/>
    <s v="successful"/>
    <n v="1600"/>
    <n v="84.998125000000002"/>
    <s v="CA"/>
    <x v="0"/>
    <n v="0.74"/>
    <n v="62.898612499999999"/>
    <n v="1342501200"/>
    <n v="1342760400"/>
    <d v="2012-07-17T05:00:00"/>
    <d v="2012-07-20T05:00:00"/>
    <b v="0"/>
    <b v="0"/>
    <s v="theater/plays"/>
    <s v="theater"/>
    <s v="plays"/>
  </r>
  <r>
    <s v="Open-source zero administration complexity"/>
    <n v="199200"/>
    <n v="184750"/>
    <n v="92.74598393574297"/>
    <s v="failed"/>
    <n v="2253"/>
    <n v="82.001775410563695"/>
    <s v="CA"/>
    <x v="0"/>
    <n v="0.74"/>
    <n v="60.681313803817133"/>
    <n v="1298268000"/>
    <n v="1301720400"/>
    <d v="2011-02-21T06:00:00"/>
    <d v="2011-04-02T05:00:00"/>
    <b v="0"/>
    <b v="0"/>
    <s v="theater/plays"/>
    <s v="theater"/>
    <s v="plays"/>
  </r>
  <r>
    <s v="Organized incremental standardization"/>
    <n v="2000"/>
    <n v="14452"/>
    <n v="722.6"/>
    <s v="successful"/>
    <n v="249"/>
    <n v="58.040160642570278"/>
    <s v="US"/>
    <x v="1"/>
    <n v="1"/>
    <n v="58.040160642570278"/>
    <n v="1433480400"/>
    <n v="1433566800"/>
    <d v="2015-06-05T05:00:00"/>
    <d v="2015-06-06T05:00:00"/>
    <b v="0"/>
    <b v="0"/>
    <s v="technology/web"/>
    <s v="technology"/>
    <s v="web"/>
  </r>
  <r>
    <s v="Assimilated didactic open system"/>
    <n v="4700"/>
    <n v="557"/>
    <n v="11.851063829787234"/>
    <s v="failed"/>
    <n v="5"/>
    <n v="111.4"/>
    <s v="US"/>
    <x v="1"/>
    <n v="1"/>
    <n v="111.4"/>
    <n v="1493355600"/>
    <n v="1493874000"/>
    <d v="2017-04-28T05:00:00"/>
    <d v="2017-05-04T05:00:00"/>
    <b v="0"/>
    <b v="0"/>
    <s v="theater/plays"/>
    <s v="theater"/>
    <s v="plays"/>
  </r>
  <r>
    <s v="Vision-oriented logistical intranet"/>
    <n v="2800"/>
    <n v="2734"/>
    <n v="97.642857142857139"/>
    <s v="failed"/>
    <n v="38"/>
    <n v="71.94736842105263"/>
    <s v="US"/>
    <x v="1"/>
    <n v="1"/>
    <n v="71.94736842105263"/>
    <n v="1530507600"/>
    <n v="1531803600"/>
    <d v="2018-07-02T05:00:00"/>
    <d v="2018-07-17T05:00:00"/>
    <b v="0"/>
    <b v="1"/>
    <s v="technology/web"/>
    <s v="technology"/>
    <s v="web"/>
  </r>
  <r>
    <s v="Mandatory incremental projection"/>
    <n v="6100"/>
    <n v="14405"/>
    <n v="236.14754098360655"/>
    <s v="successful"/>
    <n v="236"/>
    <n v="61.038135593220339"/>
    <s v="US"/>
    <x v="1"/>
    <n v="1"/>
    <n v="61.038135593220339"/>
    <n v="1296108000"/>
    <n v="1296712800"/>
    <d v="2011-01-27T06:00:00"/>
    <d v="2011-02-03T06:00:00"/>
    <b v="0"/>
    <b v="0"/>
    <s v="theater/plays"/>
    <s v="theater"/>
    <s v="plays"/>
  </r>
  <r>
    <s v="Grass-roots needs-based encryption"/>
    <n v="2900"/>
    <n v="1307"/>
    <n v="45.068965517241381"/>
    <s v="failed"/>
    <n v="12"/>
    <n v="108.91666666666667"/>
    <s v="US"/>
    <x v="1"/>
    <n v="1"/>
    <n v="108.91666666666667"/>
    <n v="1428469200"/>
    <n v="1428901200"/>
    <d v="2015-04-08T05:00:00"/>
    <d v="2015-04-13T05:00:00"/>
    <b v="0"/>
    <b v="1"/>
    <s v="theater/plays"/>
    <s v="theater"/>
    <s v="plays"/>
  </r>
  <r>
    <s v="Team-oriented 6thgeneration middleware"/>
    <n v="72600"/>
    <n v="117892"/>
    <n v="162.38567493112947"/>
    <s v="successful"/>
    <n v="4065"/>
    <n v="29.001722017220171"/>
    <s v="GB"/>
    <x v="4"/>
    <n v="1.35"/>
    <n v="39.152324723247233"/>
    <n v="1264399200"/>
    <n v="1264831200"/>
    <d v="2010-01-25T06:00:00"/>
    <d v="2010-01-30T06:00:00"/>
    <b v="0"/>
    <b v="1"/>
    <s v="technology/wearables"/>
    <s v="technology"/>
    <s v="wearables"/>
  </r>
  <r>
    <s v="Inverse multi-tasking installation"/>
    <n v="5700"/>
    <n v="14508"/>
    <n v="254.52631578947367"/>
    <s v="successful"/>
    <n v="246"/>
    <n v="58.975609756097562"/>
    <s v="IT"/>
    <x v="6"/>
    <n v="1.1200000000000001"/>
    <n v="66.052682926829277"/>
    <n v="1501131600"/>
    <n v="1505192400"/>
    <d v="2017-07-27T05:00:00"/>
    <d v="2017-09-12T05:00:00"/>
    <b v="0"/>
    <b v="1"/>
    <s v="theater/plays"/>
    <s v="theater"/>
    <s v="plays"/>
  </r>
  <r>
    <s v="Switchable disintermediate moderator"/>
    <n v="7900"/>
    <n v="1901"/>
    <n v="24.063291139240505"/>
    <s v="canceled"/>
    <n v="17"/>
    <n v="111.82352941176471"/>
    <s v="US"/>
    <x v="1"/>
    <n v="1"/>
    <n v="111.82352941176471"/>
    <n v="1292738400"/>
    <n v="1295676000"/>
    <d v="2010-12-19T06:00:00"/>
    <d v="2011-01-22T06:00:00"/>
    <b v="0"/>
    <b v="0"/>
    <s v="theater/plays"/>
    <s v="theater"/>
    <s v="plays"/>
  </r>
  <r>
    <s v="Re-engineered 24/7 task-force"/>
    <n v="128000"/>
    <n v="158389"/>
    <n v="123.74140625000001"/>
    <s v="successful"/>
    <n v="2475"/>
    <n v="63.995555555555555"/>
    <s v="IT"/>
    <x v="6"/>
    <n v="1.1200000000000001"/>
    <n v="71.675022222222225"/>
    <n v="1288674000"/>
    <n v="1292911200"/>
    <d v="2010-11-02T05:00:00"/>
    <d v="2010-12-21T06:00:00"/>
    <b v="0"/>
    <b v="1"/>
    <s v="theater/plays"/>
    <s v="theater"/>
    <s v="plays"/>
  </r>
  <r>
    <s v="Organic object-oriented budgetary management"/>
    <n v="6000"/>
    <n v="6484"/>
    <n v="108.06666666666666"/>
    <s v="successful"/>
    <n v="76"/>
    <n v="85.315789473684205"/>
    <s v="US"/>
    <x v="1"/>
    <n v="1"/>
    <n v="85.315789473684205"/>
    <n v="1575093600"/>
    <n v="1575439200"/>
    <d v="2019-11-30T06:00:00"/>
    <d v="2019-12-04T06:00:00"/>
    <b v="0"/>
    <b v="0"/>
    <s v="theater/plays"/>
    <s v="theater"/>
    <s v="plays"/>
  </r>
  <r>
    <s v="Seamless coherent parallelism"/>
    <n v="600"/>
    <n v="4022"/>
    <n v="670.33333333333326"/>
    <s v="successful"/>
    <n v="54"/>
    <n v="74.481481481481481"/>
    <s v="US"/>
    <x v="1"/>
    <n v="1"/>
    <n v="74.481481481481481"/>
    <n v="1435726800"/>
    <n v="1438837200"/>
    <d v="2015-07-01T05:00:00"/>
    <d v="2015-08-06T05:00:00"/>
    <b v="0"/>
    <b v="0"/>
    <s v="film &amp; video/animation"/>
    <s v="film &amp; video"/>
    <s v="animation"/>
  </r>
  <r>
    <s v="Cross-platform even-keeled initiative"/>
    <n v="1400"/>
    <n v="9253"/>
    <n v="660.92857142857144"/>
    <s v="successful"/>
    <n v="88"/>
    <n v="105.14772727272727"/>
    <s v="US"/>
    <x v="1"/>
    <n v="1"/>
    <n v="105.14772727272727"/>
    <n v="1480226400"/>
    <n v="1480485600"/>
    <d v="2016-11-27T06:00:00"/>
    <d v="2016-11-30T06:00:00"/>
    <b v="0"/>
    <b v="0"/>
    <s v="music/jazz"/>
    <s v="music"/>
    <s v="jazz"/>
  </r>
  <r>
    <s v="Progressive tertiary framework"/>
    <n v="3900"/>
    <n v="4776"/>
    <n v="122.46153846153847"/>
    <s v="successful"/>
    <n v="85"/>
    <n v="56.188235294117646"/>
    <s v="GB"/>
    <x v="4"/>
    <n v="1.35"/>
    <n v="75.854117647058828"/>
    <n v="1459054800"/>
    <n v="1459141200"/>
    <d v="2016-03-27T05:00:00"/>
    <d v="2016-03-28T05:00:00"/>
    <b v="0"/>
    <b v="0"/>
    <s v="music/metal"/>
    <s v="music"/>
    <s v="metal"/>
  </r>
  <r>
    <s v="Multi-layered dynamic protocol"/>
    <n v="9700"/>
    <n v="14606"/>
    <n v="150.57731958762886"/>
    <s v="successful"/>
    <n v="170"/>
    <n v="85.917647058823533"/>
    <s v="US"/>
    <x v="1"/>
    <n v="1"/>
    <n v="85.917647058823533"/>
    <n v="1531630800"/>
    <n v="1532322000"/>
    <d v="2018-07-15T05:00:00"/>
    <d v="2018-07-23T05:00:00"/>
    <b v="0"/>
    <b v="0"/>
    <s v="photography/photography books"/>
    <s v="photography"/>
    <s v="photography books"/>
  </r>
  <r>
    <s v="Horizontal next generation function"/>
    <n v="122900"/>
    <n v="95993"/>
    <n v="78.106590724165997"/>
    <s v="failed"/>
    <n v="1684"/>
    <n v="57.00296912114014"/>
    <s v="US"/>
    <x v="1"/>
    <n v="1"/>
    <n v="57.00296912114014"/>
    <n v="1421992800"/>
    <n v="1426222800"/>
    <d v="2015-01-23T06:00:00"/>
    <d v="2015-03-13T05:00:00"/>
    <b v="1"/>
    <b v="1"/>
    <s v="theater/plays"/>
    <s v="theater"/>
    <s v="plays"/>
  </r>
  <r>
    <s v="Pre-emptive impactful model"/>
    <n v="9500"/>
    <n v="4460"/>
    <n v="46.94736842105263"/>
    <s v="failed"/>
    <n v="56"/>
    <n v="79.642857142857139"/>
    <s v="US"/>
    <x v="1"/>
    <n v="1"/>
    <n v="79.642857142857139"/>
    <n v="1285563600"/>
    <n v="1286773200"/>
    <d v="2010-09-27T05:00:00"/>
    <d v="2010-10-11T05:00:00"/>
    <b v="0"/>
    <b v="1"/>
    <s v="film &amp; video/animation"/>
    <s v="film &amp; video"/>
    <s v="animation"/>
  </r>
  <r>
    <s v="User-centric bifurcated knowledge user"/>
    <n v="4500"/>
    <n v="13536"/>
    <n v="300.8"/>
    <s v="successful"/>
    <n v="330"/>
    <n v="41.018181818181816"/>
    <s v="US"/>
    <x v="1"/>
    <n v="1"/>
    <n v="41.018181818181816"/>
    <n v="1523854800"/>
    <n v="1523941200"/>
    <d v="2018-04-16T05:00:00"/>
    <d v="2018-04-17T05:00:00"/>
    <b v="0"/>
    <b v="0"/>
    <s v="publishing/translations"/>
    <s v="publishing"/>
    <s v="translations"/>
  </r>
  <r>
    <s v="Triple-buffered reciprocal project"/>
    <n v="57800"/>
    <n v="40228"/>
    <n v="69.598615916955026"/>
    <s v="failed"/>
    <n v="838"/>
    <n v="48.004773269689736"/>
    <s v="US"/>
    <x v="1"/>
    <n v="1"/>
    <n v="48.004773269689736"/>
    <n v="1529125200"/>
    <n v="1529557200"/>
    <d v="2018-06-16T05:00:00"/>
    <d v="2018-06-21T05:00:00"/>
    <b v="0"/>
    <b v="0"/>
    <s v="theater/plays"/>
    <s v="theater"/>
    <s v="plays"/>
  </r>
  <r>
    <s v="Cross-platform needs-based approach"/>
    <n v="1100"/>
    <n v="7012"/>
    <n v="637.4545454545455"/>
    <s v="successful"/>
    <n v="127"/>
    <n v="55.212598425196852"/>
    <s v="US"/>
    <x v="1"/>
    <n v="1"/>
    <n v="55.212598425196852"/>
    <n v="1503982800"/>
    <n v="1506574800"/>
    <d v="2017-08-29T05:00:00"/>
    <d v="2017-09-28T05:00:00"/>
    <b v="0"/>
    <b v="0"/>
    <s v="games/video games"/>
    <s v="games"/>
    <s v="video games"/>
  </r>
  <r>
    <s v="User-friendly static contingency"/>
    <n v="16800"/>
    <n v="37857"/>
    <n v="225.33928571428569"/>
    <s v="successful"/>
    <n v="411"/>
    <n v="92.109489051094897"/>
    <s v="US"/>
    <x v="1"/>
    <n v="1"/>
    <n v="92.109489051094897"/>
    <n v="1511416800"/>
    <n v="1513576800"/>
    <d v="2017-11-23T06:00:00"/>
    <d v="2017-12-18T06:00:00"/>
    <b v="0"/>
    <b v="0"/>
    <s v="music/rock"/>
    <s v="music"/>
    <s v="rock"/>
  </r>
  <r>
    <s v="Reactive content-based framework"/>
    <n v="1000"/>
    <n v="14973"/>
    <n v="1497.3000000000002"/>
    <s v="successful"/>
    <n v="180"/>
    <n v="83.183333333333337"/>
    <s v="GB"/>
    <x v="4"/>
    <n v="1.35"/>
    <n v="112.29750000000001"/>
    <n v="1547704800"/>
    <n v="1548309600"/>
    <d v="2019-01-17T06:00:00"/>
    <d v="2019-01-24T06:00:00"/>
    <b v="0"/>
    <b v="1"/>
    <s v="games/video games"/>
    <s v="games"/>
    <s v="video games"/>
  </r>
  <r>
    <s v="Realigned user-facing concept"/>
    <n v="106400"/>
    <n v="39996"/>
    <n v="37.590225563909776"/>
    <s v="failed"/>
    <n v="1000"/>
    <n v="39.996000000000002"/>
    <s v="US"/>
    <x v="1"/>
    <n v="1"/>
    <n v="39.996000000000002"/>
    <n v="1469682000"/>
    <n v="1471582800"/>
    <d v="2016-07-28T05:00:00"/>
    <d v="2016-08-19T05:00:00"/>
    <b v="0"/>
    <b v="0"/>
    <s v="music/electric music"/>
    <s v="music"/>
    <s v="electric music"/>
  </r>
  <r>
    <s v="Public-key zero tolerance orchestration"/>
    <n v="31400"/>
    <n v="41564"/>
    <n v="132.36942675159236"/>
    <s v="successful"/>
    <n v="374"/>
    <n v="111.1336898395722"/>
    <s v="US"/>
    <x v="1"/>
    <n v="1"/>
    <n v="111.1336898395722"/>
    <n v="1343451600"/>
    <n v="1344315600"/>
    <d v="2012-07-28T05:00:00"/>
    <d v="2012-08-07T05:00:00"/>
    <b v="0"/>
    <b v="0"/>
    <s v="technology/wearables"/>
    <s v="technology"/>
    <s v="wearables"/>
  </r>
  <r>
    <s v="Multi-tiered eco-centric architecture"/>
    <n v="4900"/>
    <n v="6430"/>
    <n v="131.22448979591837"/>
    <s v="successful"/>
    <n v="71"/>
    <n v="90.563380281690144"/>
    <s v="AU"/>
    <x v="2"/>
    <n v="0.69"/>
    <n v="62.488732394366195"/>
    <n v="1315717200"/>
    <n v="1316408400"/>
    <d v="2011-09-11T05:00:00"/>
    <d v="2011-09-19T05:00:00"/>
    <b v="0"/>
    <b v="0"/>
    <s v="music/indie rock"/>
    <s v="music"/>
    <s v="indie rock"/>
  </r>
  <r>
    <s v="Organic motivating firmware"/>
    <n v="7400"/>
    <n v="12405"/>
    <n v="167.63513513513513"/>
    <s v="successful"/>
    <n v="203"/>
    <n v="61.108374384236456"/>
    <s v="US"/>
    <x v="1"/>
    <n v="1"/>
    <n v="61.108374384236456"/>
    <n v="1430715600"/>
    <n v="1431838800"/>
    <d v="2015-05-04T05:00:00"/>
    <d v="2015-05-17T05:00:00"/>
    <b v="1"/>
    <b v="0"/>
    <s v="theater/plays"/>
    <s v="theater"/>
    <s v="plays"/>
  </r>
  <r>
    <s v="Synergized 4thgeneration conglomeration"/>
    <n v="198500"/>
    <n v="123040"/>
    <n v="61.984886649874063"/>
    <s v="failed"/>
    <n v="1482"/>
    <n v="83.022941970310384"/>
    <s v="AU"/>
    <x v="2"/>
    <n v="0.69"/>
    <n v="57.28582995951416"/>
    <n v="1299564000"/>
    <n v="1300510800"/>
    <d v="2011-03-08T06:00:00"/>
    <d v="2011-03-19T05:00:00"/>
    <b v="0"/>
    <b v="1"/>
    <s v="music/rock"/>
    <s v="music"/>
    <s v="rock"/>
  </r>
  <r>
    <s v="Grass-roots fault-tolerant policy"/>
    <n v="4800"/>
    <n v="12516"/>
    <n v="260.75"/>
    <s v="successful"/>
    <n v="113"/>
    <n v="110.76106194690266"/>
    <s v="US"/>
    <x v="1"/>
    <n v="1"/>
    <n v="110.76106194690266"/>
    <n v="1429160400"/>
    <n v="1431061200"/>
    <d v="2015-04-16T05:00:00"/>
    <d v="2015-05-08T05:00:00"/>
    <b v="0"/>
    <b v="0"/>
    <s v="publishing/translations"/>
    <s v="publishing"/>
    <s v="translations"/>
  </r>
  <r>
    <s v="Monitored scalable knowledgebase"/>
    <n v="3400"/>
    <n v="8588"/>
    <n v="252.58823529411765"/>
    <s v="successful"/>
    <n v="96"/>
    <n v="89.458333333333329"/>
    <s v="US"/>
    <x v="1"/>
    <n v="1"/>
    <n v="89.458333333333329"/>
    <n v="1271307600"/>
    <n v="1271480400"/>
    <d v="2010-04-15T05:00:00"/>
    <d v="2010-04-17T05:00:00"/>
    <b v="0"/>
    <b v="0"/>
    <s v="theater/plays"/>
    <s v="theater"/>
    <s v="plays"/>
  </r>
  <r>
    <s v="Synergistic explicit parallelism"/>
    <n v="7800"/>
    <n v="6132"/>
    <n v="78.615384615384613"/>
    <s v="failed"/>
    <n v="106"/>
    <n v="57.849056603773583"/>
    <s v="US"/>
    <x v="1"/>
    <n v="1"/>
    <n v="57.849056603773583"/>
    <n v="1456380000"/>
    <n v="1456380000"/>
    <d v="2016-02-25T06:00:00"/>
    <d v="2016-02-25T06:00:00"/>
    <b v="0"/>
    <b v="1"/>
    <s v="theater/plays"/>
    <s v="theater"/>
    <s v="plays"/>
  </r>
  <r>
    <s v="Enhanced systemic analyzer"/>
    <n v="154300"/>
    <n v="74688"/>
    <n v="48.404406999351913"/>
    <s v="failed"/>
    <n v="679"/>
    <n v="109.99705449189985"/>
    <s v="IT"/>
    <x v="6"/>
    <n v="1.1200000000000001"/>
    <n v="123.19670103092784"/>
    <n v="1470459600"/>
    <n v="1472878800"/>
    <d v="2016-08-06T05:00:00"/>
    <d v="2016-09-03T05:00:00"/>
    <b v="0"/>
    <b v="0"/>
    <s v="publishing/translations"/>
    <s v="publishing"/>
    <s v="translations"/>
  </r>
  <r>
    <s v="Object-based analyzing knowledge user"/>
    <n v="20000"/>
    <n v="51775"/>
    <n v="258.875"/>
    <s v="successful"/>
    <n v="498"/>
    <n v="103.96586345381526"/>
    <s v="CH"/>
    <x v="5"/>
    <n v="1.2"/>
    <n v="124.7590361445783"/>
    <n v="1277269200"/>
    <n v="1277355600"/>
    <d v="2010-06-23T05:00:00"/>
    <d v="2010-06-24T05:00:00"/>
    <b v="0"/>
    <b v="1"/>
    <s v="games/video games"/>
    <s v="games"/>
    <s v="video games"/>
  </r>
  <r>
    <s v="Pre-emptive radical architecture"/>
    <n v="108800"/>
    <n v="65877"/>
    <n v="60.548713235294116"/>
    <s v="canceled"/>
    <n v="610"/>
    <n v="107.99508196721311"/>
    <s v="US"/>
    <x v="1"/>
    <n v="1"/>
    <n v="107.99508196721311"/>
    <n v="1350709200"/>
    <n v="1351054800"/>
    <d v="2012-10-20T05:00:00"/>
    <d v="2012-10-24T05:00:00"/>
    <b v="0"/>
    <b v="1"/>
    <s v="theater/plays"/>
    <s v="theater"/>
    <s v="plays"/>
  </r>
  <r>
    <s v="Grass-roots web-enabled contingency"/>
    <n v="2900"/>
    <n v="8807"/>
    <n v="303.68965517241378"/>
    <s v="successful"/>
    <n v="180"/>
    <n v="48.927777777777777"/>
    <s v="GB"/>
    <x v="4"/>
    <n v="1.35"/>
    <n v="66.052500000000009"/>
    <n v="1554613200"/>
    <n v="1555563600"/>
    <d v="2019-04-07T05:00:00"/>
    <d v="2019-04-18T05:00:00"/>
    <b v="0"/>
    <b v="0"/>
    <s v="technology/web"/>
    <s v="technology"/>
    <s v="web"/>
  </r>
  <r>
    <s v="Stand-alone system-worthy standardization"/>
    <n v="900"/>
    <n v="1017"/>
    <n v="112.99999999999999"/>
    <s v="successful"/>
    <n v="27"/>
    <n v="37.666666666666664"/>
    <s v="US"/>
    <x v="1"/>
    <n v="1"/>
    <n v="37.666666666666664"/>
    <n v="1571029200"/>
    <n v="1571634000"/>
    <d v="2019-10-14T05:00:00"/>
    <d v="2019-10-21T05:00:00"/>
    <b v="0"/>
    <b v="0"/>
    <s v="film &amp; video/documentary"/>
    <s v="film &amp; video"/>
    <s v="documentary"/>
  </r>
  <r>
    <s v="Down-sized systematic policy"/>
    <n v="69700"/>
    <n v="151513"/>
    <n v="217.37876614060258"/>
    <s v="successful"/>
    <n v="2331"/>
    <n v="64.999141999141997"/>
    <s v="US"/>
    <x v="1"/>
    <n v="1"/>
    <n v="64.999141999141997"/>
    <n v="1299736800"/>
    <n v="1300856400"/>
    <d v="2011-03-10T06:00:00"/>
    <d v="2011-03-23T05:00:00"/>
    <b v="0"/>
    <b v="0"/>
    <s v="theater/plays"/>
    <s v="theater"/>
    <s v="plays"/>
  </r>
  <r>
    <s v="Cloned bi-directional architecture"/>
    <n v="1300"/>
    <n v="12047"/>
    <n v="926.69230769230762"/>
    <s v="successful"/>
    <n v="113"/>
    <n v="106.61061946902655"/>
    <s v="US"/>
    <x v="1"/>
    <n v="1"/>
    <n v="106.61061946902655"/>
    <n v="1435208400"/>
    <n v="1439874000"/>
    <d v="2015-06-25T05:00:00"/>
    <d v="2015-08-18T05:00:00"/>
    <b v="0"/>
    <b v="0"/>
    <s v="food/food trucks"/>
    <s v="food"/>
    <s v="food trucks"/>
  </r>
  <r>
    <s v="Seamless transitional portal"/>
    <n v="97800"/>
    <n v="32951"/>
    <n v="33.692229038854805"/>
    <s v="failed"/>
    <n v="1220"/>
    <n v="27.009016393442622"/>
    <s v="AU"/>
    <x v="2"/>
    <n v="0.69"/>
    <n v="18.636221311475406"/>
    <n v="1437973200"/>
    <n v="1438318800"/>
    <d v="2015-07-27T05:00:00"/>
    <d v="2015-07-31T05:00:00"/>
    <b v="0"/>
    <b v="0"/>
    <s v="games/video games"/>
    <s v="games"/>
    <s v="video games"/>
  </r>
  <r>
    <s v="Fully-configurable motivating approach"/>
    <n v="7600"/>
    <n v="14951"/>
    <n v="196.7236842105263"/>
    <s v="successful"/>
    <n v="164"/>
    <n v="91.16463414634147"/>
    <s v="US"/>
    <x v="1"/>
    <n v="1"/>
    <n v="91.16463414634147"/>
    <n v="1416895200"/>
    <n v="1419400800"/>
    <d v="2014-11-25T06:00:00"/>
    <d v="2014-12-24T06:00:00"/>
    <b v="0"/>
    <b v="0"/>
    <s v="theater/plays"/>
    <s v="theater"/>
    <s v="plays"/>
  </r>
  <r>
    <s v="Upgradable fault-tolerant approach"/>
    <n v="100"/>
    <n v="1"/>
    <n v="1"/>
    <s v="failed"/>
    <n v="1"/>
    <n v="1"/>
    <s v="US"/>
    <x v="1"/>
    <n v="1"/>
    <n v="1"/>
    <n v="1319000400"/>
    <n v="1320555600"/>
    <d v="2011-10-19T05:00:00"/>
    <d v="2011-11-06T05:00:00"/>
    <b v="0"/>
    <b v="0"/>
    <s v="theater/plays"/>
    <s v="theater"/>
    <s v="plays"/>
  </r>
  <r>
    <s v="Reduced heuristic moratorium"/>
    <n v="900"/>
    <n v="9193"/>
    <n v="1021.4444444444445"/>
    <s v="successful"/>
    <n v="164"/>
    <n v="56.054878048780488"/>
    <s v="US"/>
    <x v="1"/>
    <n v="1"/>
    <n v="56.054878048780488"/>
    <n v="1424498400"/>
    <n v="1425103200"/>
    <d v="2015-02-21T06:00:00"/>
    <d v="2015-02-28T06:00:00"/>
    <b v="0"/>
    <b v="1"/>
    <s v="music/electric music"/>
    <s v="music"/>
    <s v="electric music"/>
  </r>
  <r>
    <s v="Front-line web-enabled model"/>
    <n v="3700"/>
    <n v="10422"/>
    <n v="281.67567567567568"/>
    <s v="successful"/>
    <n v="336"/>
    <n v="31.017857142857142"/>
    <s v="US"/>
    <x v="1"/>
    <n v="1"/>
    <n v="31.017857142857142"/>
    <n v="1526274000"/>
    <n v="1526878800"/>
    <d v="2018-05-14T05:00:00"/>
    <d v="2018-05-21T05:00:00"/>
    <b v="0"/>
    <b v="1"/>
    <s v="technology/wearables"/>
    <s v="technology"/>
    <s v="wearables"/>
  </r>
  <r>
    <s v="Polarized incremental emulation"/>
    <n v="10000"/>
    <n v="2461"/>
    <n v="24.610000000000003"/>
    <s v="failed"/>
    <n v="37"/>
    <n v="66.513513513513516"/>
    <s v="IT"/>
    <x v="6"/>
    <n v="1.1200000000000001"/>
    <n v="74.495135135135143"/>
    <n v="1287896400"/>
    <n v="1288674000"/>
    <d v="2010-10-24T05:00:00"/>
    <d v="2010-11-02T05:00:00"/>
    <b v="0"/>
    <b v="0"/>
    <s v="music/electric music"/>
    <s v="music"/>
    <s v="electric music"/>
  </r>
  <r>
    <s v="Self-enabling grid-enabled initiative"/>
    <n v="119200"/>
    <n v="170623"/>
    <n v="143.14010067114094"/>
    <s v="successful"/>
    <n v="1917"/>
    <n v="89.005216484089729"/>
    <s v="US"/>
    <x v="1"/>
    <n v="1"/>
    <n v="89.005216484089729"/>
    <n v="1495515600"/>
    <n v="1495602000"/>
    <d v="2017-05-23T05:00:00"/>
    <d v="2017-05-24T05:00:00"/>
    <b v="0"/>
    <b v="0"/>
    <s v="music/indie rock"/>
    <s v="music"/>
    <s v="indie rock"/>
  </r>
  <r>
    <s v="Total fresh-thinking system engine"/>
    <n v="6800"/>
    <n v="9829"/>
    <n v="144.54411764705884"/>
    <s v="successful"/>
    <n v="95"/>
    <n v="103.46315789473684"/>
    <s v="US"/>
    <x v="1"/>
    <n v="1"/>
    <n v="103.46315789473684"/>
    <n v="1364878800"/>
    <n v="1366434000"/>
    <d v="2013-04-02T05:00:00"/>
    <d v="2013-04-20T05:00:00"/>
    <b v="0"/>
    <b v="0"/>
    <s v="technology/web"/>
    <s v="technology"/>
    <s v="web"/>
  </r>
  <r>
    <s v="Ameliorated clear-thinking circuit"/>
    <n v="3900"/>
    <n v="14006"/>
    <n v="359.12820512820514"/>
    <s v="successful"/>
    <n v="147"/>
    <n v="95.278911564625844"/>
    <s v="US"/>
    <x v="1"/>
    <n v="1"/>
    <n v="95.278911564625844"/>
    <n v="1567918800"/>
    <n v="1568350800"/>
    <d v="2019-09-08T05:00:00"/>
    <d v="2019-09-13T05:00:00"/>
    <b v="0"/>
    <b v="0"/>
    <s v="theater/plays"/>
    <s v="theater"/>
    <s v="plays"/>
  </r>
  <r>
    <s v="Multi-layered encompassing installation"/>
    <n v="3500"/>
    <n v="6527"/>
    <n v="186.48571428571427"/>
    <s v="successful"/>
    <n v="86"/>
    <n v="75.895348837209298"/>
    <s v="US"/>
    <x v="1"/>
    <n v="1"/>
    <n v="75.895348837209298"/>
    <n v="1524459600"/>
    <n v="1525928400"/>
    <d v="2018-04-23T05:00:00"/>
    <d v="2018-05-10T05:00:00"/>
    <b v="0"/>
    <b v="1"/>
    <s v="theater/plays"/>
    <s v="theater"/>
    <s v="plays"/>
  </r>
  <r>
    <s v="Universal encompassing implementation"/>
    <n v="1500"/>
    <n v="8929"/>
    <n v="595.26666666666665"/>
    <s v="successful"/>
    <n v="83"/>
    <n v="107.57831325301204"/>
    <s v="US"/>
    <x v="1"/>
    <n v="1"/>
    <n v="107.57831325301204"/>
    <n v="1333688400"/>
    <n v="1336885200"/>
    <d v="2012-04-06T05:00:00"/>
    <d v="2012-05-13T05:00:00"/>
    <b v="0"/>
    <b v="0"/>
    <s v="film &amp; video/documentary"/>
    <s v="film &amp; video"/>
    <s v="documentary"/>
  </r>
  <r>
    <s v="Object-based client-server application"/>
    <n v="5200"/>
    <n v="3079"/>
    <n v="59.21153846153846"/>
    <s v="failed"/>
    <n v="60"/>
    <n v="51.31666666666667"/>
    <s v="US"/>
    <x v="1"/>
    <n v="1"/>
    <n v="51.31666666666667"/>
    <n v="1389506400"/>
    <n v="1389679200"/>
    <d v="2014-01-12T06:00:00"/>
    <d v="2014-01-14T06:00:00"/>
    <b v="0"/>
    <b v="0"/>
    <s v="film &amp; video/television"/>
    <s v="film &amp; video"/>
    <s v="television"/>
  </r>
  <r>
    <s v="Cross-platform solution-oriented process improvement"/>
    <n v="142400"/>
    <n v="21307"/>
    <n v="14.962780898876405"/>
    <s v="failed"/>
    <n v="296"/>
    <n v="71.983108108108112"/>
    <s v="US"/>
    <x v="1"/>
    <n v="1"/>
    <n v="71.983108108108112"/>
    <n v="1536642000"/>
    <n v="1538283600"/>
    <d v="2018-09-11T05:00:00"/>
    <d v="2018-09-30T05:00:00"/>
    <b v="0"/>
    <b v="0"/>
    <s v="food/food trucks"/>
    <s v="food"/>
    <s v="food trucks"/>
  </r>
  <r>
    <s v="Re-engineered user-facing approach"/>
    <n v="61400"/>
    <n v="73653"/>
    <n v="119.95602605863192"/>
    <s v="successful"/>
    <n v="676"/>
    <n v="108.95414201183432"/>
    <s v="US"/>
    <x v="1"/>
    <n v="1"/>
    <n v="108.95414201183432"/>
    <n v="1348290000"/>
    <n v="1348808400"/>
    <d v="2012-09-22T05:00:00"/>
    <d v="2012-09-28T05:00:00"/>
    <b v="0"/>
    <b v="0"/>
    <s v="publishing/radio &amp; podcasts"/>
    <s v="publishing"/>
    <s v="radio &amp; podcasts"/>
  </r>
  <r>
    <s v="Re-engineered client-driven hub"/>
    <n v="4700"/>
    <n v="12635"/>
    <n v="268.82978723404256"/>
    <s v="successful"/>
    <n v="361"/>
    <n v="35"/>
    <s v="AU"/>
    <x v="2"/>
    <n v="0.69"/>
    <n v="24.15"/>
    <n v="1408856400"/>
    <n v="1410152400"/>
    <d v="2014-08-24T05:00:00"/>
    <d v="2014-09-08T05:00:00"/>
    <b v="0"/>
    <b v="0"/>
    <s v="technology/web"/>
    <s v="technology"/>
    <s v="web"/>
  </r>
  <r>
    <s v="User-friendly tertiary array"/>
    <n v="3300"/>
    <n v="12437"/>
    <n v="376.87878787878788"/>
    <s v="successful"/>
    <n v="131"/>
    <n v="94.938931297709928"/>
    <s v="US"/>
    <x v="1"/>
    <n v="1"/>
    <n v="94.938931297709928"/>
    <n v="1505192400"/>
    <n v="1505797200"/>
    <d v="2017-09-12T05:00:00"/>
    <d v="2017-09-19T05:00:00"/>
    <b v="0"/>
    <b v="0"/>
    <s v="food/food trucks"/>
    <s v="food"/>
    <s v="food trucks"/>
  </r>
  <r>
    <s v="Robust heuristic encoding"/>
    <n v="1900"/>
    <n v="13816"/>
    <n v="727.15789473684208"/>
    <s v="successful"/>
    <n v="126"/>
    <n v="109.65079365079364"/>
    <s v="US"/>
    <x v="1"/>
    <n v="1"/>
    <n v="109.65079365079364"/>
    <n v="1554786000"/>
    <n v="1554872400"/>
    <d v="2019-04-09T05:00:00"/>
    <d v="2019-04-10T05:00:00"/>
    <b v="0"/>
    <b v="1"/>
    <s v="technology/wearables"/>
    <s v="technology"/>
    <s v="wearables"/>
  </r>
  <r>
    <s v="Team-oriented clear-thinking capacity"/>
    <n v="166700"/>
    <n v="145382"/>
    <n v="87.211757648470297"/>
    <s v="failed"/>
    <n v="3304"/>
    <n v="44.001815980629537"/>
    <s v="IT"/>
    <x v="6"/>
    <n v="1.1200000000000001"/>
    <n v="49.282033898305087"/>
    <n v="1510898400"/>
    <n v="1513922400"/>
    <d v="2017-11-17T06:00:00"/>
    <d v="2017-12-22T06:00:00"/>
    <b v="0"/>
    <b v="0"/>
    <s v="publishing/fiction"/>
    <s v="publishing"/>
    <s v="fiction"/>
  </r>
  <r>
    <s v="De-engineered motivating standardization"/>
    <n v="7200"/>
    <n v="6336"/>
    <n v="88"/>
    <s v="failed"/>
    <n v="73"/>
    <n v="86.794520547945211"/>
    <s v="US"/>
    <x v="1"/>
    <n v="1"/>
    <n v="86.794520547945211"/>
    <n v="1442552400"/>
    <n v="1442638800"/>
    <d v="2015-09-18T05:00:00"/>
    <d v="2015-09-19T05:00:00"/>
    <b v="0"/>
    <b v="0"/>
    <s v="theater/plays"/>
    <s v="theater"/>
    <s v="plays"/>
  </r>
  <r>
    <s v="Business-focused 24hour groupware"/>
    <n v="4900"/>
    <n v="8523"/>
    <n v="173.9387755102041"/>
    <s v="successful"/>
    <n v="275"/>
    <n v="30.992727272727272"/>
    <s v="US"/>
    <x v="1"/>
    <n v="1"/>
    <n v="30.992727272727272"/>
    <n v="1316667600"/>
    <n v="1317186000"/>
    <d v="2011-09-22T05:00:00"/>
    <d v="2011-09-28T05:00:00"/>
    <b v="0"/>
    <b v="0"/>
    <s v="film &amp; video/television"/>
    <s v="film &amp; video"/>
    <s v="television"/>
  </r>
  <r>
    <s v="Organic next generation protocol"/>
    <n v="5400"/>
    <n v="6351"/>
    <n v="117.61111111111111"/>
    <s v="successful"/>
    <n v="67"/>
    <n v="94.791044776119406"/>
    <s v="US"/>
    <x v="1"/>
    <n v="1"/>
    <n v="94.791044776119406"/>
    <n v="1390716000"/>
    <n v="1391234400"/>
    <d v="2014-01-26T06:00:00"/>
    <d v="2014-02-01T06:00:00"/>
    <b v="0"/>
    <b v="0"/>
    <s v="photography/photography books"/>
    <s v="photography"/>
    <s v="photography books"/>
  </r>
  <r>
    <s v="Reverse-engineered full-range Internet solution"/>
    <n v="5000"/>
    <n v="10748"/>
    <n v="214.96"/>
    <s v="successful"/>
    <n v="154"/>
    <n v="69.79220779220779"/>
    <s v="US"/>
    <x v="1"/>
    <n v="1"/>
    <n v="69.79220779220779"/>
    <n v="1402894800"/>
    <n v="1404363600"/>
    <d v="2014-06-16T05:00:00"/>
    <d v="2014-07-03T05:00:00"/>
    <b v="0"/>
    <b v="1"/>
    <s v="film &amp; video/documentary"/>
    <s v="film &amp; video"/>
    <s v="documentary"/>
  </r>
  <r>
    <s v="Synchronized regional synergy"/>
    <n v="75100"/>
    <n v="112272"/>
    <n v="149.49667110519306"/>
    <s v="successful"/>
    <n v="1782"/>
    <n v="63.003367003367003"/>
    <s v="US"/>
    <x v="1"/>
    <n v="1"/>
    <n v="63.003367003367003"/>
    <n v="1429246800"/>
    <n v="1429592400"/>
    <d v="2015-04-17T05:00:00"/>
    <d v="2015-04-21T05:00:00"/>
    <b v="0"/>
    <b v="1"/>
    <s v="games/mobile games"/>
    <s v="games"/>
    <s v="mobile games"/>
  </r>
  <r>
    <s v="Multi-lateral homogeneous success"/>
    <n v="45300"/>
    <n v="99361"/>
    <n v="219.33995584988963"/>
    <s v="successful"/>
    <n v="903"/>
    <n v="110.0343300110742"/>
    <s v="US"/>
    <x v="1"/>
    <n v="1"/>
    <n v="110.0343300110742"/>
    <n v="1412485200"/>
    <n v="1413608400"/>
    <d v="2014-10-05T05:00:00"/>
    <d v="2014-10-18T05:00:00"/>
    <b v="0"/>
    <b v="0"/>
    <s v="games/video games"/>
    <s v="games"/>
    <s v="video games"/>
  </r>
  <r>
    <s v="Seamless zero-defect solution"/>
    <n v="136800"/>
    <n v="88055"/>
    <n v="64.367690058479525"/>
    <s v="failed"/>
    <n v="3387"/>
    <n v="25.997933274284026"/>
    <s v="US"/>
    <x v="1"/>
    <n v="1"/>
    <n v="25.997933274284026"/>
    <n v="1417068000"/>
    <n v="1419400800"/>
    <d v="2014-11-27T06:00:00"/>
    <d v="2014-12-24T06:00:00"/>
    <b v="0"/>
    <b v="0"/>
    <s v="publishing/fiction"/>
    <s v="publishing"/>
    <s v="fiction"/>
  </r>
  <r>
    <s v="Enhanced scalable concept"/>
    <n v="177700"/>
    <n v="33092"/>
    <n v="18.622397298818232"/>
    <s v="failed"/>
    <n v="662"/>
    <n v="49.987915407854985"/>
    <s v="CA"/>
    <x v="0"/>
    <n v="0.74"/>
    <n v="36.991057401812689"/>
    <n v="1448344800"/>
    <n v="1448604000"/>
    <d v="2015-11-24T06:00:00"/>
    <d v="2015-11-27T06:00:00"/>
    <b v="1"/>
    <b v="0"/>
    <s v="theater/plays"/>
    <s v="theater"/>
    <s v="plays"/>
  </r>
  <r>
    <s v="Polarized uniform software"/>
    <n v="2600"/>
    <n v="9562"/>
    <n v="367.76923076923077"/>
    <s v="successful"/>
    <n v="94"/>
    <n v="101.72340425531915"/>
    <s v="IT"/>
    <x v="6"/>
    <n v="1.1200000000000001"/>
    <n v="113.93021276595746"/>
    <n v="1557723600"/>
    <n v="1562302800"/>
    <d v="2019-05-13T05:00:00"/>
    <d v="2019-07-05T05:00:00"/>
    <b v="0"/>
    <b v="0"/>
    <s v="photography/photography books"/>
    <s v="photography"/>
    <s v="photography books"/>
  </r>
  <r>
    <s v="Stand-alone web-enabled moderator"/>
    <n v="5300"/>
    <n v="8475"/>
    <n v="159.90566037735849"/>
    <s v="successful"/>
    <n v="180"/>
    <n v="47.083333333333336"/>
    <s v="US"/>
    <x v="1"/>
    <n v="1"/>
    <n v="47.083333333333336"/>
    <n v="1537333200"/>
    <n v="1537678800"/>
    <d v="2018-09-19T05:00:00"/>
    <d v="2018-09-23T05:00:00"/>
    <b v="0"/>
    <b v="0"/>
    <s v="theater/plays"/>
    <s v="theater"/>
    <s v="plays"/>
  </r>
  <r>
    <s v="Proactive methodical benchmark"/>
    <n v="180200"/>
    <n v="69617"/>
    <n v="38.633185349611544"/>
    <s v="failed"/>
    <n v="774"/>
    <n v="89.944444444444443"/>
    <s v="US"/>
    <x v="1"/>
    <n v="1"/>
    <n v="89.944444444444443"/>
    <n v="1471150800"/>
    <n v="1473570000"/>
    <d v="2016-08-14T05:00:00"/>
    <d v="2016-09-11T05:00:00"/>
    <b v="0"/>
    <b v="1"/>
    <s v="theater/plays"/>
    <s v="theater"/>
    <s v="plays"/>
  </r>
  <r>
    <s v="Team-oriented 6thgeneration matrix"/>
    <n v="103200"/>
    <n v="53067"/>
    <n v="51.42151162790698"/>
    <s v="failed"/>
    <n v="672"/>
    <n v="78.96875"/>
    <s v="CA"/>
    <x v="0"/>
    <n v="0.74"/>
    <n v="58.436875000000001"/>
    <n v="1273640400"/>
    <n v="1273899600"/>
    <d v="2010-05-12T05:00:00"/>
    <d v="2010-05-15T05:00:00"/>
    <b v="0"/>
    <b v="0"/>
    <s v="theater/plays"/>
    <s v="theater"/>
    <s v="plays"/>
  </r>
  <r>
    <s v="Phased human-resource core"/>
    <n v="70600"/>
    <n v="42596"/>
    <n v="60.334277620396605"/>
    <s v="canceled"/>
    <n v="532"/>
    <n v="80.067669172932327"/>
    <s v="US"/>
    <x v="1"/>
    <n v="1"/>
    <n v="80.067669172932327"/>
    <n v="1282885200"/>
    <n v="1284008400"/>
    <d v="2010-08-27T05:00:00"/>
    <d v="2010-09-09T05:00:00"/>
    <b v="0"/>
    <b v="0"/>
    <s v="music/rock"/>
    <s v="music"/>
    <s v="rock"/>
  </r>
  <r>
    <s v="Mandatory tertiary implementation"/>
    <n v="148500"/>
    <n v="4756"/>
    <n v="3.202693602693603"/>
    <s v="canceled"/>
    <n v="55"/>
    <n v="86.472727272727269"/>
    <s v="AU"/>
    <x v="2"/>
    <n v="0.69"/>
    <n v="59.666181818181812"/>
    <n v="1422943200"/>
    <n v="1425103200"/>
    <d v="2015-02-03T06:00:00"/>
    <d v="2015-02-28T06:00:00"/>
    <b v="0"/>
    <b v="0"/>
    <s v="food/food trucks"/>
    <s v="food"/>
    <s v="food trucks"/>
  </r>
  <r>
    <s v="Secured directional encryption"/>
    <n v="9600"/>
    <n v="14925"/>
    <n v="155.46875"/>
    <s v="successful"/>
    <n v="533"/>
    <n v="28.001876172607879"/>
    <s v="DK"/>
    <x v="3"/>
    <n v="0.15"/>
    <n v="4.2002814258911814"/>
    <n v="1319605200"/>
    <n v="1320991200"/>
    <d v="2011-10-26T05:00:00"/>
    <d v="2011-11-11T06:00:00"/>
    <b v="0"/>
    <b v="0"/>
    <s v="film &amp; video/drama"/>
    <s v="film &amp; video"/>
    <s v="drama"/>
  </r>
  <r>
    <s v="Distributed 5thgeneration implementation"/>
    <n v="164700"/>
    <n v="166116"/>
    <n v="100.85974499089254"/>
    <s v="successful"/>
    <n v="2443"/>
    <n v="67.996725337699544"/>
    <s v="GB"/>
    <x v="4"/>
    <n v="1.35"/>
    <n v="91.795579205894384"/>
    <n v="1385704800"/>
    <n v="1386828000"/>
    <d v="2013-11-29T06:00:00"/>
    <d v="2013-12-12T06:00:00"/>
    <b v="0"/>
    <b v="0"/>
    <s v="technology/web"/>
    <s v="technology"/>
    <s v="web"/>
  </r>
  <r>
    <s v="Virtual static core"/>
    <n v="3300"/>
    <n v="3834"/>
    <n v="116.18181818181819"/>
    <s v="successful"/>
    <n v="89"/>
    <n v="43.078651685393261"/>
    <s v="US"/>
    <x v="1"/>
    <n v="1"/>
    <n v="43.078651685393261"/>
    <n v="1515736800"/>
    <n v="1517119200"/>
    <d v="2018-01-12T06:00:00"/>
    <d v="2018-01-28T06:00:00"/>
    <b v="0"/>
    <b v="1"/>
    <s v="theater/plays"/>
    <s v="theater"/>
    <s v="plays"/>
  </r>
  <r>
    <s v="Secured content-based product"/>
    <n v="4500"/>
    <n v="13985"/>
    <n v="310.77777777777777"/>
    <s v="successful"/>
    <n v="159"/>
    <n v="87.95597484276729"/>
    <s v="US"/>
    <x v="1"/>
    <n v="1"/>
    <n v="87.95597484276729"/>
    <n v="1313125200"/>
    <n v="1315026000"/>
    <d v="2011-08-12T05:00:00"/>
    <d v="2011-09-03T05:00:00"/>
    <b v="0"/>
    <b v="0"/>
    <s v="music/world music"/>
    <s v="music"/>
    <s v="world music"/>
  </r>
  <r>
    <s v="Secured executive concept"/>
    <n v="99500"/>
    <n v="89288"/>
    <n v="89.73668341708543"/>
    <s v="failed"/>
    <n v="940"/>
    <n v="94.987234042553197"/>
    <s v="CH"/>
    <x v="5"/>
    <n v="1.2"/>
    <n v="113.98468085106383"/>
    <n v="1308459600"/>
    <n v="1312693200"/>
    <d v="2011-06-19T05:00:00"/>
    <d v="2011-08-07T05:00:00"/>
    <b v="0"/>
    <b v="1"/>
    <s v="film &amp; video/documentary"/>
    <s v="film &amp; video"/>
    <s v="documentary"/>
  </r>
  <r>
    <s v="Balanced zero-defect software"/>
    <n v="7700"/>
    <n v="5488"/>
    <n v="71.27272727272728"/>
    <s v="failed"/>
    <n v="117"/>
    <n v="46.905982905982903"/>
    <s v="US"/>
    <x v="1"/>
    <n v="1"/>
    <n v="46.905982905982903"/>
    <n v="1362636000"/>
    <n v="1363064400"/>
    <d v="2013-03-07T06:00:00"/>
    <d v="2013-03-12T05:00:00"/>
    <b v="0"/>
    <b v="1"/>
    <s v="theater/plays"/>
    <s v="theater"/>
    <s v="plays"/>
  </r>
  <r>
    <s v="Distributed context-sensitive flexibility"/>
    <n v="82800"/>
    <n v="2721"/>
    <n v="3.2862318840579712"/>
    <s v="canceled"/>
    <n v="58"/>
    <n v="46.913793103448278"/>
    <s v="US"/>
    <x v="1"/>
    <n v="1"/>
    <n v="46.913793103448278"/>
    <n v="1402117200"/>
    <n v="1403154000"/>
    <d v="2014-06-07T05:00:00"/>
    <d v="2014-06-19T05:00:00"/>
    <b v="0"/>
    <b v="1"/>
    <s v="film &amp; video/drama"/>
    <s v="film &amp; video"/>
    <s v="drama"/>
  </r>
  <r>
    <s v="Down-sized disintermediate support"/>
    <n v="1800"/>
    <n v="4712"/>
    <n v="261.77777777777777"/>
    <s v="successful"/>
    <n v="50"/>
    <n v="94.24"/>
    <s v="US"/>
    <x v="1"/>
    <n v="1"/>
    <n v="94.24"/>
    <n v="1286341200"/>
    <n v="1286859600"/>
    <d v="2010-10-06T05:00:00"/>
    <d v="2010-10-12T05:00:00"/>
    <b v="0"/>
    <b v="0"/>
    <s v="publishing/nonfiction"/>
    <s v="publishing"/>
    <s v="nonfiction"/>
  </r>
  <r>
    <s v="Stand-alone mission-critical moratorium"/>
    <n v="9600"/>
    <n v="9216"/>
    <n v="96"/>
    <s v="failed"/>
    <n v="115"/>
    <n v="80.139130434782615"/>
    <s v="US"/>
    <x v="1"/>
    <n v="1"/>
    <n v="80.139130434782615"/>
    <n v="1348808400"/>
    <n v="1349326800"/>
    <d v="2012-09-28T05:00:00"/>
    <d v="2012-10-04T05:00:00"/>
    <b v="0"/>
    <b v="0"/>
    <s v="games/mobile games"/>
    <s v="games"/>
    <s v="mobile games"/>
  </r>
  <r>
    <s v="Down-sized empowering protocol"/>
    <n v="92100"/>
    <n v="19246"/>
    <n v="20.896851248642779"/>
    <s v="failed"/>
    <n v="326"/>
    <n v="59.036809815950917"/>
    <s v="US"/>
    <x v="1"/>
    <n v="1"/>
    <n v="59.036809815950917"/>
    <n v="1429592400"/>
    <n v="1430974800"/>
    <d v="2015-04-21T05:00:00"/>
    <d v="2015-05-07T05:00:00"/>
    <b v="0"/>
    <b v="1"/>
    <s v="technology/wearables"/>
    <s v="technology"/>
    <s v="wearables"/>
  </r>
  <r>
    <s v="Fully-configurable coherent Internet solution"/>
    <n v="5500"/>
    <n v="12274"/>
    <n v="223.16363636363636"/>
    <s v="successful"/>
    <n v="186"/>
    <n v="65.989247311827953"/>
    <s v="US"/>
    <x v="1"/>
    <n v="1"/>
    <n v="65.989247311827953"/>
    <n v="1519538400"/>
    <n v="1519970400"/>
    <d v="2018-02-25T06:00:00"/>
    <d v="2018-03-02T06:00:00"/>
    <b v="0"/>
    <b v="0"/>
    <s v="film &amp; video/documentary"/>
    <s v="film &amp; video"/>
    <s v="documentary"/>
  </r>
  <r>
    <s v="Distributed motivating algorithm"/>
    <n v="64300"/>
    <n v="65323"/>
    <n v="101.59097978227061"/>
    <s v="successful"/>
    <n v="1071"/>
    <n v="60.992530345471522"/>
    <s v="US"/>
    <x v="1"/>
    <n v="1"/>
    <n v="60.992530345471522"/>
    <n v="1434085200"/>
    <n v="1434603600"/>
    <d v="2015-06-12T05:00:00"/>
    <d v="2015-06-18T05:00:00"/>
    <b v="0"/>
    <b v="0"/>
    <s v="technology/web"/>
    <s v="technology"/>
    <s v="web"/>
  </r>
  <r>
    <s v="Expanded solution-oriented benchmark"/>
    <n v="5000"/>
    <n v="11502"/>
    <n v="230.03999999999996"/>
    <s v="successful"/>
    <n v="117"/>
    <n v="98.307692307692307"/>
    <s v="US"/>
    <x v="1"/>
    <n v="1"/>
    <n v="98.307692307692307"/>
    <n v="1333688400"/>
    <n v="1337230800"/>
    <d v="2012-04-06T05:00:00"/>
    <d v="2012-05-17T05:00:00"/>
    <b v="0"/>
    <b v="0"/>
    <s v="technology/web"/>
    <s v="technology"/>
    <s v="web"/>
  </r>
  <r>
    <s v="Implemented discrete secured line"/>
    <n v="5400"/>
    <n v="7322"/>
    <n v="135.59259259259261"/>
    <s v="successful"/>
    <n v="70"/>
    <n v="104.6"/>
    <s v="US"/>
    <x v="1"/>
    <n v="1"/>
    <n v="104.6"/>
    <n v="1277701200"/>
    <n v="1279429200"/>
    <d v="2010-06-28T05:00:00"/>
    <d v="2010-07-18T05:00:00"/>
    <b v="0"/>
    <b v="0"/>
    <s v="music/indie rock"/>
    <s v="music"/>
    <s v="indie rock"/>
  </r>
  <r>
    <s v="Multi-lateral actuating installation"/>
    <n v="9000"/>
    <n v="11619"/>
    <n v="129.1"/>
    <s v="successful"/>
    <n v="135"/>
    <n v="86.066666666666663"/>
    <s v="US"/>
    <x v="1"/>
    <n v="1"/>
    <n v="86.066666666666663"/>
    <n v="1560747600"/>
    <n v="1561438800"/>
    <d v="2019-06-17T05:00:00"/>
    <d v="2019-06-25T05:00:00"/>
    <b v="0"/>
    <b v="0"/>
    <s v="theater/plays"/>
    <s v="theater"/>
    <s v="plays"/>
  </r>
  <r>
    <s v="Secured reciprocal array"/>
    <n v="25000"/>
    <n v="59128"/>
    <n v="236.512"/>
    <s v="successful"/>
    <n v="768"/>
    <n v="76.989583333333329"/>
    <s v="CH"/>
    <x v="5"/>
    <n v="1.2"/>
    <n v="92.387499999999989"/>
    <n v="1410066000"/>
    <n v="1410498000"/>
    <d v="2014-09-07T05:00:00"/>
    <d v="2014-09-12T05:00:00"/>
    <b v="0"/>
    <b v="0"/>
    <s v="technology/wearables"/>
    <s v="technology"/>
    <s v="wearables"/>
  </r>
  <r>
    <s v="Optional bandwidth-monitored middleware"/>
    <n v="8800"/>
    <n v="1518"/>
    <n v="17.25"/>
    <s v="canceled"/>
    <n v="51"/>
    <n v="29.764705882352942"/>
    <s v="US"/>
    <x v="1"/>
    <n v="1"/>
    <n v="29.764705882352942"/>
    <n v="1320732000"/>
    <n v="1322460000"/>
    <d v="2011-11-08T06:00:00"/>
    <d v="2011-11-28T06:00:00"/>
    <b v="0"/>
    <b v="0"/>
    <s v="theater/plays"/>
    <s v="theater"/>
    <s v="plays"/>
  </r>
  <r>
    <s v="Upgradable upward-trending workforce"/>
    <n v="8300"/>
    <n v="9337"/>
    <n v="112.49397590361446"/>
    <s v="successful"/>
    <n v="199"/>
    <n v="46.91959798994975"/>
    <s v="US"/>
    <x v="1"/>
    <n v="1"/>
    <n v="46.91959798994975"/>
    <n v="1465794000"/>
    <n v="1466312400"/>
    <d v="2016-06-13T05:00:00"/>
    <d v="2016-06-19T05:00:00"/>
    <b v="0"/>
    <b v="1"/>
    <s v="theater/plays"/>
    <s v="theater"/>
    <s v="plays"/>
  </r>
  <r>
    <s v="Upgradable hybrid capability"/>
    <n v="9300"/>
    <n v="11255"/>
    <n v="121.02150537634408"/>
    <s v="successful"/>
    <n v="107"/>
    <n v="105.18691588785046"/>
    <s v="US"/>
    <x v="1"/>
    <n v="1"/>
    <n v="105.18691588785046"/>
    <n v="1500958800"/>
    <n v="1501736400"/>
    <d v="2017-07-25T05:00:00"/>
    <d v="2017-08-03T05:00:00"/>
    <b v="0"/>
    <b v="0"/>
    <s v="technology/wearables"/>
    <s v="technology"/>
    <s v="wearables"/>
  </r>
  <r>
    <s v="Managed fresh-thinking flexibility"/>
    <n v="6200"/>
    <n v="13632"/>
    <n v="219.87096774193549"/>
    <s v="successful"/>
    <n v="195"/>
    <n v="69.907692307692301"/>
    <s v="US"/>
    <x v="1"/>
    <n v="1"/>
    <n v="69.907692307692301"/>
    <n v="1357020000"/>
    <n v="1361512800"/>
    <d v="2013-01-01T06:00:00"/>
    <d v="2013-02-22T06:00:00"/>
    <b v="0"/>
    <b v="0"/>
    <s v="music/indie rock"/>
    <s v="music"/>
    <s v="indie rock"/>
  </r>
  <r>
    <s v="Networked stable workforce"/>
    <n v="100"/>
    <n v="1"/>
    <n v="1"/>
    <s v="failed"/>
    <n v="1"/>
    <n v="1"/>
    <s v="US"/>
    <x v="1"/>
    <n v="1"/>
    <n v="1"/>
    <n v="1544940000"/>
    <n v="1545026400"/>
    <d v="2018-12-16T06:00:00"/>
    <d v="2018-12-17T06:00:00"/>
    <b v="0"/>
    <b v="0"/>
    <s v="music/rock"/>
    <s v="music"/>
    <s v="rock"/>
  </r>
  <r>
    <s v="Customizable intermediate extranet"/>
    <n v="137200"/>
    <n v="88037"/>
    <n v="64.166909620991248"/>
    <s v="failed"/>
    <n v="1467"/>
    <n v="60.011588275391958"/>
    <s v="US"/>
    <x v="1"/>
    <n v="1"/>
    <n v="60.011588275391958"/>
    <n v="1402290000"/>
    <n v="1406696400"/>
    <d v="2014-06-09T05:00:00"/>
    <d v="2014-07-30T05:00:00"/>
    <b v="0"/>
    <b v="0"/>
    <s v="music/electric music"/>
    <s v="music"/>
    <s v="electric music"/>
  </r>
  <r>
    <s v="User-centric fault-tolerant task-force"/>
    <n v="41500"/>
    <n v="175573"/>
    <n v="423.06746987951806"/>
    <s v="successful"/>
    <n v="3376"/>
    <n v="52.006220379146917"/>
    <s v="US"/>
    <x v="1"/>
    <n v="1"/>
    <n v="52.006220379146917"/>
    <n v="1487311200"/>
    <n v="1487916000"/>
    <d v="2017-02-17T06:00:00"/>
    <d v="2017-02-24T06:00:00"/>
    <b v="0"/>
    <b v="0"/>
    <s v="music/indie rock"/>
    <s v="music"/>
    <s v="indie rock"/>
  </r>
  <r>
    <s v="Multi-tiered radical definition"/>
    <n v="189400"/>
    <n v="176112"/>
    <n v="92.984160506863773"/>
    <s v="failed"/>
    <n v="5681"/>
    <n v="31.000176025347649"/>
    <s v="US"/>
    <x v="1"/>
    <n v="1"/>
    <n v="31.000176025347649"/>
    <n v="1350622800"/>
    <n v="1351141200"/>
    <d v="2012-10-19T05:00:00"/>
    <d v="2012-10-25T05:00:00"/>
    <b v="0"/>
    <b v="0"/>
    <s v="theater/plays"/>
    <s v="theater"/>
    <s v="plays"/>
  </r>
  <r>
    <s v="Devolved foreground benchmark"/>
    <n v="171300"/>
    <n v="100650"/>
    <n v="58.756567425569173"/>
    <s v="failed"/>
    <n v="1059"/>
    <n v="95.042492917847028"/>
    <s v="US"/>
    <x v="1"/>
    <n v="1"/>
    <n v="95.042492917847028"/>
    <n v="1463029200"/>
    <n v="1465016400"/>
    <d v="2016-05-12T05:00:00"/>
    <d v="2016-06-04T05:00:00"/>
    <b v="0"/>
    <b v="1"/>
    <s v="music/indie rock"/>
    <s v="music"/>
    <s v="indie rock"/>
  </r>
  <r>
    <s v="Distributed eco-centric methodology"/>
    <n v="139500"/>
    <n v="90706"/>
    <n v="65.022222222222226"/>
    <s v="failed"/>
    <n v="1194"/>
    <n v="75.968174204355108"/>
    <s v="US"/>
    <x v="1"/>
    <n v="1"/>
    <n v="75.968174204355108"/>
    <n v="1269493200"/>
    <n v="1270789200"/>
    <d v="2010-03-25T05:00:00"/>
    <d v="2010-04-09T05:00:00"/>
    <b v="0"/>
    <b v="0"/>
    <s v="theater/plays"/>
    <s v="theater"/>
    <s v="plays"/>
  </r>
  <r>
    <s v="Streamlined encompassing encryption"/>
    <n v="36400"/>
    <n v="26914"/>
    <n v="73.939560439560438"/>
    <s v="canceled"/>
    <n v="379"/>
    <n v="71.013192612137203"/>
    <s v="AU"/>
    <x v="2"/>
    <n v="0.69"/>
    <n v="48.999102902374666"/>
    <n v="1570251600"/>
    <n v="1572325200"/>
    <d v="2019-10-05T05:00:00"/>
    <d v="2019-10-29T05:00:00"/>
    <b v="0"/>
    <b v="0"/>
    <s v="music/rock"/>
    <s v="music"/>
    <s v="rock"/>
  </r>
  <r>
    <s v="User-friendly reciprocal initiative"/>
    <n v="4200"/>
    <n v="2212"/>
    <n v="52.666666666666664"/>
    <s v="failed"/>
    <n v="30"/>
    <n v="73.733333333333334"/>
    <s v="AU"/>
    <x v="2"/>
    <n v="0.69"/>
    <n v="50.875999999999998"/>
    <n v="1388383200"/>
    <n v="1389420000"/>
    <d v="2013-12-30T06:00:00"/>
    <d v="2014-01-11T06:00:00"/>
    <b v="0"/>
    <b v="0"/>
    <s v="photography/photography books"/>
    <s v="photography"/>
    <s v="photography books"/>
  </r>
  <r>
    <s v="Ergonomic fresh-thinking installation"/>
    <n v="2100"/>
    <n v="4640"/>
    <n v="220.95238095238096"/>
    <s v="successful"/>
    <n v="41"/>
    <n v="113.17073170731707"/>
    <s v="US"/>
    <x v="1"/>
    <n v="1"/>
    <n v="113.17073170731707"/>
    <n v="1449554400"/>
    <n v="1449640800"/>
    <d v="2015-12-08T06:00:00"/>
    <d v="2015-12-09T06:00:00"/>
    <b v="0"/>
    <b v="0"/>
    <s v="music/rock"/>
    <s v="music"/>
    <s v="rock"/>
  </r>
  <r>
    <s v="Robust explicit hardware"/>
    <n v="191200"/>
    <n v="191222"/>
    <n v="100.01150627615063"/>
    <s v="successful"/>
    <n v="1821"/>
    <n v="105.00933552992861"/>
    <s v="US"/>
    <x v="1"/>
    <n v="1"/>
    <n v="105.00933552992861"/>
    <n v="1553662800"/>
    <n v="1555218000"/>
    <d v="2019-03-27T05:00:00"/>
    <d v="2019-04-14T05:00:00"/>
    <b v="0"/>
    <b v="1"/>
    <s v="theater/plays"/>
    <s v="theater"/>
    <s v="plays"/>
  </r>
  <r>
    <s v="Stand-alone actuating support"/>
    <n v="8000"/>
    <n v="12985"/>
    <n v="162.3125"/>
    <s v="successful"/>
    <n v="164"/>
    <n v="79.176829268292678"/>
    <s v="US"/>
    <x v="1"/>
    <n v="1"/>
    <n v="79.176829268292678"/>
    <n v="1556341200"/>
    <n v="1557723600"/>
    <d v="2019-04-27T05:00:00"/>
    <d v="2019-05-13T05:00:00"/>
    <b v="0"/>
    <b v="0"/>
    <s v="technology/wearables"/>
    <s v="technology"/>
    <s v="wearables"/>
  </r>
  <r>
    <s v="Cross-platform methodical process improvement"/>
    <n v="5500"/>
    <n v="4300"/>
    <n v="78.181818181818187"/>
    <s v="failed"/>
    <n v="75"/>
    <n v="57.333333333333336"/>
    <s v="US"/>
    <x v="1"/>
    <n v="1"/>
    <n v="57.333333333333336"/>
    <n v="1442984400"/>
    <n v="1443502800"/>
    <d v="2015-09-23T05:00:00"/>
    <d v="2015-09-29T05:00:00"/>
    <b v="0"/>
    <b v="1"/>
    <s v="technology/web"/>
    <s v="technology"/>
    <s v="web"/>
  </r>
  <r>
    <s v="Extended bottom-line open architecture"/>
    <n v="6100"/>
    <n v="9134"/>
    <n v="149.73770491803279"/>
    <s v="successful"/>
    <n v="157"/>
    <n v="58.178343949044589"/>
    <s v="CH"/>
    <x v="5"/>
    <n v="1.2"/>
    <n v="69.814012738853506"/>
    <n v="1544248800"/>
    <n v="1546840800"/>
    <d v="2018-12-08T06:00:00"/>
    <d v="2019-01-07T06:00:00"/>
    <b v="0"/>
    <b v="0"/>
    <s v="music/rock"/>
    <s v="music"/>
    <s v="rock"/>
  </r>
  <r>
    <s v="Extended reciprocal circuit"/>
    <n v="3500"/>
    <n v="8864"/>
    <n v="253.25714285714284"/>
    <s v="successful"/>
    <n v="246"/>
    <n v="36.032520325203251"/>
    <s v="US"/>
    <x v="1"/>
    <n v="1"/>
    <n v="36.032520325203251"/>
    <n v="1508475600"/>
    <n v="1512712800"/>
    <d v="2017-10-20T05:00:00"/>
    <d v="2017-12-08T06:00:00"/>
    <b v="0"/>
    <b v="1"/>
    <s v="photography/photography books"/>
    <s v="photography"/>
    <s v="photography books"/>
  </r>
  <r>
    <s v="Polarized human-resource protocol"/>
    <n v="150500"/>
    <n v="150755"/>
    <n v="100.16943521594683"/>
    <s v="successful"/>
    <n v="1396"/>
    <n v="107.99068767908309"/>
    <s v="US"/>
    <x v="1"/>
    <n v="1"/>
    <n v="107.99068767908309"/>
    <n v="1507438800"/>
    <n v="1507525200"/>
    <d v="2017-10-08T05:00:00"/>
    <d v="2017-10-09T05:00:00"/>
    <b v="0"/>
    <b v="0"/>
    <s v="theater/plays"/>
    <s v="theater"/>
    <s v="plays"/>
  </r>
  <r>
    <s v="Synergized radical product"/>
    <n v="90400"/>
    <n v="110279"/>
    <n v="121.99004424778761"/>
    <s v="successful"/>
    <n v="2506"/>
    <n v="44.005985634477256"/>
    <s v="US"/>
    <x v="1"/>
    <n v="1"/>
    <n v="44.005985634477256"/>
    <n v="1501563600"/>
    <n v="1504328400"/>
    <d v="2017-08-01T05:00:00"/>
    <d v="2017-09-02T05:00:00"/>
    <b v="0"/>
    <b v="0"/>
    <s v="technology/web"/>
    <s v="technology"/>
    <s v="web"/>
  </r>
  <r>
    <s v="Robust heuristic artificial intelligence"/>
    <n v="9800"/>
    <n v="13439"/>
    <n v="137.13265306122449"/>
    <s v="successful"/>
    <n v="244"/>
    <n v="55.077868852459019"/>
    <s v="US"/>
    <x v="1"/>
    <n v="1"/>
    <n v="55.077868852459019"/>
    <n v="1292997600"/>
    <n v="1293343200"/>
    <d v="2010-12-22T06:00:00"/>
    <d v="2010-12-26T06:00:00"/>
    <b v="0"/>
    <b v="0"/>
    <s v="photography/photography books"/>
    <s v="photography"/>
    <s v="photography books"/>
  </r>
  <r>
    <s v="Robust content-based emulation"/>
    <n v="2600"/>
    <n v="10804"/>
    <n v="415.53846153846149"/>
    <s v="successful"/>
    <n v="146"/>
    <n v="74"/>
    <s v="AU"/>
    <x v="2"/>
    <n v="0.69"/>
    <n v="51.059999999999995"/>
    <n v="1370840400"/>
    <n v="1371704400"/>
    <d v="2013-06-10T05:00:00"/>
    <d v="2013-06-20T05:00:00"/>
    <b v="0"/>
    <b v="0"/>
    <s v="theater/plays"/>
    <s v="theater"/>
    <s v="plays"/>
  </r>
  <r>
    <s v="Ergonomic uniform open system"/>
    <n v="128100"/>
    <n v="40107"/>
    <n v="31.30913348946136"/>
    <s v="failed"/>
    <n v="955"/>
    <n v="41.996858638743454"/>
    <s v="DK"/>
    <x v="3"/>
    <n v="0.15"/>
    <n v="6.2995287958115176"/>
    <n v="1550815200"/>
    <n v="1552798800"/>
    <d v="2019-02-22T06:00:00"/>
    <d v="2019-03-17T05:00:00"/>
    <b v="0"/>
    <b v="1"/>
    <s v="music/indie rock"/>
    <s v="music"/>
    <s v="indie rock"/>
  </r>
  <r>
    <s v="Profit-focused modular product"/>
    <n v="23300"/>
    <n v="98811"/>
    <n v="424.08154506437768"/>
    <s v="successful"/>
    <n v="1267"/>
    <n v="77.988161010260455"/>
    <s v="US"/>
    <x v="1"/>
    <n v="1"/>
    <n v="77.988161010260455"/>
    <n v="1339909200"/>
    <n v="1342328400"/>
    <d v="2012-06-17T05:00:00"/>
    <d v="2012-07-15T05:00:00"/>
    <b v="0"/>
    <b v="1"/>
    <s v="film &amp; video/shorts"/>
    <s v="film &amp; video"/>
    <s v="shorts"/>
  </r>
  <r>
    <s v="Mandatory mobile product"/>
    <n v="188100"/>
    <n v="5528"/>
    <n v="2.93886230728336"/>
    <s v="failed"/>
    <n v="67"/>
    <n v="82.507462686567166"/>
    <s v="US"/>
    <x v="1"/>
    <n v="1"/>
    <n v="82.507462686567166"/>
    <n v="1501736400"/>
    <n v="1502341200"/>
    <d v="2017-08-03T05:00:00"/>
    <d v="2017-08-10T05:00:00"/>
    <b v="0"/>
    <b v="0"/>
    <s v="music/indie rock"/>
    <s v="music"/>
    <s v="indie rock"/>
  </r>
  <r>
    <s v="Public-key 3rdgeneration budgetary management"/>
    <n v="4900"/>
    <n v="521"/>
    <n v="10.63265306122449"/>
    <s v="failed"/>
    <n v="5"/>
    <n v="104.2"/>
    <s v="US"/>
    <x v="1"/>
    <n v="1"/>
    <n v="104.2"/>
    <n v="1395291600"/>
    <n v="1397192400"/>
    <d v="2014-03-20T05:00:00"/>
    <d v="2014-04-11T05:00:00"/>
    <b v="0"/>
    <b v="0"/>
    <s v="publishing/translations"/>
    <s v="publishing"/>
    <s v="translations"/>
  </r>
  <r>
    <s v="Centralized national firmware"/>
    <n v="800"/>
    <n v="663"/>
    <n v="82.875"/>
    <s v="failed"/>
    <n v="26"/>
    <n v="25.5"/>
    <s v="US"/>
    <x v="1"/>
    <n v="1"/>
    <n v="25.5"/>
    <n v="1405746000"/>
    <n v="1407042000"/>
    <d v="2014-07-19T05:00:00"/>
    <d v="2014-08-03T05:00:00"/>
    <b v="0"/>
    <b v="1"/>
    <s v="film &amp; video/documentary"/>
    <s v="film &amp; video"/>
    <s v="documentary"/>
  </r>
  <r>
    <s v="Cross-group 4thgeneration middleware"/>
    <n v="96700"/>
    <n v="157635"/>
    <n v="163.01447776628748"/>
    <s v="successful"/>
    <n v="1561"/>
    <n v="100.98334401024984"/>
    <s v="US"/>
    <x v="1"/>
    <n v="1"/>
    <n v="100.98334401024984"/>
    <n v="1368853200"/>
    <n v="1369371600"/>
    <d v="2013-05-18T05:00:00"/>
    <d v="2013-05-24T05:00:00"/>
    <b v="0"/>
    <b v="0"/>
    <s v="theater/plays"/>
    <s v="theater"/>
    <s v="plays"/>
  </r>
  <r>
    <s v="Pre-emptive scalable access"/>
    <n v="600"/>
    <n v="5368"/>
    <n v="894.66666666666674"/>
    <s v="successful"/>
    <n v="48"/>
    <n v="111.83333333333333"/>
    <s v="US"/>
    <x v="1"/>
    <n v="1"/>
    <n v="111.83333333333333"/>
    <n v="1444021200"/>
    <n v="1444107600"/>
    <d v="2015-10-05T05:00:00"/>
    <d v="2015-10-06T05:00:00"/>
    <b v="0"/>
    <b v="1"/>
    <s v="technology/wearables"/>
    <s v="technology"/>
    <s v="wearables"/>
  </r>
  <r>
    <s v="Sharable intangible migration"/>
    <n v="181200"/>
    <n v="47459"/>
    <n v="26.191501103752756"/>
    <s v="failed"/>
    <n v="1130"/>
    <n v="41.999115044247787"/>
    <s v="US"/>
    <x v="1"/>
    <n v="1"/>
    <n v="41.999115044247787"/>
    <n v="1472619600"/>
    <n v="1474261200"/>
    <d v="2016-08-31T05:00:00"/>
    <d v="2016-09-19T05:00:00"/>
    <b v="0"/>
    <b v="0"/>
    <s v="theater/plays"/>
    <s v="theater"/>
    <s v="plays"/>
  </r>
  <r>
    <s v="Proactive scalable Graphical User Interface"/>
    <n v="115000"/>
    <n v="86060"/>
    <n v="74.834782608695647"/>
    <s v="failed"/>
    <n v="782"/>
    <n v="110.05115089514067"/>
    <s v="US"/>
    <x v="1"/>
    <n v="1"/>
    <n v="110.05115089514067"/>
    <n v="1472878800"/>
    <n v="1473656400"/>
    <d v="2016-09-03T05:00:00"/>
    <d v="2016-09-12T05:00:00"/>
    <b v="0"/>
    <b v="0"/>
    <s v="theater/plays"/>
    <s v="theater"/>
    <s v="plays"/>
  </r>
  <r>
    <s v="Digitized solution-oriented product"/>
    <n v="38800"/>
    <n v="161593"/>
    <n v="416.47680412371136"/>
    <s v="successful"/>
    <n v="2739"/>
    <n v="58.997079225994888"/>
    <s v="US"/>
    <x v="1"/>
    <n v="1"/>
    <n v="58.997079225994888"/>
    <n v="1289800800"/>
    <n v="1291960800"/>
    <d v="2010-11-15T06:00:00"/>
    <d v="2010-12-10T06:00:00"/>
    <b v="0"/>
    <b v="0"/>
    <s v="theater/plays"/>
    <s v="theater"/>
    <s v="plays"/>
  </r>
  <r>
    <s v="Triple-buffered cohesive structure"/>
    <n v="7200"/>
    <n v="6927"/>
    <n v="96.208333333333329"/>
    <s v="failed"/>
    <n v="210"/>
    <n v="32.985714285714288"/>
    <s v="US"/>
    <x v="1"/>
    <n v="1"/>
    <n v="32.985714285714288"/>
    <n v="1505970000"/>
    <n v="1506747600"/>
    <d v="2017-09-21T05:00:00"/>
    <d v="2017-09-30T05:00:00"/>
    <b v="0"/>
    <b v="0"/>
    <s v="food/food trucks"/>
    <s v="food"/>
    <s v="food trucks"/>
  </r>
  <r>
    <s v="Realigned human-resource orchestration"/>
    <n v="44500"/>
    <n v="159185"/>
    <n v="357.71910112359546"/>
    <s v="successful"/>
    <n v="3537"/>
    <n v="45.005654509471306"/>
    <s v="CA"/>
    <x v="0"/>
    <n v="0.74"/>
    <n v="33.304184337008763"/>
    <n v="1363496400"/>
    <n v="1363582800"/>
    <d v="2013-03-17T05:00:00"/>
    <d v="2013-03-18T05:00:00"/>
    <b v="0"/>
    <b v="1"/>
    <s v="theater/plays"/>
    <s v="theater"/>
    <s v="plays"/>
  </r>
  <r>
    <s v="Optional clear-thinking software"/>
    <n v="56000"/>
    <n v="172736"/>
    <n v="308.45714285714286"/>
    <s v="successful"/>
    <n v="2107"/>
    <n v="81.98196487897485"/>
    <s v="AU"/>
    <x v="2"/>
    <n v="0.69"/>
    <n v="56.567555766492639"/>
    <n v="1269234000"/>
    <n v="1269666000"/>
    <d v="2010-03-22T05:00:00"/>
    <d v="2010-03-27T05:00:00"/>
    <b v="0"/>
    <b v="0"/>
    <s v="technology/wearables"/>
    <s v="technology"/>
    <s v="wearables"/>
  </r>
  <r>
    <s v="Centralized global approach"/>
    <n v="8600"/>
    <n v="5315"/>
    <n v="61.802325581395344"/>
    <s v="failed"/>
    <n v="136"/>
    <n v="39.080882352941174"/>
    <s v="US"/>
    <x v="1"/>
    <n v="1"/>
    <n v="39.080882352941174"/>
    <n v="1507093200"/>
    <n v="1508648400"/>
    <d v="2017-10-04T05:00:00"/>
    <d v="2017-10-22T05:00:00"/>
    <b v="0"/>
    <b v="0"/>
    <s v="technology/web"/>
    <s v="technology"/>
    <s v="web"/>
  </r>
  <r>
    <s v="Reverse-engineered bandwidth-monitored contingency"/>
    <n v="27100"/>
    <n v="195750"/>
    <n v="722.32472324723244"/>
    <s v="successful"/>
    <n v="3318"/>
    <n v="58.996383363471971"/>
    <s v="DK"/>
    <x v="3"/>
    <n v="0.15"/>
    <n v="8.8494575045207959"/>
    <n v="1560574800"/>
    <n v="1561957200"/>
    <d v="2019-06-15T05:00:00"/>
    <d v="2019-07-01T05:00:00"/>
    <b v="0"/>
    <b v="0"/>
    <s v="theater/plays"/>
    <s v="theater"/>
    <s v="plays"/>
  </r>
  <r>
    <s v="Pre-emptive bandwidth-monitored instruction set"/>
    <n v="5100"/>
    <n v="3525"/>
    <n v="69.117647058823522"/>
    <s v="failed"/>
    <n v="86"/>
    <n v="40.988372093023258"/>
    <s v="CA"/>
    <x v="0"/>
    <n v="0.74"/>
    <n v="30.331395348837212"/>
    <n v="1284008400"/>
    <n v="1285131600"/>
    <d v="2010-09-09T05:00:00"/>
    <d v="2010-09-22T05:00:00"/>
    <b v="0"/>
    <b v="0"/>
    <s v="music/rock"/>
    <s v="music"/>
    <s v="rock"/>
  </r>
  <r>
    <s v="Adaptive asynchronous emulation"/>
    <n v="3600"/>
    <n v="10550"/>
    <n v="293.05555555555554"/>
    <s v="successful"/>
    <n v="340"/>
    <n v="31.029411764705884"/>
    <s v="US"/>
    <x v="1"/>
    <n v="1"/>
    <n v="31.029411764705884"/>
    <n v="1556859600"/>
    <n v="1556946000"/>
    <d v="2019-05-03T05:00:00"/>
    <d v="2019-05-04T05:00:00"/>
    <b v="0"/>
    <b v="0"/>
    <s v="theater/plays"/>
    <s v="theater"/>
    <s v="plays"/>
  </r>
  <r>
    <s v="Innovative actuating conglomeration"/>
    <n v="1000"/>
    <n v="718"/>
    <n v="71.8"/>
    <s v="failed"/>
    <n v="19"/>
    <n v="37.789473684210527"/>
    <s v="US"/>
    <x v="1"/>
    <n v="1"/>
    <n v="37.789473684210527"/>
    <n v="1526187600"/>
    <n v="1527138000"/>
    <d v="2018-05-13T05:00:00"/>
    <d v="2018-05-24T05:00:00"/>
    <b v="0"/>
    <b v="0"/>
    <s v="film &amp; video/television"/>
    <s v="film &amp; video"/>
    <s v="television"/>
  </r>
  <r>
    <s v="Grass-roots foreground policy"/>
    <n v="88800"/>
    <n v="28358"/>
    <n v="31.934684684684683"/>
    <s v="failed"/>
    <n v="886"/>
    <n v="32.006772009029348"/>
    <s v="US"/>
    <x v="1"/>
    <n v="1"/>
    <n v="32.006772009029348"/>
    <n v="1400821200"/>
    <n v="1402117200"/>
    <d v="2014-05-23T05:00:00"/>
    <d v="2014-06-07T05:00:00"/>
    <b v="0"/>
    <b v="0"/>
    <s v="theater/plays"/>
    <s v="theater"/>
    <s v="plays"/>
  </r>
  <r>
    <s v="Horizontal transitional paradigm"/>
    <n v="60200"/>
    <n v="138384"/>
    <n v="229.87375415282392"/>
    <s v="successful"/>
    <n v="1442"/>
    <n v="95.966712898751737"/>
    <s v="CA"/>
    <x v="0"/>
    <n v="0.74"/>
    <n v="71.015367545076288"/>
    <n v="1361599200"/>
    <n v="1364014800"/>
    <d v="2013-02-23T06:00:00"/>
    <d v="2013-03-23T05:00:00"/>
    <b v="0"/>
    <b v="1"/>
    <s v="film &amp; video/shorts"/>
    <s v="film &amp; video"/>
    <s v="shorts"/>
  </r>
  <r>
    <s v="Networked didactic info-mediaries"/>
    <n v="8200"/>
    <n v="2625"/>
    <n v="32.012195121951223"/>
    <s v="failed"/>
    <n v="35"/>
    <n v="75"/>
    <s v="IT"/>
    <x v="6"/>
    <n v="1.1200000000000001"/>
    <n v="84.000000000000014"/>
    <n v="1417500000"/>
    <n v="1417586400"/>
    <d v="2014-12-02T06:00:00"/>
    <d v="2014-12-03T06:00:00"/>
    <b v="0"/>
    <b v="0"/>
    <s v="theater/plays"/>
    <s v="theater"/>
    <s v="plays"/>
  </r>
  <r>
    <s v="Switchable contextually-based access"/>
    <n v="191300"/>
    <n v="45004"/>
    <n v="23.525352848928385"/>
    <s v="canceled"/>
    <n v="441"/>
    <n v="102.0498866213152"/>
    <s v="US"/>
    <x v="1"/>
    <n v="1"/>
    <n v="102.0498866213152"/>
    <n v="1457071200"/>
    <n v="1457071200"/>
    <d v="2016-03-04T06:00:00"/>
    <d v="2016-03-04T06:00:00"/>
    <b v="0"/>
    <b v="0"/>
    <s v="theater/plays"/>
    <s v="theater"/>
    <s v="plays"/>
  </r>
  <r>
    <s v="Up-sized dynamic throughput"/>
    <n v="3700"/>
    <n v="2538"/>
    <n v="68.594594594594597"/>
    <s v="failed"/>
    <n v="24"/>
    <n v="105.75"/>
    <s v="US"/>
    <x v="1"/>
    <n v="1"/>
    <n v="105.75"/>
    <n v="1370322000"/>
    <n v="1370408400"/>
    <d v="2013-06-04T05:00:00"/>
    <d v="2013-06-05T05:00:00"/>
    <b v="0"/>
    <b v="1"/>
    <s v="theater/plays"/>
    <s v="theater"/>
    <s v="plays"/>
  </r>
  <r>
    <s v="Mandatory reciprocal superstructure"/>
    <n v="8400"/>
    <n v="3188"/>
    <n v="37.952380952380956"/>
    <s v="failed"/>
    <n v="86"/>
    <n v="37.069767441860463"/>
    <s v="IT"/>
    <x v="6"/>
    <n v="1.1200000000000001"/>
    <n v="41.518139534883723"/>
    <n v="1552366800"/>
    <n v="1552626000"/>
    <d v="2019-03-12T05:00:00"/>
    <d v="2019-03-15T05:00:00"/>
    <b v="0"/>
    <b v="0"/>
    <s v="theater/plays"/>
    <s v="theater"/>
    <s v="plays"/>
  </r>
  <r>
    <s v="Upgradable 4thgeneration productivity"/>
    <n v="42600"/>
    <n v="8517"/>
    <n v="19.992957746478872"/>
    <s v="failed"/>
    <n v="243"/>
    <n v="35.049382716049379"/>
    <s v="US"/>
    <x v="1"/>
    <n v="1"/>
    <n v="35.049382716049379"/>
    <n v="1403845200"/>
    <n v="1404190800"/>
    <d v="2014-06-27T05:00:00"/>
    <d v="2014-07-01T05:00:00"/>
    <b v="0"/>
    <b v="0"/>
    <s v="music/rock"/>
    <s v="music"/>
    <s v="rock"/>
  </r>
  <r>
    <s v="Progressive discrete hub"/>
    <n v="6600"/>
    <n v="3012"/>
    <n v="45.636363636363633"/>
    <s v="failed"/>
    <n v="65"/>
    <n v="46.338461538461537"/>
    <s v="US"/>
    <x v="1"/>
    <n v="1"/>
    <n v="46.338461538461537"/>
    <n v="1523163600"/>
    <n v="1523509200"/>
    <d v="2018-04-08T05:00:00"/>
    <d v="2018-04-12T05:00:00"/>
    <b v="1"/>
    <b v="0"/>
    <s v="music/indie rock"/>
    <s v="music"/>
    <s v="indie rock"/>
  </r>
  <r>
    <s v="Assimilated multi-tasking archive"/>
    <n v="7100"/>
    <n v="8716"/>
    <n v="122.7605633802817"/>
    <s v="successful"/>
    <n v="126"/>
    <n v="69.174603174603178"/>
    <s v="US"/>
    <x v="1"/>
    <n v="1"/>
    <n v="69.174603174603178"/>
    <n v="1442206800"/>
    <n v="1443589200"/>
    <d v="2015-09-14T05:00:00"/>
    <d v="2015-09-30T05:00:00"/>
    <b v="0"/>
    <b v="0"/>
    <s v="music/metal"/>
    <s v="music"/>
    <s v="metal"/>
  </r>
  <r>
    <s v="Upgradable high-level solution"/>
    <n v="15800"/>
    <n v="57157"/>
    <n v="361.75316455696202"/>
    <s v="successful"/>
    <n v="524"/>
    <n v="109.07824427480917"/>
    <s v="US"/>
    <x v="1"/>
    <n v="1"/>
    <n v="109.07824427480917"/>
    <n v="1532840400"/>
    <n v="1533445200"/>
    <d v="2018-07-29T05:00:00"/>
    <d v="2018-08-05T05:00:00"/>
    <b v="0"/>
    <b v="0"/>
    <s v="music/electric music"/>
    <s v="music"/>
    <s v="electric music"/>
  </r>
  <r>
    <s v="Organic bandwidth-monitored frame"/>
    <n v="8200"/>
    <n v="5178"/>
    <n v="63.146341463414636"/>
    <s v="failed"/>
    <n v="100"/>
    <n v="51.78"/>
    <s v="DK"/>
    <x v="3"/>
    <n v="0.15"/>
    <n v="7.7669999999999995"/>
    <n v="1472878800"/>
    <n v="1474520400"/>
    <d v="2016-09-03T05:00:00"/>
    <d v="2016-09-22T05:00:00"/>
    <b v="0"/>
    <b v="0"/>
    <s v="technology/wearables"/>
    <s v="technology"/>
    <s v="wearables"/>
  </r>
  <r>
    <s v="Business-focused logistical framework"/>
    <n v="54700"/>
    <n v="163118"/>
    <n v="298.20475319926874"/>
    <s v="successful"/>
    <n v="1989"/>
    <n v="82.010055304172951"/>
    <s v="US"/>
    <x v="1"/>
    <n v="1"/>
    <n v="82.010055304172951"/>
    <n v="1498194000"/>
    <n v="1499403600"/>
    <d v="2017-06-23T05:00:00"/>
    <d v="2017-07-07T05:00:00"/>
    <b v="0"/>
    <b v="0"/>
    <s v="film &amp; video/drama"/>
    <s v="film &amp; video"/>
    <s v="drama"/>
  </r>
  <r>
    <s v="Universal multi-state capability"/>
    <n v="63200"/>
    <n v="6041"/>
    <n v="9.5585443037974684"/>
    <s v="failed"/>
    <n v="168"/>
    <n v="35.958333333333336"/>
    <s v="US"/>
    <x v="1"/>
    <n v="1"/>
    <n v="35.958333333333336"/>
    <n v="1281070800"/>
    <n v="1283576400"/>
    <d v="2010-08-06T05:00:00"/>
    <d v="2010-09-04T05:00:00"/>
    <b v="0"/>
    <b v="0"/>
    <s v="music/electric music"/>
    <s v="music"/>
    <s v="electric music"/>
  </r>
  <r>
    <s v="Digitized reciprocal infrastructure"/>
    <n v="1800"/>
    <n v="968"/>
    <n v="53.777777777777779"/>
    <s v="failed"/>
    <n v="13"/>
    <n v="74.461538461538467"/>
    <s v="US"/>
    <x v="1"/>
    <n v="1"/>
    <n v="74.461538461538467"/>
    <n v="1436245200"/>
    <n v="1436590800"/>
    <d v="2015-07-07T05:00:00"/>
    <d v="2015-07-11T05:00:00"/>
    <b v="0"/>
    <b v="0"/>
    <s v="music/rock"/>
    <s v="music"/>
    <s v="rock"/>
  </r>
  <r>
    <s v="Reduced dedicated capability"/>
    <n v="100"/>
    <n v="2"/>
    <n v="2"/>
    <s v="failed"/>
    <n v="1"/>
    <n v="2"/>
    <s v="CA"/>
    <x v="0"/>
    <n v="0.74"/>
    <n v="1.48"/>
    <n v="1269493200"/>
    <n v="1270443600"/>
    <d v="2010-03-25T05:00:00"/>
    <d v="2010-04-05T05:00:00"/>
    <b v="0"/>
    <b v="0"/>
    <s v="theater/plays"/>
    <s v="theater"/>
    <s v="plays"/>
  </r>
  <r>
    <s v="Cross-platform bi-directional workforce"/>
    <n v="2100"/>
    <n v="14305"/>
    <n v="681.19047619047615"/>
    <s v="successful"/>
    <n v="157"/>
    <n v="91.114649681528661"/>
    <s v="US"/>
    <x v="1"/>
    <n v="1"/>
    <n v="91.114649681528661"/>
    <n v="1406264400"/>
    <n v="1407819600"/>
    <d v="2014-07-25T05:00:00"/>
    <d v="2014-08-12T05:00:00"/>
    <b v="0"/>
    <b v="0"/>
    <s v="technology/web"/>
    <s v="technology"/>
    <s v="web"/>
  </r>
  <r>
    <s v="Upgradable scalable methodology"/>
    <n v="8300"/>
    <n v="6543"/>
    <n v="78.831325301204828"/>
    <s v="canceled"/>
    <n v="82"/>
    <n v="79.792682926829272"/>
    <s v="US"/>
    <x v="1"/>
    <n v="1"/>
    <n v="79.792682926829272"/>
    <n v="1317531600"/>
    <n v="1317877200"/>
    <d v="2011-10-02T05:00:00"/>
    <d v="2011-10-06T05:00:00"/>
    <b v="0"/>
    <b v="0"/>
    <s v="food/food trucks"/>
    <s v="food"/>
    <s v="food trucks"/>
  </r>
  <r>
    <s v="Customer-focused client-server service-desk"/>
    <n v="143900"/>
    <n v="193413"/>
    <n v="134.40792216817235"/>
    <s v="successful"/>
    <n v="4498"/>
    <n v="42.999777678968428"/>
    <s v="AU"/>
    <x v="2"/>
    <n v="0.69"/>
    <n v="29.669846598488213"/>
    <n v="1484632800"/>
    <n v="1484805600"/>
    <d v="2017-01-17T06:00:00"/>
    <d v="2017-01-19T06:00:00"/>
    <b v="0"/>
    <b v="0"/>
    <s v="theater/plays"/>
    <s v="theater"/>
    <s v="plays"/>
  </r>
  <r>
    <s v="Mandatory multimedia leverage"/>
    <n v="75000"/>
    <n v="2529"/>
    <n v="3.3719999999999999"/>
    <s v="failed"/>
    <n v="40"/>
    <n v="63.225000000000001"/>
    <s v="US"/>
    <x v="1"/>
    <n v="1"/>
    <n v="63.225000000000001"/>
    <n v="1301806800"/>
    <n v="1302670800"/>
    <d v="2011-04-03T05:00:00"/>
    <d v="2011-04-13T05:00:00"/>
    <b v="0"/>
    <b v="0"/>
    <s v="music/jazz"/>
    <s v="music"/>
    <s v="jazz"/>
  </r>
  <r>
    <s v="Focused analyzing circuit"/>
    <n v="1300"/>
    <n v="5614"/>
    <n v="431.84615384615387"/>
    <s v="successful"/>
    <n v="80"/>
    <n v="70.174999999999997"/>
    <s v="US"/>
    <x v="1"/>
    <n v="1"/>
    <n v="70.174999999999997"/>
    <n v="1539752400"/>
    <n v="1540789200"/>
    <d v="2018-10-17T05:00:00"/>
    <d v="2018-10-29T05:00:00"/>
    <b v="1"/>
    <b v="0"/>
    <s v="theater/plays"/>
    <s v="theater"/>
    <s v="plays"/>
  </r>
  <r>
    <s v="Fundamental grid-enabled strategy"/>
    <n v="9000"/>
    <n v="3496"/>
    <n v="38.844444444444441"/>
    <s v="canceled"/>
    <n v="57"/>
    <n v="61.333333333333336"/>
    <s v="US"/>
    <x v="1"/>
    <n v="1"/>
    <n v="61.333333333333336"/>
    <n v="1267250400"/>
    <n v="1268028000"/>
    <d v="2010-02-27T06:00:00"/>
    <d v="2010-03-08T06:00:00"/>
    <b v="0"/>
    <b v="0"/>
    <s v="publishing/fiction"/>
    <s v="publishing"/>
    <s v="fiction"/>
  </r>
  <r>
    <s v="Digitized 5thgeneration knowledgebase"/>
    <n v="1000"/>
    <n v="4257"/>
    <n v="425.7"/>
    <s v="successful"/>
    <n v="43"/>
    <n v="99"/>
    <s v="US"/>
    <x v="1"/>
    <n v="1"/>
    <n v="99"/>
    <n v="1535432400"/>
    <n v="1537160400"/>
    <d v="2018-08-28T05:00:00"/>
    <d v="2018-09-17T05:00:00"/>
    <b v="0"/>
    <b v="1"/>
    <s v="music/rock"/>
    <s v="music"/>
    <s v="rock"/>
  </r>
  <r>
    <s v="Mandatory multi-tasking encryption"/>
    <n v="196900"/>
    <n v="199110"/>
    <n v="101.12239715591672"/>
    <s v="successful"/>
    <n v="2053"/>
    <n v="96.984900146127615"/>
    <s v="US"/>
    <x v="1"/>
    <n v="1"/>
    <n v="96.984900146127615"/>
    <n v="1510207200"/>
    <n v="1512280800"/>
    <d v="2017-11-09T06:00:00"/>
    <d v="2017-12-03T06:00:00"/>
    <b v="0"/>
    <b v="0"/>
    <s v="film &amp; video/documentary"/>
    <s v="film &amp; video"/>
    <s v="documentary"/>
  </r>
  <r>
    <s v="Distributed system-worthy application"/>
    <n v="194500"/>
    <n v="41212"/>
    <n v="21.188688946015425"/>
    <s v="live"/>
    <n v="808"/>
    <n v="51.004950495049506"/>
    <s v="AU"/>
    <x v="2"/>
    <n v="0.69"/>
    <n v="35.193415841584155"/>
    <n v="1462510800"/>
    <n v="1463115600"/>
    <d v="2016-05-06T05:00:00"/>
    <d v="2016-05-13T05:00:00"/>
    <b v="0"/>
    <b v="0"/>
    <s v="film &amp; video/documentary"/>
    <s v="film &amp; video"/>
    <s v="documentary"/>
  </r>
  <r>
    <s v="Synergistic tertiary time-frame"/>
    <n v="9400"/>
    <n v="6338"/>
    <n v="67.425531914893625"/>
    <s v="failed"/>
    <n v="226"/>
    <n v="28.044247787610619"/>
    <s v="DK"/>
    <x v="3"/>
    <n v="0.15"/>
    <n v="4.2066371681415928"/>
    <n v="1488520800"/>
    <n v="1490850000"/>
    <d v="2017-03-03T06:00:00"/>
    <d v="2017-03-30T05:00:00"/>
    <b v="0"/>
    <b v="0"/>
    <s v="film &amp; video/science fiction"/>
    <s v="film &amp; video"/>
    <s v="science fiction"/>
  </r>
  <r>
    <s v="Customer-focused impactful benchmark"/>
    <n v="104400"/>
    <n v="99100"/>
    <n v="94.923371647509583"/>
    <s v="failed"/>
    <n v="1625"/>
    <n v="60.984615384615381"/>
    <s v="US"/>
    <x v="1"/>
    <n v="1"/>
    <n v="60.984615384615381"/>
    <n v="1377579600"/>
    <n v="1379653200"/>
    <d v="2013-08-27T05:00:00"/>
    <d v="2013-09-20T05:00:00"/>
    <b v="0"/>
    <b v="0"/>
    <s v="theater/plays"/>
    <s v="theater"/>
    <s v="plays"/>
  </r>
  <r>
    <s v="Profound next generation infrastructure"/>
    <n v="8100"/>
    <n v="12300"/>
    <n v="151.85185185185185"/>
    <s v="successful"/>
    <n v="168"/>
    <n v="73.214285714285708"/>
    <s v="US"/>
    <x v="1"/>
    <n v="1"/>
    <n v="73.214285714285708"/>
    <n v="1576389600"/>
    <n v="1580364000"/>
    <d v="2019-12-15T06:00:00"/>
    <d v="2020-01-30T06:00:00"/>
    <b v="0"/>
    <b v="0"/>
    <s v="theater/plays"/>
    <s v="theater"/>
    <s v="plays"/>
  </r>
  <r>
    <s v="Face-to-face encompassing info-mediaries"/>
    <n v="87900"/>
    <n v="171549"/>
    <n v="195.16382252559728"/>
    <s v="successful"/>
    <n v="4289"/>
    <n v="39.997435299603637"/>
    <s v="US"/>
    <x v="1"/>
    <n v="1"/>
    <n v="39.997435299603637"/>
    <n v="1289019600"/>
    <n v="1289714400"/>
    <d v="2010-11-06T05:00:00"/>
    <d v="2010-11-14T06:00:00"/>
    <b v="0"/>
    <b v="1"/>
    <s v="music/indie rock"/>
    <s v="music"/>
    <s v="indie rock"/>
  </r>
  <r>
    <s v="Open-source fresh-thinking policy"/>
    <n v="1400"/>
    <n v="14324"/>
    <n v="1023.1428571428571"/>
    <s v="successful"/>
    <n v="165"/>
    <n v="86.812121212121212"/>
    <s v="US"/>
    <x v="1"/>
    <n v="1"/>
    <n v="86.812121212121212"/>
    <n v="1282194000"/>
    <n v="1282712400"/>
    <d v="2010-08-19T05:00:00"/>
    <d v="2010-08-25T05:00:00"/>
    <b v="0"/>
    <b v="0"/>
    <s v="music/rock"/>
    <s v="music"/>
    <s v="rock"/>
  </r>
  <r>
    <s v="Extended 24/7 implementation"/>
    <n v="156800"/>
    <n v="6024"/>
    <n v="3.841836734693878"/>
    <s v="failed"/>
    <n v="143"/>
    <n v="42.125874125874127"/>
    <s v="US"/>
    <x v="1"/>
    <n v="1"/>
    <n v="42.125874125874127"/>
    <n v="1550037600"/>
    <n v="1550210400"/>
    <d v="2019-02-13T06:00:00"/>
    <d v="2019-02-15T06:00:00"/>
    <b v="0"/>
    <b v="0"/>
    <s v="theater/plays"/>
    <s v="theater"/>
    <s v="plays"/>
  </r>
  <r>
    <s v="Organic dynamic algorithm"/>
    <n v="121700"/>
    <n v="188721"/>
    <n v="155.07066557107643"/>
    <s v="successful"/>
    <n v="1815"/>
    <n v="103.97851239669421"/>
    <s v="US"/>
    <x v="1"/>
    <n v="1"/>
    <n v="103.97851239669421"/>
    <n v="1321941600"/>
    <n v="1322114400"/>
    <d v="2011-11-22T06:00:00"/>
    <d v="2011-11-24T06:00:00"/>
    <b v="0"/>
    <b v="0"/>
    <s v="theater/plays"/>
    <s v="theater"/>
    <s v="plays"/>
  </r>
  <r>
    <s v="Organic multi-tasking focus group"/>
    <n v="129400"/>
    <n v="57911"/>
    <n v="44.753477588871718"/>
    <s v="failed"/>
    <n v="934"/>
    <n v="62.003211991434689"/>
    <s v="US"/>
    <x v="1"/>
    <n v="1"/>
    <n v="62.003211991434689"/>
    <n v="1556427600"/>
    <n v="1557205200"/>
    <d v="2019-04-28T05:00:00"/>
    <d v="2019-05-07T05:00:00"/>
    <b v="0"/>
    <b v="0"/>
    <s v="film &amp; video/science fiction"/>
    <s v="film &amp; video"/>
    <s v="science fiction"/>
  </r>
  <r>
    <s v="Adaptive logistical initiative"/>
    <n v="5700"/>
    <n v="12309"/>
    <n v="215.94736842105263"/>
    <s v="successful"/>
    <n v="397"/>
    <n v="31.005037783375315"/>
    <s v="GB"/>
    <x v="4"/>
    <n v="1.35"/>
    <n v="41.856801007556676"/>
    <n v="1320991200"/>
    <n v="1323928800"/>
    <d v="2011-11-11T06:00:00"/>
    <d v="2011-12-15T06:00:00"/>
    <b v="0"/>
    <b v="1"/>
    <s v="film &amp; video/shorts"/>
    <s v="film &amp; video"/>
    <s v="shorts"/>
  </r>
  <r>
    <s v="Stand-alone mobile customer loyalty"/>
    <n v="41700"/>
    <n v="138497"/>
    <n v="332.12709832134288"/>
    <s v="successful"/>
    <n v="1539"/>
    <n v="89.991552956465242"/>
    <s v="US"/>
    <x v="1"/>
    <n v="1"/>
    <n v="89.991552956465242"/>
    <n v="1345093200"/>
    <n v="1346130000"/>
    <d v="2012-08-16T05:00:00"/>
    <d v="2012-08-28T05:00:00"/>
    <b v="0"/>
    <b v="0"/>
    <s v="film &amp; video/animation"/>
    <s v="film &amp; video"/>
    <s v="animation"/>
  </r>
  <r>
    <s v="Focused composite approach"/>
    <n v="7900"/>
    <n v="667"/>
    <n v="8.4430379746835449"/>
    <s v="failed"/>
    <n v="17"/>
    <n v="39.235294117647058"/>
    <s v="US"/>
    <x v="1"/>
    <n v="1"/>
    <n v="39.235294117647058"/>
    <n v="1309496400"/>
    <n v="1311051600"/>
    <d v="2011-07-01T05:00:00"/>
    <d v="2011-07-19T05:00:00"/>
    <b v="1"/>
    <b v="0"/>
    <s v="theater/plays"/>
    <s v="theater"/>
    <s v="plays"/>
  </r>
  <r>
    <s v="Face-to-face clear-thinking Local Area Network"/>
    <n v="121500"/>
    <n v="119830"/>
    <n v="98.625514403292186"/>
    <s v="failed"/>
    <n v="2179"/>
    <n v="54.993116108306566"/>
    <s v="US"/>
    <x v="1"/>
    <n v="1"/>
    <n v="54.993116108306566"/>
    <n v="1340254800"/>
    <n v="1340427600"/>
    <d v="2012-06-21T05:00:00"/>
    <d v="2012-06-23T05:00:00"/>
    <b v="1"/>
    <b v="0"/>
    <s v="food/food trucks"/>
    <s v="food"/>
    <s v="food trucks"/>
  </r>
  <r>
    <s v="Cross-group cohesive circuit"/>
    <n v="4800"/>
    <n v="6623"/>
    <n v="137.97916666666669"/>
    <s v="successful"/>
    <n v="138"/>
    <n v="47.992753623188406"/>
    <s v="US"/>
    <x v="1"/>
    <n v="1"/>
    <n v="47.992753623188406"/>
    <n v="1412226000"/>
    <n v="1412312400"/>
    <d v="2014-10-02T05:00:00"/>
    <d v="2014-10-03T05:00:00"/>
    <b v="0"/>
    <b v="0"/>
    <s v="photography/photography books"/>
    <s v="photography"/>
    <s v="photography books"/>
  </r>
  <r>
    <s v="Synergistic explicit capability"/>
    <n v="87300"/>
    <n v="81897"/>
    <n v="93.81099656357388"/>
    <s v="failed"/>
    <n v="931"/>
    <n v="87.966702470461868"/>
    <s v="US"/>
    <x v="1"/>
    <n v="1"/>
    <n v="87.966702470461868"/>
    <n v="1458104400"/>
    <n v="1459314000"/>
    <d v="2016-03-16T05:00:00"/>
    <d v="2016-03-30T05:00:00"/>
    <b v="0"/>
    <b v="0"/>
    <s v="theater/plays"/>
    <s v="theater"/>
    <s v="plays"/>
  </r>
  <r>
    <s v="Diverse analyzing definition"/>
    <n v="46300"/>
    <n v="186885"/>
    <n v="403.63930885529157"/>
    <s v="successful"/>
    <n v="3594"/>
    <n v="51.999165275459099"/>
    <s v="US"/>
    <x v="1"/>
    <n v="1"/>
    <n v="51.999165275459099"/>
    <n v="1411534800"/>
    <n v="1415426400"/>
    <d v="2014-09-24T05:00:00"/>
    <d v="2014-11-08T06:00:00"/>
    <b v="0"/>
    <b v="0"/>
    <s v="film &amp; video/science fiction"/>
    <s v="film &amp; video"/>
    <s v="science fiction"/>
  </r>
  <r>
    <s v="Enterprise-wide reciprocal success"/>
    <n v="67800"/>
    <n v="176398"/>
    <n v="260.1740412979351"/>
    <s v="successful"/>
    <n v="5880"/>
    <n v="29.999659863945578"/>
    <s v="US"/>
    <x v="1"/>
    <n v="1"/>
    <n v="29.999659863945578"/>
    <n v="1399093200"/>
    <n v="1399093200"/>
    <d v="2014-05-03T05:00:00"/>
    <d v="2014-05-03T05:00:00"/>
    <b v="1"/>
    <b v="0"/>
    <s v="music/rock"/>
    <s v="music"/>
    <s v="rock"/>
  </r>
  <r>
    <s v="Progressive neutral middleware"/>
    <n v="3000"/>
    <n v="10999"/>
    <n v="366.63333333333333"/>
    <s v="successful"/>
    <n v="112"/>
    <n v="98.205357142857139"/>
    <s v="US"/>
    <x v="1"/>
    <n v="1"/>
    <n v="98.205357142857139"/>
    <n v="1270702800"/>
    <n v="1273899600"/>
    <d v="2010-04-08T05:00:00"/>
    <d v="2010-05-15T05:00:00"/>
    <b v="0"/>
    <b v="0"/>
    <s v="photography/photography books"/>
    <s v="photography"/>
    <s v="photography books"/>
  </r>
  <r>
    <s v="Intuitive exuding process improvement"/>
    <n v="60900"/>
    <n v="102751"/>
    <n v="168.72085385878489"/>
    <s v="successful"/>
    <n v="943"/>
    <n v="108.96182396606575"/>
    <s v="US"/>
    <x v="1"/>
    <n v="1"/>
    <n v="108.96182396606575"/>
    <n v="1431666000"/>
    <n v="1432184400"/>
    <d v="2015-05-15T05:00:00"/>
    <d v="2015-05-21T05:00:00"/>
    <b v="0"/>
    <b v="0"/>
    <s v="games/mobile games"/>
    <s v="games"/>
    <s v="mobile games"/>
  </r>
  <r>
    <s v="Exclusive real-time protocol"/>
    <n v="137900"/>
    <n v="165352"/>
    <n v="119.90717911530093"/>
    <s v="successful"/>
    <n v="2468"/>
    <n v="66.998379254457049"/>
    <s v="US"/>
    <x v="1"/>
    <n v="1"/>
    <n v="66.998379254457049"/>
    <n v="1472619600"/>
    <n v="1474779600"/>
    <d v="2016-08-31T05:00:00"/>
    <d v="2016-09-25T05:00:00"/>
    <b v="0"/>
    <b v="0"/>
    <s v="film &amp; video/animation"/>
    <s v="film &amp; video"/>
    <s v="animation"/>
  </r>
  <r>
    <s v="Extended encompassing application"/>
    <n v="85600"/>
    <n v="165798"/>
    <n v="193.68925233644859"/>
    <s v="successful"/>
    <n v="2551"/>
    <n v="64.99333594668758"/>
    <s v="US"/>
    <x v="1"/>
    <n v="1"/>
    <n v="64.99333594668758"/>
    <n v="1496293200"/>
    <n v="1500440400"/>
    <d v="2017-06-01T05:00:00"/>
    <d v="2017-07-19T05:00:00"/>
    <b v="0"/>
    <b v="1"/>
    <s v="games/mobile games"/>
    <s v="games"/>
    <s v="mobile games"/>
  </r>
  <r>
    <s v="Progressive value-added ability"/>
    <n v="2400"/>
    <n v="10084"/>
    <n v="420.16666666666669"/>
    <s v="successful"/>
    <n v="101"/>
    <n v="99.841584158415841"/>
    <s v="US"/>
    <x v="1"/>
    <n v="1"/>
    <n v="99.841584158415841"/>
    <n v="1575612000"/>
    <n v="1575612000"/>
    <d v="2019-12-06T06:00:00"/>
    <d v="2019-12-06T06:00:00"/>
    <b v="0"/>
    <b v="0"/>
    <s v="games/video games"/>
    <s v="games"/>
    <s v="video games"/>
  </r>
  <r>
    <s v="Cross-platform uniform hardware"/>
    <n v="7200"/>
    <n v="5523"/>
    <n v="76.708333333333329"/>
    <s v="canceled"/>
    <n v="67"/>
    <n v="82.432835820895519"/>
    <s v="US"/>
    <x v="1"/>
    <n v="1"/>
    <n v="82.432835820895519"/>
    <n v="1369112400"/>
    <n v="1374123600"/>
    <d v="2013-05-21T05:00:00"/>
    <d v="2013-07-18T05:00:00"/>
    <b v="0"/>
    <b v="0"/>
    <s v="theater/plays"/>
    <s v="theater"/>
    <s v="plays"/>
  </r>
  <r>
    <s v="Progressive secondary portal"/>
    <n v="3400"/>
    <n v="5823"/>
    <n v="171.26470588235293"/>
    <s v="successful"/>
    <n v="92"/>
    <n v="63.293478260869563"/>
    <s v="US"/>
    <x v="1"/>
    <n v="1"/>
    <n v="63.293478260869563"/>
    <n v="1469422800"/>
    <n v="1469509200"/>
    <d v="2016-07-25T05:00:00"/>
    <d v="2016-07-26T05:00:00"/>
    <b v="0"/>
    <b v="0"/>
    <s v="theater/plays"/>
    <s v="theater"/>
    <s v="plays"/>
  </r>
  <r>
    <s v="Multi-lateral national adapter"/>
    <n v="3800"/>
    <n v="6000"/>
    <n v="157.89473684210526"/>
    <s v="successful"/>
    <n v="62"/>
    <n v="96.774193548387103"/>
    <s v="US"/>
    <x v="1"/>
    <n v="1"/>
    <n v="96.774193548387103"/>
    <n v="1307854800"/>
    <n v="1309237200"/>
    <d v="2011-06-12T05:00:00"/>
    <d v="2011-06-28T05:00:00"/>
    <b v="0"/>
    <b v="0"/>
    <s v="film &amp; video/animation"/>
    <s v="film &amp; video"/>
    <s v="animation"/>
  </r>
  <r>
    <s v="Enterprise-wide motivating matrices"/>
    <n v="7500"/>
    <n v="8181"/>
    <n v="109.08"/>
    <s v="successful"/>
    <n v="149"/>
    <n v="54.906040268456373"/>
    <s v="IT"/>
    <x v="6"/>
    <n v="1.1200000000000001"/>
    <n v="61.494765100671145"/>
    <n v="1503378000"/>
    <n v="1503982800"/>
    <d v="2017-08-22T05:00:00"/>
    <d v="2017-08-29T05:00:00"/>
    <b v="0"/>
    <b v="1"/>
    <s v="games/video games"/>
    <s v="games"/>
    <s v="video games"/>
  </r>
  <r>
    <s v="Polarized upward-trending Local Area Network"/>
    <n v="8600"/>
    <n v="3589"/>
    <n v="41.732558139534881"/>
    <s v="failed"/>
    <n v="92"/>
    <n v="39.010869565217391"/>
    <s v="US"/>
    <x v="1"/>
    <n v="1"/>
    <n v="39.010869565217391"/>
    <n v="1486965600"/>
    <n v="1487397600"/>
    <d v="2017-02-13T06:00:00"/>
    <d v="2017-02-18T06:00:00"/>
    <b v="0"/>
    <b v="0"/>
    <s v="film &amp; video/animation"/>
    <s v="film &amp; video"/>
    <s v="animation"/>
  </r>
  <r>
    <s v="Object-based directional function"/>
    <n v="39500"/>
    <n v="4323"/>
    <n v="10.944303797468354"/>
    <s v="failed"/>
    <n v="57"/>
    <n v="75.84210526315789"/>
    <s v="AU"/>
    <x v="2"/>
    <n v="0.69"/>
    <n v="52.331052631578942"/>
    <n v="1561438800"/>
    <n v="1562043600"/>
    <d v="2019-06-25T05:00:00"/>
    <d v="2019-07-02T05:00:00"/>
    <b v="0"/>
    <b v="1"/>
    <s v="music/rock"/>
    <s v="music"/>
    <s v="rock"/>
  </r>
  <r>
    <s v="Re-contextualized tangible open architecture"/>
    <n v="9300"/>
    <n v="14822"/>
    <n v="159.3763440860215"/>
    <s v="successful"/>
    <n v="329"/>
    <n v="45.051671732522799"/>
    <s v="US"/>
    <x v="1"/>
    <n v="1"/>
    <n v="45.051671732522799"/>
    <n v="1398402000"/>
    <n v="1398574800"/>
    <d v="2014-04-25T05:00:00"/>
    <d v="2014-04-27T05:00:00"/>
    <b v="0"/>
    <b v="0"/>
    <s v="film &amp; video/animation"/>
    <s v="film &amp; video"/>
    <s v="animation"/>
  </r>
  <r>
    <s v="Distributed systemic adapter"/>
    <n v="2400"/>
    <n v="10138"/>
    <n v="422.41666666666669"/>
    <s v="successful"/>
    <n v="97"/>
    <n v="104.51546391752578"/>
    <s v="DK"/>
    <x v="3"/>
    <n v="0.15"/>
    <n v="15.677319587628865"/>
    <n v="1513231200"/>
    <n v="1515391200"/>
    <d v="2017-12-14T06:00:00"/>
    <d v="2018-01-08T06:00:00"/>
    <b v="0"/>
    <b v="1"/>
    <s v="theater/plays"/>
    <s v="theater"/>
    <s v="plays"/>
  </r>
  <r>
    <s v="Networked web-enabled instruction set"/>
    <n v="3200"/>
    <n v="3127"/>
    <n v="97.71875"/>
    <s v="failed"/>
    <n v="41"/>
    <n v="76.268292682926827"/>
    <s v="US"/>
    <x v="1"/>
    <n v="1"/>
    <n v="76.268292682926827"/>
    <n v="1440824400"/>
    <n v="1441170000"/>
    <d v="2015-08-29T05:00:00"/>
    <d v="2015-09-02T05:00:00"/>
    <b v="0"/>
    <b v="0"/>
    <s v="technology/wearables"/>
    <s v="technology"/>
    <s v="wearables"/>
  </r>
  <r>
    <s v="Vision-oriented dynamic service-desk"/>
    <n v="29400"/>
    <n v="123124"/>
    <n v="418.78911564625849"/>
    <s v="successful"/>
    <n v="1784"/>
    <n v="69.015695067264573"/>
    <s v="US"/>
    <x v="1"/>
    <n v="1"/>
    <n v="69.015695067264573"/>
    <n v="1281070800"/>
    <n v="1281157200"/>
    <d v="2010-08-06T05:00:00"/>
    <d v="2010-08-07T05:00:00"/>
    <b v="0"/>
    <b v="0"/>
    <s v="theater/plays"/>
    <s v="theater"/>
    <s v="plays"/>
  </r>
  <r>
    <s v="Vision-oriented actuating open system"/>
    <n v="168500"/>
    <n v="171729"/>
    <n v="101.91632047477745"/>
    <s v="successful"/>
    <n v="1684"/>
    <n v="101.97684085510689"/>
    <s v="AU"/>
    <x v="2"/>
    <n v="0.69"/>
    <n v="70.364020190023751"/>
    <n v="1397365200"/>
    <n v="1398229200"/>
    <d v="2014-04-13T05:00:00"/>
    <d v="2014-04-23T05:00:00"/>
    <b v="0"/>
    <b v="1"/>
    <s v="publishing/nonfiction"/>
    <s v="publishing"/>
    <s v="nonfiction"/>
  </r>
  <r>
    <s v="Sharable scalable core"/>
    <n v="8400"/>
    <n v="10729"/>
    <n v="127.72619047619047"/>
    <s v="successful"/>
    <n v="250"/>
    <n v="42.915999999999997"/>
    <s v="US"/>
    <x v="1"/>
    <n v="1"/>
    <n v="42.915999999999997"/>
    <n v="1494392400"/>
    <n v="1495256400"/>
    <d v="2017-05-10T05:00:00"/>
    <d v="2017-05-20T05:00:00"/>
    <b v="0"/>
    <b v="1"/>
    <s v="music/rock"/>
    <s v="music"/>
    <s v="rock"/>
  </r>
  <r>
    <s v="Customer-focused attitude-oriented function"/>
    <n v="2300"/>
    <n v="10240"/>
    <n v="445.21739130434781"/>
    <s v="successful"/>
    <n v="238"/>
    <n v="43.025210084033617"/>
    <s v="US"/>
    <x v="1"/>
    <n v="1"/>
    <n v="43.025210084033617"/>
    <n v="1520143200"/>
    <n v="1520402400"/>
    <d v="2018-03-04T06:00:00"/>
    <d v="2018-03-07T06:00:00"/>
    <b v="0"/>
    <b v="0"/>
    <s v="theater/plays"/>
    <s v="theater"/>
    <s v="plays"/>
  </r>
  <r>
    <s v="Reverse-engineered system-worthy extranet"/>
    <n v="700"/>
    <n v="3988"/>
    <n v="569.71428571428578"/>
    <s v="successful"/>
    <n v="53"/>
    <n v="75.245283018867923"/>
    <s v="US"/>
    <x v="1"/>
    <n v="1"/>
    <n v="75.245283018867923"/>
    <n v="1405314000"/>
    <n v="1409806800"/>
    <d v="2014-07-14T05:00:00"/>
    <d v="2014-09-04T05:00:00"/>
    <b v="0"/>
    <b v="0"/>
    <s v="theater/plays"/>
    <s v="theater"/>
    <s v="plays"/>
  </r>
  <r>
    <s v="Re-engineered systematic monitoring"/>
    <n v="2900"/>
    <n v="14771"/>
    <n v="509.34482758620686"/>
    <s v="successful"/>
    <n v="214"/>
    <n v="69.023364485981304"/>
    <s v="US"/>
    <x v="1"/>
    <n v="1"/>
    <n v="69.023364485981304"/>
    <n v="1396846800"/>
    <n v="1396933200"/>
    <d v="2014-04-07T05:00:00"/>
    <d v="2014-04-08T05:00:00"/>
    <b v="0"/>
    <b v="0"/>
    <s v="theater/plays"/>
    <s v="theater"/>
    <s v="plays"/>
  </r>
  <r>
    <s v="Seamless value-added standardization"/>
    <n v="4500"/>
    <n v="14649"/>
    <n v="325.5333333333333"/>
    <s v="successful"/>
    <n v="222"/>
    <n v="65.986486486486484"/>
    <s v="US"/>
    <x v="1"/>
    <n v="1"/>
    <n v="65.986486486486484"/>
    <n v="1375678800"/>
    <n v="1376024400"/>
    <d v="2013-08-05T05:00:00"/>
    <d v="2013-08-09T05:00:00"/>
    <b v="0"/>
    <b v="0"/>
    <s v="technology/web"/>
    <s v="technology"/>
    <s v="web"/>
  </r>
  <r>
    <s v="Triple-buffered fresh-thinking frame"/>
    <n v="19800"/>
    <n v="184658"/>
    <n v="932.61616161616166"/>
    <s v="successful"/>
    <n v="1884"/>
    <n v="98.013800424628457"/>
    <s v="US"/>
    <x v="1"/>
    <n v="1"/>
    <n v="98.013800424628457"/>
    <n v="1482386400"/>
    <n v="1483682400"/>
    <d v="2016-12-22T06:00:00"/>
    <d v="2017-01-06T06:00:00"/>
    <b v="0"/>
    <b v="1"/>
    <s v="publishing/fiction"/>
    <s v="publishing"/>
    <s v="fiction"/>
  </r>
  <r>
    <s v="Streamlined holistic knowledgebase"/>
    <n v="6200"/>
    <n v="13103"/>
    <n v="211.33870967741933"/>
    <s v="successful"/>
    <n v="218"/>
    <n v="60.105504587155963"/>
    <s v="AU"/>
    <x v="2"/>
    <n v="0.69"/>
    <n v="41.472798165137611"/>
    <n v="1420005600"/>
    <n v="1420437600"/>
    <d v="2014-12-31T06:00:00"/>
    <d v="2015-01-05T06:00:00"/>
    <b v="0"/>
    <b v="0"/>
    <s v="games/mobile games"/>
    <s v="games"/>
    <s v="mobile games"/>
  </r>
  <r>
    <s v="Up-sized intermediate website"/>
    <n v="61500"/>
    <n v="168095"/>
    <n v="273.32520325203251"/>
    <s v="successful"/>
    <n v="6465"/>
    <n v="26.000773395204948"/>
    <s v="US"/>
    <x v="1"/>
    <n v="1"/>
    <n v="26.000773395204948"/>
    <n v="1420178400"/>
    <n v="1420783200"/>
    <d v="2015-01-02T06:00:00"/>
    <d v="2015-01-09T06:00:00"/>
    <b v="0"/>
    <b v="0"/>
    <s v="publishing/translations"/>
    <s v="publishing"/>
    <s v="translations"/>
  </r>
  <r>
    <s v="Future-proofed directional synergy"/>
    <n v="100"/>
    <n v="3"/>
    <n v="3"/>
    <s v="failed"/>
    <n v="1"/>
    <n v="3"/>
    <s v="US"/>
    <x v="1"/>
    <n v="1"/>
    <n v="3"/>
    <n v="1264399200"/>
    <n v="1267423200"/>
    <d v="2010-01-25T06:00:00"/>
    <d v="2010-03-01T06:00:00"/>
    <b v="0"/>
    <b v="0"/>
    <s v="music/rock"/>
    <s v="music"/>
    <s v="rock"/>
  </r>
  <r>
    <s v="Enhanced user-facing function"/>
    <n v="7100"/>
    <n v="3840"/>
    <n v="54.084507042253513"/>
    <s v="failed"/>
    <n v="101"/>
    <n v="38.019801980198018"/>
    <s v="US"/>
    <x v="1"/>
    <n v="1"/>
    <n v="38.019801980198018"/>
    <n v="1355032800"/>
    <n v="1355205600"/>
    <d v="2012-12-09T06:00:00"/>
    <d v="2012-12-11T06:00:00"/>
    <b v="0"/>
    <b v="0"/>
    <s v="theater/plays"/>
    <s v="theater"/>
    <s v="plays"/>
  </r>
  <r>
    <s v="Operative bandwidth-monitored interface"/>
    <n v="1000"/>
    <n v="6263"/>
    <n v="626.29999999999995"/>
    <s v="successful"/>
    <n v="59"/>
    <n v="106.15254237288136"/>
    <s v="US"/>
    <x v="1"/>
    <n v="1"/>
    <n v="106.15254237288136"/>
    <n v="1382677200"/>
    <n v="1383109200"/>
    <d v="2013-10-25T05:00:00"/>
    <d v="2013-10-30T05:00:00"/>
    <b v="0"/>
    <b v="0"/>
    <s v="theater/plays"/>
    <s v="theater"/>
    <s v="plays"/>
  </r>
  <r>
    <s v="Upgradable multi-state instruction set"/>
    <n v="121500"/>
    <n v="108161"/>
    <n v="89.021399176954731"/>
    <s v="failed"/>
    <n v="1335"/>
    <n v="81.019475655430711"/>
    <s v="CA"/>
    <x v="0"/>
    <n v="0.74"/>
    <n v="59.954411985018723"/>
    <n v="1302238800"/>
    <n v="1303275600"/>
    <d v="2011-04-08T05:00:00"/>
    <d v="2011-04-20T05:00:00"/>
    <b v="0"/>
    <b v="0"/>
    <s v="film &amp; video/drama"/>
    <s v="film &amp; video"/>
    <s v="drama"/>
  </r>
  <r>
    <s v="De-engineered static Local Area Network"/>
    <n v="4600"/>
    <n v="8505"/>
    <n v="184.89130434782609"/>
    <s v="successful"/>
    <n v="88"/>
    <n v="96.647727272727266"/>
    <s v="US"/>
    <x v="1"/>
    <n v="1"/>
    <n v="96.647727272727266"/>
    <n v="1487656800"/>
    <n v="1487829600"/>
    <d v="2017-02-21T06:00:00"/>
    <d v="2017-02-23T06:00:00"/>
    <b v="0"/>
    <b v="0"/>
    <s v="publishing/nonfiction"/>
    <s v="publishing"/>
    <s v="nonfiction"/>
  </r>
  <r>
    <s v="Upgradable grid-enabled superstructure"/>
    <n v="80500"/>
    <n v="96735"/>
    <n v="120.16770186335404"/>
    <s v="successful"/>
    <n v="1697"/>
    <n v="57.003535651149086"/>
    <s v="US"/>
    <x v="1"/>
    <n v="1"/>
    <n v="57.003535651149086"/>
    <n v="1297836000"/>
    <n v="1298268000"/>
    <d v="2011-02-16T06:00:00"/>
    <d v="2011-02-21T06:00:00"/>
    <b v="0"/>
    <b v="1"/>
    <s v="music/rock"/>
    <s v="music"/>
    <s v="rock"/>
  </r>
  <r>
    <s v="Optimized actuating toolset"/>
    <n v="4100"/>
    <n v="959"/>
    <n v="23.390243902439025"/>
    <s v="failed"/>
    <n v="15"/>
    <n v="63.93333333333333"/>
    <s v="GB"/>
    <x v="4"/>
    <n v="1.35"/>
    <n v="86.31"/>
    <n v="1453615200"/>
    <n v="1456812000"/>
    <d v="2016-01-24T06:00:00"/>
    <d v="2016-03-01T06:00:00"/>
    <b v="0"/>
    <b v="0"/>
    <s v="music/rock"/>
    <s v="music"/>
    <s v="rock"/>
  </r>
  <r>
    <s v="Decentralized exuding strategy"/>
    <n v="5700"/>
    <n v="8322"/>
    <n v="146"/>
    <s v="successful"/>
    <n v="92"/>
    <n v="90.456521739130437"/>
    <s v="US"/>
    <x v="1"/>
    <n v="1"/>
    <n v="90.456521739130437"/>
    <n v="1362463200"/>
    <n v="1363669200"/>
    <d v="2013-03-05T06:00:00"/>
    <d v="2013-03-19T05:00:00"/>
    <b v="0"/>
    <b v="0"/>
    <s v="theater/plays"/>
    <s v="theater"/>
    <s v="plays"/>
  </r>
  <r>
    <s v="Assimilated coherent hardware"/>
    <n v="5000"/>
    <n v="13424"/>
    <n v="268.48"/>
    <s v="successful"/>
    <n v="186"/>
    <n v="72.172043010752688"/>
    <s v="US"/>
    <x v="1"/>
    <n v="1"/>
    <n v="72.172043010752688"/>
    <n v="1481176800"/>
    <n v="1482904800"/>
    <d v="2016-12-08T06:00:00"/>
    <d v="2016-12-28T06:00:00"/>
    <b v="0"/>
    <b v="1"/>
    <s v="theater/plays"/>
    <s v="theater"/>
    <s v="plays"/>
  </r>
  <r>
    <s v="Multi-channeled responsive implementation"/>
    <n v="1800"/>
    <n v="10755"/>
    <n v="597.5"/>
    <s v="successful"/>
    <n v="138"/>
    <n v="77.934782608695656"/>
    <s v="US"/>
    <x v="1"/>
    <n v="1"/>
    <n v="77.934782608695656"/>
    <n v="1354946400"/>
    <n v="1356588000"/>
    <d v="2012-12-08T06:00:00"/>
    <d v="2012-12-27T06:00:00"/>
    <b v="1"/>
    <b v="0"/>
    <s v="photography/photography books"/>
    <s v="photography"/>
    <s v="photography books"/>
  </r>
  <r>
    <s v="Centralized modular initiative"/>
    <n v="6300"/>
    <n v="9935"/>
    <n v="157.69841269841268"/>
    <s v="successful"/>
    <n v="261"/>
    <n v="38.065134099616856"/>
    <s v="US"/>
    <x v="1"/>
    <n v="1"/>
    <n v="38.065134099616856"/>
    <n v="1348808400"/>
    <n v="1349845200"/>
    <d v="2012-09-28T05:00:00"/>
    <d v="2012-10-10T05:00:00"/>
    <b v="0"/>
    <b v="0"/>
    <s v="music/rock"/>
    <s v="music"/>
    <s v="rock"/>
  </r>
  <r>
    <s v="Reverse-engineered cohesive migration"/>
    <n v="84300"/>
    <n v="26303"/>
    <n v="31.201660735468568"/>
    <s v="failed"/>
    <n v="454"/>
    <n v="57.936123348017624"/>
    <s v="US"/>
    <x v="1"/>
    <n v="1"/>
    <n v="57.936123348017624"/>
    <n v="1282712400"/>
    <n v="1283058000"/>
    <d v="2010-08-25T05:00:00"/>
    <d v="2010-08-29T05:00:00"/>
    <b v="0"/>
    <b v="1"/>
    <s v="music/rock"/>
    <s v="music"/>
    <s v="rock"/>
  </r>
  <r>
    <s v="Compatible multimedia hub"/>
    <n v="1700"/>
    <n v="5328"/>
    <n v="313.41176470588238"/>
    <s v="successful"/>
    <n v="107"/>
    <n v="49.794392523364486"/>
    <s v="US"/>
    <x v="1"/>
    <n v="1"/>
    <n v="49.794392523364486"/>
    <n v="1301979600"/>
    <n v="1304226000"/>
    <d v="2011-04-05T05:00:00"/>
    <d v="2011-05-01T05:00:00"/>
    <b v="0"/>
    <b v="1"/>
    <s v="music/indie rock"/>
    <s v="music"/>
    <s v="indie rock"/>
  </r>
  <r>
    <s v="Organic eco-centric success"/>
    <n v="2900"/>
    <n v="10756"/>
    <n v="370.89655172413791"/>
    <s v="successful"/>
    <n v="199"/>
    <n v="54.050251256281406"/>
    <s v="US"/>
    <x v="1"/>
    <n v="1"/>
    <n v="54.050251256281406"/>
    <n v="1263016800"/>
    <n v="1263016800"/>
    <d v="2010-01-09T06:00:00"/>
    <d v="2010-01-09T06:00:00"/>
    <b v="0"/>
    <b v="0"/>
    <s v="photography/photography books"/>
    <s v="photography"/>
    <s v="photography books"/>
  </r>
  <r>
    <s v="Virtual reciprocal policy"/>
    <n v="45600"/>
    <n v="165375"/>
    <n v="362.66447368421052"/>
    <s v="successful"/>
    <n v="5512"/>
    <n v="30.002721335268504"/>
    <s v="US"/>
    <x v="1"/>
    <n v="1"/>
    <n v="30.002721335268504"/>
    <n v="1360648800"/>
    <n v="1362031200"/>
    <d v="2013-02-12T06:00:00"/>
    <d v="2013-02-28T06:00:00"/>
    <b v="0"/>
    <b v="0"/>
    <s v="theater/plays"/>
    <s v="theater"/>
    <s v="plays"/>
  </r>
  <r>
    <s v="Persevering interactive emulation"/>
    <n v="4900"/>
    <n v="6031"/>
    <n v="123.08163265306122"/>
    <s v="successful"/>
    <n v="86"/>
    <n v="70.127906976744185"/>
    <s v="US"/>
    <x v="1"/>
    <n v="1"/>
    <n v="70.127906976744185"/>
    <n v="1451800800"/>
    <n v="1455602400"/>
    <d v="2016-01-03T06:00:00"/>
    <d v="2016-02-16T06:00:00"/>
    <b v="0"/>
    <b v="0"/>
    <s v="theater/plays"/>
    <s v="theater"/>
    <s v="plays"/>
  </r>
  <r>
    <s v="Proactive responsive emulation"/>
    <n v="111900"/>
    <n v="85902"/>
    <n v="76.766756032171585"/>
    <s v="failed"/>
    <n v="3182"/>
    <n v="26.996228786926462"/>
    <s v="IT"/>
    <x v="6"/>
    <n v="1.1200000000000001"/>
    <n v="30.235776241357641"/>
    <n v="1415340000"/>
    <n v="1418191200"/>
    <d v="2014-11-07T06:00:00"/>
    <d v="2014-12-10T06:00:00"/>
    <b v="0"/>
    <b v="1"/>
    <s v="music/jazz"/>
    <s v="music"/>
    <s v="jazz"/>
  </r>
  <r>
    <s v="Extended eco-centric function"/>
    <n v="61600"/>
    <n v="143910"/>
    <n v="233.62012987012989"/>
    <s v="successful"/>
    <n v="2768"/>
    <n v="51.990606936416185"/>
    <s v="AU"/>
    <x v="2"/>
    <n v="0.69"/>
    <n v="35.873518786127164"/>
    <n v="1351054800"/>
    <n v="1352440800"/>
    <d v="2012-10-24T05:00:00"/>
    <d v="2012-11-09T06:00:00"/>
    <b v="0"/>
    <b v="0"/>
    <s v="theater/plays"/>
    <s v="theater"/>
    <s v="plays"/>
  </r>
  <r>
    <s v="Networked optimal productivity"/>
    <n v="1500"/>
    <n v="2708"/>
    <n v="180.53333333333333"/>
    <s v="successful"/>
    <n v="48"/>
    <n v="56.416666666666664"/>
    <s v="US"/>
    <x v="1"/>
    <n v="1"/>
    <n v="56.416666666666664"/>
    <n v="1349326800"/>
    <n v="1353304800"/>
    <d v="2012-10-04T05:00:00"/>
    <d v="2012-11-19T06:00:00"/>
    <b v="0"/>
    <b v="0"/>
    <s v="film &amp; video/documentary"/>
    <s v="film &amp; video"/>
    <s v="documentary"/>
  </r>
  <r>
    <s v="Persistent attitude-oriented approach"/>
    <n v="3500"/>
    <n v="8842"/>
    <n v="252.62857142857143"/>
    <s v="successful"/>
    <n v="87"/>
    <n v="101.63218390804597"/>
    <s v="US"/>
    <x v="1"/>
    <n v="1"/>
    <n v="101.63218390804597"/>
    <n v="1548914400"/>
    <n v="1550728800"/>
    <d v="2019-01-31T06:00:00"/>
    <d v="2019-02-21T06:00:00"/>
    <b v="0"/>
    <b v="0"/>
    <s v="film &amp; video/television"/>
    <s v="film &amp; video"/>
    <s v="television"/>
  </r>
  <r>
    <s v="Triple-buffered 4thgeneration toolset"/>
    <n v="173900"/>
    <n v="47260"/>
    <n v="27.176538240368025"/>
    <s v="canceled"/>
    <n v="1890"/>
    <n v="25.005291005291006"/>
    <s v="US"/>
    <x v="1"/>
    <n v="1"/>
    <n v="25.005291005291006"/>
    <n v="1291269600"/>
    <n v="1291442400"/>
    <d v="2010-12-02T06:00:00"/>
    <d v="2010-12-04T06:00:00"/>
    <b v="0"/>
    <b v="0"/>
    <s v="games/video games"/>
    <s v="games"/>
    <s v="video games"/>
  </r>
  <r>
    <s v="Progressive zero administration leverage"/>
    <n v="153700"/>
    <n v="1953"/>
    <n v="1.2706571242680547"/>
    <s v="live"/>
    <n v="61"/>
    <n v="32.016393442622949"/>
    <s v="US"/>
    <x v="1"/>
    <n v="1"/>
    <n v="32.016393442622949"/>
    <n v="1449468000"/>
    <n v="1452146400"/>
    <d v="2015-12-07T06:00:00"/>
    <d v="2016-01-07T06:00:00"/>
    <b v="0"/>
    <b v="0"/>
    <s v="photography/photography books"/>
    <s v="photography"/>
    <s v="photography books"/>
  </r>
  <r>
    <s v="Networked radical neural-net"/>
    <n v="51100"/>
    <n v="155349"/>
    <n v="304.0097847358121"/>
    <s v="successful"/>
    <n v="1894"/>
    <n v="82.021647307286173"/>
    <s v="US"/>
    <x v="1"/>
    <n v="1"/>
    <n v="82.021647307286173"/>
    <n v="1562734800"/>
    <n v="1564894800"/>
    <d v="2019-07-10T05:00:00"/>
    <d v="2019-08-04T05:00:00"/>
    <b v="0"/>
    <b v="1"/>
    <s v="theater/plays"/>
    <s v="theater"/>
    <s v="plays"/>
  </r>
  <r>
    <s v="Re-engineered heuristic forecast"/>
    <n v="7800"/>
    <n v="10704"/>
    <n v="137.23076923076923"/>
    <s v="successful"/>
    <n v="282"/>
    <n v="37.957446808510639"/>
    <s v="CA"/>
    <x v="0"/>
    <n v="0.74"/>
    <n v="28.088510638297873"/>
    <n v="1505624400"/>
    <n v="1505883600"/>
    <d v="2017-09-17T05:00:00"/>
    <d v="2017-09-20T05:00:00"/>
    <b v="0"/>
    <b v="0"/>
    <s v="theater/plays"/>
    <s v="theater"/>
    <s v="plays"/>
  </r>
  <r>
    <s v="Fully-configurable background algorithm"/>
    <n v="2400"/>
    <n v="773"/>
    <n v="32.208333333333336"/>
    <s v="failed"/>
    <n v="15"/>
    <n v="51.533333333333331"/>
    <s v="US"/>
    <x v="1"/>
    <n v="1"/>
    <n v="51.533333333333331"/>
    <n v="1509948000"/>
    <n v="1510380000"/>
    <d v="2017-11-06T06:00:00"/>
    <d v="2017-11-11T06:00:00"/>
    <b v="0"/>
    <b v="0"/>
    <s v="theater/plays"/>
    <s v="theater"/>
    <s v="plays"/>
  </r>
  <r>
    <s v="Stand-alone discrete Graphical User Interface"/>
    <n v="3900"/>
    <n v="9419"/>
    <n v="241.51282051282053"/>
    <s v="successful"/>
    <n v="116"/>
    <n v="81.198275862068968"/>
    <s v="US"/>
    <x v="1"/>
    <n v="1"/>
    <n v="81.198275862068968"/>
    <n v="1554526800"/>
    <n v="1555218000"/>
    <d v="2019-04-06T05:00:00"/>
    <d v="2019-04-14T05:00:00"/>
    <b v="0"/>
    <b v="0"/>
    <s v="publishing/translations"/>
    <s v="publishing"/>
    <s v="translations"/>
  </r>
  <r>
    <s v="Front-line foreground project"/>
    <n v="5500"/>
    <n v="5324"/>
    <n v="96.8"/>
    <s v="failed"/>
    <n v="133"/>
    <n v="40.030075187969928"/>
    <s v="US"/>
    <x v="1"/>
    <n v="1"/>
    <n v="40.030075187969928"/>
    <n v="1334811600"/>
    <n v="1335243600"/>
    <d v="2012-04-19T05:00:00"/>
    <d v="2012-04-24T05:00:00"/>
    <b v="0"/>
    <b v="1"/>
    <s v="games/video games"/>
    <s v="games"/>
    <s v="video games"/>
  </r>
  <r>
    <s v="Persevering system-worthy info-mediaries"/>
    <n v="700"/>
    <n v="7465"/>
    <n v="1066.4285714285716"/>
    <s v="successful"/>
    <n v="83"/>
    <n v="89.939759036144579"/>
    <s v="US"/>
    <x v="1"/>
    <n v="1"/>
    <n v="89.939759036144579"/>
    <n v="1279515600"/>
    <n v="1279688400"/>
    <d v="2010-07-19T05:00:00"/>
    <d v="2010-07-21T05:00:00"/>
    <b v="0"/>
    <b v="0"/>
    <s v="theater/plays"/>
    <s v="theater"/>
    <s v="plays"/>
  </r>
  <r>
    <s v="Distributed multi-tasking strategy"/>
    <n v="2700"/>
    <n v="8799"/>
    <n v="325.88888888888891"/>
    <s v="successful"/>
    <n v="91"/>
    <n v="96.692307692307693"/>
    <s v="US"/>
    <x v="1"/>
    <n v="1"/>
    <n v="96.692307692307693"/>
    <n v="1353909600"/>
    <n v="1356069600"/>
    <d v="2012-11-26T06:00:00"/>
    <d v="2012-12-21T06:00:00"/>
    <b v="0"/>
    <b v="0"/>
    <s v="technology/web"/>
    <s v="technology"/>
    <s v="web"/>
  </r>
  <r>
    <s v="Vision-oriented methodical application"/>
    <n v="8000"/>
    <n v="13656"/>
    <n v="170.70000000000002"/>
    <s v="successful"/>
    <n v="546"/>
    <n v="25.010989010989011"/>
    <s v="US"/>
    <x v="1"/>
    <n v="1"/>
    <n v="25.010989010989011"/>
    <n v="1535950800"/>
    <n v="1536210000"/>
    <d v="2018-09-03T05:00:00"/>
    <d v="2018-09-06T05:00:00"/>
    <b v="0"/>
    <b v="0"/>
    <s v="theater/plays"/>
    <s v="theater"/>
    <s v="plays"/>
  </r>
  <r>
    <s v="Function-based high-level infrastructure"/>
    <n v="2500"/>
    <n v="14536"/>
    <n v="581.44000000000005"/>
    <s v="successful"/>
    <n v="393"/>
    <n v="36.987277353689571"/>
    <s v="US"/>
    <x v="1"/>
    <n v="1"/>
    <n v="36.987277353689571"/>
    <n v="1511244000"/>
    <n v="1511762400"/>
    <d v="2017-11-21T06:00:00"/>
    <d v="2017-11-27T06:00:00"/>
    <b v="0"/>
    <b v="0"/>
    <s v="film &amp; video/animation"/>
    <s v="film &amp; video"/>
    <s v="animation"/>
  </r>
  <r>
    <s v="Profound object-oriented paradigm"/>
    <n v="164500"/>
    <n v="150552"/>
    <n v="91.520972644376897"/>
    <s v="failed"/>
    <n v="2062"/>
    <n v="73.012609117361791"/>
    <s v="US"/>
    <x v="1"/>
    <n v="1"/>
    <n v="73.012609117361791"/>
    <n v="1331445600"/>
    <n v="1333256400"/>
    <d v="2012-03-11T06:00:00"/>
    <d v="2012-04-01T05:00:00"/>
    <b v="0"/>
    <b v="1"/>
    <s v="theater/plays"/>
    <s v="theater"/>
    <s v="plays"/>
  </r>
  <r>
    <s v="Virtual contextually-based circuit"/>
    <n v="8400"/>
    <n v="9076"/>
    <n v="108.04761904761904"/>
    <s v="successful"/>
    <n v="133"/>
    <n v="68.240601503759393"/>
    <s v="US"/>
    <x v="1"/>
    <n v="1"/>
    <n v="68.240601503759393"/>
    <n v="1480226400"/>
    <n v="1480744800"/>
    <d v="2016-11-27T06:00:00"/>
    <d v="2016-12-03T06:00:00"/>
    <b v="0"/>
    <b v="1"/>
    <s v="film &amp; video/television"/>
    <s v="film &amp; video"/>
    <s v="television"/>
  </r>
  <r>
    <s v="Business-focused dynamic instruction set"/>
    <n v="8100"/>
    <n v="1517"/>
    <n v="18.728395061728396"/>
    <s v="failed"/>
    <n v="29"/>
    <n v="52.310344827586206"/>
    <s v="DK"/>
    <x v="3"/>
    <n v="0.15"/>
    <n v="7.8465517241379308"/>
    <n v="1464584400"/>
    <n v="1465016400"/>
    <d v="2016-05-30T05:00:00"/>
    <d v="2016-06-04T05:00:00"/>
    <b v="0"/>
    <b v="0"/>
    <s v="music/rock"/>
    <s v="music"/>
    <s v="rock"/>
  </r>
  <r>
    <s v="Ameliorated fresh-thinking protocol"/>
    <n v="9800"/>
    <n v="8153"/>
    <n v="83.193877551020407"/>
    <s v="failed"/>
    <n v="132"/>
    <n v="61.765151515151516"/>
    <s v="US"/>
    <x v="1"/>
    <n v="1"/>
    <n v="61.765151515151516"/>
    <n v="1335848400"/>
    <n v="1336280400"/>
    <d v="2012-05-01T05:00:00"/>
    <d v="2012-05-06T05:00:00"/>
    <b v="0"/>
    <b v="0"/>
    <s v="technology/web"/>
    <s v="technology"/>
    <s v="web"/>
  </r>
  <r>
    <s v="Front-line optimizing emulation"/>
    <n v="900"/>
    <n v="6357"/>
    <n v="706.33333333333337"/>
    <s v="successful"/>
    <n v="254"/>
    <n v="25.027559055118111"/>
    <s v="US"/>
    <x v="1"/>
    <n v="1"/>
    <n v="25.027559055118111"/>
    <n v="1473483600"/>
    <n v="1476766800"/>
    <d v="2016-09-10T05:00:00"/>
    <d v="2016-10-18T05:00:00"/>
    <b v="0"/>
    <b v="0"/>
    <s v="theater/plays"/>
    <s v="theater"/>
    <s v="plays"/>
  </r>
  <r>
    <s v="Devolved uniform complexity"/>
    <n v="112100"/>
    <n v="19557"/>
    <n v="17.446030330062445"/>
    <s v="canceled"/>
    <n v="184"/>
    <n v="106.28804347826087"/>
    <s v="US"/>
    <x v="1"/>
    <n v="1"/>
    <n v="106.28804347826087"/>
    <n v="1479880800"/>
    <n v="1480485600"/>
    <d v="2016-11-23T06:00:00"/>
    <d v="2016-11-30T06:00:00"/>
    <b v="0"/>
    <b v="0"/>
    <s v="theater/plays"/>
    <s v="theater"/>
    <s v="plays"/>
  </r>
  <r>
    <s v="Public-key intangible superstructure"/>
    <n v="6300"/>
    <n v="13213"/>
    <n v="209.73015873015873"/>
    <s v="successful"/>
    <n v="176"/>
    <n v="75.07386363636364"/>
    <s v="US"/>
    <x v="1"/>
    <n v="1"/>
    <n v="75.07386363636364"/>
    <n v="1430197200"/>
    <n v="1430197200"/>
    <d v="2015-04-28T05:00:00"/>
    <d v="2015-04-28T05:00:00"/>
    <b v="0"/>
    <b v="0"/>
    <s v="music/electric music"/>
    <s v="music"/>
    <s v="electric music"/>
  </r>
  <r>
    <s v="Secured global success"/>
    <n v="5600"/>
    <n v="5476"/>
    <n v="97.785714285714292"/>
    <s v="failed"/>
    <n v="137"/>
    <n v="39.970802919708028"/>
    <s v="DK"/>
    <x v="3"/>
    <n v="0.15"/>
    <n v="5.9956204379562044"/>
    <n v="1331701200"/>
    <n v="1331787600"/>
    <d v="2012-03-14T05:00:00"/>
    <d v="2012-03-15T05:00:00"/>
    <b v="0"/>
    <b v="1"/>
    <s v="music/metal"/>
    <s v="music"/>
    <s v="metal"/>
  </r>
  <r>
    <s v="Grass-roots mission-critical capability"/>
    <n v="800"/>
    <n v="13474"/>
    <n v="1684.25"/>
    <s v="successful"/>
    <n v="337"/>
    <n v="39.982195845697326"/>
    <s v="CA"/>
    <x v="0"/>
    <n v="0.74"/>
    <n v="29.586824925816021"/>
    <n v="1438578000"/>
    <n v="1438837200"/>
    <d v="2015-08-03T05:00:00"/>
    <d v="2015-08-06T05:00:00"/>
    <b v="0"/>
    <b v="0"/>
    <s v="theater/plays"/>
    <s v="theater"/>
    <s v="plays"/>
  </r>
  <r>
    <s v="Advanced global data-warehouse"/>
    <n v="168600"/>
    <n v="91722"/>
    <n v="54.402135231316727"/>
    <s v="failed"/>
    <n v="908"/>
    <n v="101.01541850220265"/>
    <s v="US"/>
    <x v="1"/>
    <n v="1"/>
    <n v="101.01541850220265"/>
    <n v="1368162000"/>
    <n v="1370926800"/>
    <d v="2013-05-10T05:00:00"/>
    <d v="2013-06-11T05:00:00"/>
    <b v="0"/>
    <b v="1"/>
    <s v="film &amp; video/documentary"/>
    <s v="film &amp; video"/>
    <s v="documentary"/>
  </r>
  <r>
    <s v="Self-enabling uniform complexity"/>
    <n v="1800"/>
    <n v="8219"/>
    <n v="456.61111111111109"/>
    <s v="successful"/>
    <n v="107"/>
    <n v="76.813084112149539"/>
    <s v="US"/>
    <x v="1"/>
    <n v="1"/>
    <n v="76.813084112149539"/>
    <n v="1318654800"/>
    <n v="1319000400"/>
    <d v="2011-10-15T05:00:00"/>
    <d v="2011-10-19T05:00:00"/>
    <b v="1"/>
    <b v="0"/>
    <s v="technology/web"/>
    <s v="technology"/>
    <s v="web"/>
  </r>
  <r>
    <s v="Versatile cohesive encoding"/>
    <n v="7300"/>
    <n v="717"/>
    <n v="9.8219178082191778"/>
    <s v="failed"/>
    <n v="10"/>
    <n v="71.7"/>
    <s v="US"/>
    <x v="1"/>
    <n v="1"/>
    <n v="71.7"/>
    <n v="1331874000"/>
    <n v="1333429200"/>
    <d v="2012-03-16T05:00:00"/>
    <d v="2012-04-03T05:00:00"/>
    <b v="0"/>
    <b v="0"/>
    <s v="food/food trucks"/>
    <s v="food"/>
    <s v="food trucks"/>
  </r>
  <r>
    <s v="Organized executive solution"/>
    <n v="6500"/>
    <n v="1065"/>
    <n v="16.384615384615383"/>
    <s v="canceled"/>
    <n v="32"/>
    <n v="33.28125"/>
    <s v="IT"/>
    <x v="6"/>
    <n v="1.1200000000000001"/>
    <n v="37.275000000000006"/>
    <n v="1286254800"/>
    <n v="1287032400"/>
    <d v="2010-10-05T05:00:00"/>
    <d v="2010-10-14T05:00:00"/>
    <b v="0"/>
    <b v="0"/>
    <s v="theater/plays"/>
    <s v="theater"/>
    <s v="plays"/>
  </r>
  <r>
    <s v="Automated local emulation"/>
    <n v="600"/>
    <n v="8038"/>
    <n v="1339.6666666666667"/>
    <s v="successful"/>
    <n v="183"/>
    <n v="43.923497267759565"/>
    <s v="US"/>
    <x v="1"/>
    <n v="1"/>
    <n v="43.923497267759565"/>
    <n v="1540530000"/>
    <n v="1541570400"/>
    <d v="2018-10-26T05:00:00"/>
    <d v="2018-11-07T06:00:00"/>
    <b v="0"/>
    <b v="0"/>
    <s v="theater/plays"/>
    <s v="theater"/>
    <s v="plays"/>
  </r>
  <r>
    <s v="Enterprise-wide intermediate middleware"/>
    <n v="192900"/>
    <n v="68769"/>
    <n v="35.650077760497666"/>
    <s v="failed"/>
    <n v="1910"/>
    <n v="36.004712041884815"/>
    <s v="CH"/>
    <x v="5"/>
    <n v="1.2"/>
    <n v="43.205654450261775"/>
    <n v="1381813200"/>
    <n v="1383976800"/>
    <d v="2013-10-15T05:00:00"/>
    <d v="2013-11-09T06:00:00"/>
    <b v="0"/>
    <b v="0"/>
    <s v="theater/plays"/>
    <s v="theater"/>
    <s v="plays"/>
  </r>
  <r>
    <s v="Grass-roots real-time Local Area Network"/>
    <n v="6100"/>
    <n v="3352"/>
    <n v="54.950819672131146"/>
    <s v="failed"/>
    <n v="38"/>
    <n v="88.21052631578948"/>
    <s v="AU"/>
    <x v="2"/>
    <n v="0.69"/>
    <n v="60.865263157894738"/>
    <n v="1548655200"/>
    <n v="1550556000"/>
    <d v="2019-01-28T06:00:00"/>
    <d v="2019-02-19T06:00:00"/>
    <b v="0"/>
    <b v="0"/>
    <s v="theater/plays"/>
    <s v="theater"/>
    <s v="plays"/>
  </r>
  <r>
    <s v="Organized client-driven capacity"/>
    <n v="7200"/>
    <n v="6785"/>
    <n v="94.236111111111114"/>
    <s v="failed"/>
    <n v="104"/>
    <n v="65.240384615384613"/>
    <s v="AU"/>
    <x v="2"/>
    <n v="0.69"/>
    <n v="45.015865384615381"/>
    <n v="1389679200"/>
    <n v="1390456800"/>
    <d v="2014-01-14T06:00:00"/>
    <d v="2014-01-23T06:00:00"/>
    <b v="0"/>
    <b v="1"/>
    <s v="theater/plays"/>
    <s v="theater"/>
    <s v="plays"/>
  </r>
  <r>
    <s v="Adaptive intangible database"/>
    <n v="3500"/>
    <n v="5037"/>
    <n v="143.91428571428571"/>
    <s v="successful"/>
    <n v="72"/>
    <n v="69.958333333333329"/>
    <s v="US"/>
    <x v="1"/>
    <n v="1"/>
    <n v="69.958333333333329"/>
    <n v="1456466400"/>
    <n v="1458018000"/>
    <d v="2016-02-26T06:00:00"/>
    <d v="2016-03-15T05:00:00"/>
    <b v="0"/>
    <b v="1"/>
    <s v="music/rock"/>
    <s v="music"/>
    <s v="rock"/>
  </r>
  <r>
    <s v="Grass-roots contextually-based algorithm"/>
    <n v="3800"/>
    <n v="1954"/>
    <n v="51.421052631578945"/>
    <s v="failed"/>
    <n v="49"/>
    <n v="39.877551020408163"/>
    <s v="US"/>
    <x v="1"/>
    <n v="1"/>
    <n v="39.877551020408163"/>
    <n v="1456984800"/>
    <n v="1461819600"/>
    <d v="2016-03-03T06:00:00"/>
    <d v="2016-04-28T05:00:00"/>
    <b v="0"/>
    <b v="0"/>
    <s v="food/food trucks"/>
    <s v="food"/>
    <s v="food trucks"/>
  </r>
  <r>
    <s v="Focused executive core"/>
    <n v="100"/>
    <n v="5"/>
    <n v="5"/>
    <s v="failed"/>
    <n v="1"/>
    <n v="5"/>
    <s v="DK"/>
    <x v="3"/>
    <n v="0.15"/>
    <n v="0.75"/>
    <n v="1504069200"/>
    <n v="1504155600"/>
    <d v="2017-08-30T05:00:00"/>
    <d v="2017-08-31T05:00:00"/>
    <b v="0"/>
    <b v="1"/>
    <s v="publishing/nonfiction"/>
    <s v="publishing"/>
    <s v="nonfiction"/>
  </r>
  <r>
    <s v="Multi-channeled disintermediate policy"/>
    <n v="900"/>
    <n v="12102"/>
    <n v="1344.6666666666667"/>
    <s v="successful"/>
    <n v="295"/>
    <n v="41.023728813559323"/>
    <s v="US"/>
    <x v="1"/>
    <n v="1"/>
    <n v="41.023728813559323"/>
    <n v="1424930400"/>
    <n v="1426395600"/>
    <d v="2015-02-26T06:00:00"/>
    <d v="2015-03-15T05:00:00"/>
    <b v="0"/>
    <b v="0"/>
    <s v="film &amp; video/documentary"/>
    <s v="film &amp; video"/>
    <s v="documentary"/>
  </r>
  <r>
    <s v="Customizable bi-directional hardware"/>
    <n v="76100"/>
    <n v="24234"/>
    <n v="31.844940867279899"/>
    <s v="failed"/>
    <n v="245"/>
    <n v="98.914285714285711"/>
    <s v="US"/>
    <x v="1"/>
    <n v="1"/>
    <n v="98.914285714285711"/>
    <n v="1535864400"/>
    <n v="1537074000"/>
    <d v="2018-09-02T05:00:00"/>
    <d v="2018-09-16T05:00:00"/>
    <b v="0"/>
    <b v="0"/>
    <s v="theater/plays"/>
    <s v="theater"/>
    <s v="plays"/>
  </r>
  <r>
    <s v="Networked optimal architecture"/>
    <n v="3400"/>
    <n v="2809"/>
    <n v="82.617647058823536"/>
    <s v="failed"/>
    <n v="32"/>
    <n v="87.78125"/>
    <s v="US"/>
    <x v="1"/>
    <n v="1"/>
    <n v="87.78125"/>
    <n v="1452146400"/>
    <n v="1452578400"/>
    <d v="2016-01-07T06:00:00"/>
    <d v="2016-01-12T06:00:00"/>
    <b v="0"/>
    <b v="0"/>
    <s v="music/indie rock"/>
    <s v="music"/>
    <s v="indie rock"/>
  </r>
  <r>
    <s v="User-friendly discrete benchmark"/>
    <n v="2100"/>
    <n v="11469"/>
    <n v="546.14285714285722"/>
    <s v="successful"/>
    <n v="142"/>
    <n v="80.767605633802816"/>
    <s v="US"/>
    <x v="1"/>
    <n v="1"/>
    <n v="80.767605633802816"/>
    <n v="1470546000"/>
    <n v="1474088400"/>
    <d v="2016-08-07T05:00:00"/>
    <d v="2016-09-17T05:00:00"/>
    <b v="0"/>
    <b v="0"/>
    <s v="film &amp; video/documentary"/>
    <s v="film &amp; video"/>
    <s v="documentary"/>
  </r>
  <r>
    <s v="Grass-roots actuating policy"/>
    <n v="2800"/>
    <n v="8014"/>
    <n v="286.21428571428572"/>
    <s v="successful"/>
    <n v="85"/>
    <n v="94.28235294117647"/>
    <s v="US"/>
    <x v="1"/>
    <n v="1"/>
    <n v="94.28235294117647"/>
    <n v="1458363600"/>
    <n v="1461906000"/>
    <d v="2016-03-19T05:00:00"/>
    <d v="2016-04-29T05:00:00"/>
    <b v="0"/>
    <b v="0"/>
    <s v="theater/plays"/>
    <s v="theater"/>
    <s v="plays"/>
  </r>
  <r>
    <s v="Enterprise-wide 3rdgeneration knowledge user"/>
    <n v="6500"/>
    <n v="514"/>
    <n v="7.9076923076923071"/>
    <s v="failed"/>
    <n v="7"/>
    <n v="73.428571428571431"/>
    <s v="US"/>
    <x v="1"/>
    <n v="1"/>
    <n v="73.428571428571431"/>
    <n v="1500008400"/>
    <n v="1500267600"/>
    <d v="2017-07-14T05:00:00"/>
    <d v="2017-07-17T05:00:00"/>
    <b v="0"/>
    <b v="1"/>
    <s v="theater/plays"/>
    <s v="theater"/>
    <s v="plays"/>
  </r>
  <r>
    <s v="Face-to-face zero tolerance moderator"/>
    <n v="32900"/>
    <n v="43473"/>
    <n v="132.13677811550153"/>
    <s v="successful"/>
    <n v="659"/>
    <n v="65.968133535660087"/>
    <s v="DK"/>
    <x v="3"/>
    <n v="0.15"/>
    <n v="9.8952200303490123"/>
    <n v="1338958800"/>
    <n v="1340686800"/>
    <d v="2012-06-06T05:00:00"/>
    <d v="2012-06-26T05:00:00"/>
    <b v="0"/>
    <b v="1"/>
    <s v="publishing/fiction"/>
    <s v="publishing"/>
    <s v="fiction"/>
  </r>
  <r>
    <s v="Grass-roots optimizing projection"/>
    <n v="118200"/>
    <n v="87560"/>
    <n v="74.077834179357026"/>
    <s v="failed"/>
    <n v="803"/>
    <n v="109.04109589041096"/>
    <s v="US"/>
    <x v="1"/>
    <n v="1"/>
    <n v="109.04109589041096"/>
    <n v="1303102800"/>
    <n v="1303189200"/>
    <d v="2011-04-18T05:00:00"/>
    <d v="2011-04-19T05:00:00"/>
    <b v="0"/>
    <b v="0"/>
    <s v="theater/plays"/>
    <s v="theater"/>
    <s v="plays"/>
  </r>
  <r>
    <s v="User-centric 6thgeneration attitude"/>
    <n v="4100"/>
    <n v="3087"/>
    <n v="75.292682926829272"/>
    <s v="canceled"/>
    <n v="75"/>
    <n v="41.16"/>
    <s v="US"/>
    <x v="1"/>
    <n v="1"/>
    <n v="41.16"/>
    <n v="1316581200"/>
    <n v="1318309200"/>
    <d v="2011-09-21T05:00:00"/>
    <d v="2011-10-11T05:00:00"/>
    <b v="0"/>
    <b v="1"/>
    <s v="music/indie rock"/>
    <s v="music"/>
    <s v="indie rock"/>
  </r>
  <r>
    <s v="Switchable zero tolerance website"/>
    <n v="7800"/>
    <n v="1586"/>
    <n v="20.333333333333332"/>
    <s v="failed"/>
    <n v="16"/>
    <n v="99.125"/>
    <s v="US"/>
    <x v="1"/>
    <n v="1"/>
    <n v="99.125"/>
    <n v="1270789200"/>
    <n v="1272171600"/>
    <d v="2010-04-09T05:00:00"/>
    <d v="2010-04-25T05:00:00"/>
    <b v="0"/>
    <b v="0"/>
    <s v="games/video games"/>
    <s v="games"/>
    <s v="video games"/>
  </r>
  <r>
    <s v="Focused real-time help-desk"/>
    <n v="6300"/>
    <n v="12812"/>
    <n v="203.36507936507937"/>
    <s v="successful"/>
    <n v="121"/>
    <n v="105.88429752066116"/>
    <s v="US"/>
    <x v="1"/>
    <n v="1"/>
    <n v="105.88429752066116"/>
    <n v="1297836000"/>
    <n v="1298872800"/>
    <d v="2011-02-16T06:00:00"/>
    <d v="2011-02-28T06:00:00"/>
    <b v="0"/>
    <b v="0"/>
    <s v="theater/plays"/>
    <s v="theater"/>
    <s v="plays"/>
  </r>
  <r>
    <s v="Robust impactful approach"/>
    <n v="59100"/>
    <n v="183345"/>
    <n v="310.2284263959391"/>
    <s v="successful"/>
    <n v="3742"/>
    <n v="48.996525921966864"/>
    <s v="US"/>
    <x v="1"/>
    <n v="1"/>
    <n v="48.996525921966864"/>
    <n v="1382677200"/>
    <n v="1383282000"/>
    <d v="2013-10-25T05:00:00"/>
    <d v="2013-11-01T05:00:00"/>
    <b v="0"/>
    <b v="0"/>
    <s v="theater/plays"/>
    <s v="theater"/>
    <s v="plays"/>
  </r>
  <r>
    <s v="Secured maximized policy"/>
    <n v="2200"/>
    <n v="8697"/>
    <n v="395.31818181818181"/>
    <s v="successful"/>
    <n v="223"/>
    <n v="39"/>
    <s v="US"/>
    <x v="1"/>
    <n v="1"/>
    <n v="39"/>
    <n v="1330322400"/>
    <n v="1330495200"/>
    <d v="2012-02-27T06:00:00"/>
    <d v="2012-02-29T06:00:00"/>
    <b v="0"/>
    <b v="0"/>
    <s v="music/rock"/>
    <s v="music"/>
    <s v="rock"/>
  </r>
  <r>
    <s v="Realigned upward-trending strategy"/>
    <n v="1400"/>
    <n v="4126"/>
    <n v="294.71428571428572"/>
    <s v="successful"/>
    <n v="133"/>
    <n v="31.022556390977442"/>
    <s v="US"/>
    <x v="1"/>
    <n v="1"/>
    <n v="31.022556390977442"/>
    <n v="1552366800"/>
    <n v="1552798800"/>
    <d v="2019-03-12T05:00:00"/>
    <d v="2019-03-17T05:00:00"/>
    <b v="0"/>
    <b v="1"/>
    <s v="film &amp; video/documentary"/>
    <s v="film &amp; video"/>
    <s v="documentary"/>
  </r>
  <r>
    <s v="Open-source interactive knowledge user"/>
    <n v="9500"/>
    <n v="3220"/>
    <n v="33.89473684210526"/>
    <s v="failed"/>
    <n v="31"/>
    <n v="103.87096774193549"/>
    <s v="US"/>
    <x v="1"/>
    <n v="1"/>
    <n v="103.87096774193549"/>
    <n v="1400907600"/>
    <n v="1403413200"/>
    <d v="2014-05-24T05:00:00"/>
    <d v="2014-06-22T05:00:00"/>
    <b v="0"/>
    <b v="0"/>
    <s v="theater/plays"/>
    <s v="theater"/>
    <s v="plays"/>
  </r>
  <r>
    <s v="Configurable demand-driven matrix"/>
    <n v="9600"/>
    <n v="6401"/>
    <n v="66.677083333333329"/>
    <s v="failed"/>
    <n v="108"/>
    <n v="59.268518518518519"/>
    <s v="IT"/>
    <x v="6"/>
    <n v="1.1200000000000001"/>
    <n v="66.380740740740748"/>
    <n v="1574143200"/>
    <n v="1574229600"/>
    <d v="2019-11-19T06:00:00"/>
    <d v="2019-11-20T06:00:00"/>
    <b v="0"/>
    <b v="1"/>
    <s v="food/food trucks"/>
    <s v="food"/>
    <s v="food trucks"/>
  </r>
  <r>
    <s v="Cross-group coherent hierarchy"/>
    <n v="6600"/>
    <n v="1269"/>
    <n v="19.227272727272727"/>
    <s v="failed"/>
    <n v="30"/>
    <n v="42.3"/>
    <s v="US"/>
    <x v="1"/>
    <n v="1"/>
    <n v="42.3"/>
    <n v="1494738000"/>
    <n v="1495861200"/>
    <d v="2017-05-14T05:00:00"/>
    <d v="2017-05-27T05:00:00"/>
    <b v="0"/>
    <b v="0"/>
    <s v="theater/plays"/>
    <s v="theater"/>
    <s v="plays"/>
  </r>
  <r>
    <s v="Decentralized demand-driven open system"/>
    <n v="5700"/>
    <n v="903"/>
    <n v="15.842105263157894"/>
    <s v="failed"/>
    <n v="17"/>
    <n v="53.117647058823529"/>
    <s v="US"/>
    <x v="1"/>
    <n v="1"/>
    <n v="53.117647058823529"/>
    <n v="1392357600"/>
    <n v="1392530400"/>
    <d v="2014-02-14T06:00:00"/>
    <d v="2014-02-16T06:00:00"/>
    <b v="0"/>
    <b v="0"/>
    <s v="music/rock"/>
    <s v="music"/>
    <s v="rock"/>
  </r>
  <r>
    <s v="Advanced empowering matrix"/>
    <n v="8400"/>
    <n v="3251"/>
    <n v="38.702380952380956"/>
    <s v="canceled"/>
    <n v="64"/>
    <n v="50.796875"/>
    <s v="US"/>
    <x v="1"/>
    <n v="1"/>
    <n v="50.796875"/>
    <n v="1281589200"/>
    <n v="1283662800"/>
    <d v="2010-08-12T05:00:00"/>
    <d v="2010-09-05T05:00:00"/>
    <b v="0"/>
    <b v="0"/>
    <s v="technology/web"/>
    <s v="technology"/>
    <s v="web"/>
  </r>
  <r>
    <s v="Phased holistic implementation"/>
    <n v="84400"/>
    <n v="8092"/>
    <n v="9.5876777251184837"/>
    <s v="failed"/>
    <n v="80"/>
    <n v="101.15"/>
    <s v="US"/>
    <x v="1"/>
    <n v="1"/>
    <n v="101.15"/>
    <n v="1305003600"/>
    <n v="1305781200"/>
    <d v="2011-05-10T05:00:00"/>
    <d v="2011-05-19T05:00:00"/>
    <b v="0"/>
    <b v="0"/>
    <s v="publishing/fiction"/>
    <s v="publishing"/>
    <s v="fiction"/>
  </r>
  <r>
    <s v="Proactive attitude-oriented knowledge user"/>
    <n v="170400"/>
    <n v="160422"/>
    <n v="94.144366197183089"/>
    <s v="failed"/>
    <n v="2468"/>
    <n v="65.000810372771468"/>
    <s v="US"/>
    <x v="1"/>
    <n v="1"/>
    <n v="65.000810372771468"/>
    <n v="1301634000"/>
    <n v="1302325200"/>
    <d v="2011-04-01T05:00:00"/>
    <d v="2011-04-09T05:00:00"/>
    <b v="0"/>
    <b v="0"/>
    <s v="film &amp; video/shorts"/>
    <s v="film &amp; video"/>
    <s v="shorts"/>
  </r>
  <r>
    <s v="Visionary asymmetric Graphical User Interface"/>
    <n v="117900"/>
    <n v="196377"/>
    <n v="166.56234096692114"/>
    <s v="successful"/>
    <n v="5168"/>
    <n v="37.998645510835914"/>
    <s v="US"/>
    <x v="1"/>
    <n v="1"/>
    <n v="37.998645510835914"/>
    <n v="1290664800"/>
    <n v="1291788000"/>
    <d v="2010-11-25T06:00:00"/>
    <d v="2010-12-08T06:00:00"/>
    <b v="0"/>
    <b v="0"/>
    <s v="theater/plays"/>
    <s v="theater"/>
    <s v="plays"/>
  </r>
  <r>
    <s v="Integrated zero-defect help-desk"/>
    <n v="8900"/>
    <n v="2148"/>
    <n v="24.134831460674157"/>
    <s v="failed"/>
    <n v="26"/>
    <n v="82.615384615384613"/>
    <s v="GB"/>
    <x v="4"/>
    <n v="1.35"/>
    <n v="111.53076923076924"/>
    <n v="1395896400"/>
    <n v="1396069200"/>
    <d v="2014-03-27T05:00:00"/>
    <d v="2014-03-29T05:00:00"/>
    <b v="0"/>
    <b v="0"/>
    <s v="film &amp; video/documentary"/>
    <s v="film &amp; video"/>
    <s v="documentary"/>
  </r>
  <r>
    <s v="Inverse analyzing matrices"/>
    <n v="7100"/>
    <n v="11648"/>
    <n v="164.05633802816902"/>
    <s v="successful"/>
    <n v="307"/>
    <n v="37.941368078175898"/>
    <s v="US"/>
    <x v="1"/>
    <n v="1"/>
    <n v="37.941368078175898"/>
    <n v="1434862800"/>
    <n v="1435899600"/>
    <d v="2015-06-21T05:00:00"/>
    <d v="2015-07-03T05:00:00"/>
    <b v="0"/>
    <b v="1"/>
    <s v="theater/plays"/>
    <s v="theater"/>
    <s v="plays"/>
  </r>
  <r>
    <s v="Programmable systemic implementation"/>
    <n v="6500"/>
    <n v="5897"/>
    <n v="90.723076923076931"/>
    <s v="failed"/>
    <n v="73"/>
    <n v="80.780821917808225"/>
    <s v="US"/>
    <x v="1"/>
    <n v="1"/>
    <n v="80.780821917808225"/>
    <n v="1529125200"/>
    <n v="1531112400"/>
    <d v="2018-06-16T05:00:00"/>
    <d v="2018-07-09T05:00:00"/>
    <b v="0"/>
    <b v="1"/>
    <s v="theater/plays"/>
    <s v="theater"/>
    <s v="plays"/>
  </r>
  <r>
    <s v="Multi-channeled next generation architecture"/>
    <n v="7200"/>
    <n v="3326"/>
    <n v="46.194444444444443"/>
    <s v="failed"/>
    <n v="128"/>
    <n v="25.984375"/>
    <s v="US"/>
    <x v="1"/>
    <n v="1"/>
    <n v="25.984375"/>
    <n v="1451109600"/>
    <n v="1451628000"/>
    <d v="2015-12-26T06:00:00"/>
    <d v="2016-01-01T06:00:00"/>
    <b v="0"/>
    <b v="0"/>
    <s v="film &amp; video/animation"/>
    <s v="film &amp; video"/>
    <s v="animation"/>
  </r>
  <r>
    <s v="Digitized 3rdgeneration encoding"/>
    <n v="2600"/>
    <n v="1002"/>
    <n v="38.53846153846154"/>
    <s v="failed"/>
    <n v="33"/>
    <n v="30.363636363636363"/>
    <s v="US"/>
    <x v="1"/>
    <n v="1"/>
    <n v="30.363636363636363"/>
    <n v="1566968400"/>
    <n v="1567314000"/>
    <d v="2019-08-28T05:00:00"/>
    <d v="2019-09-01T05:00:00"/>
    <b v="0"/>
    <b v="1"/>
    <s v="theater/plays"/>
    <s v="theater"/>
    <s v="plays"/>
  </r>
  <r>
    <s v="Innovative well-modulated functionalities"/>
    <n v="98700"/>
    <n v="131826"/>
    <n v="133.56231003039514"/>
    <s v="successful"/>
    <n v="2441"/>
    <n v="54.004916018025398"/>
    <s v="US"/>
    <x v="1"/>
    <n v="1"/>
    <n v="54.004916018025398"/>
    <n v="1543557600"/>
    <n v="1544508000"/>
    <d v="2018-11-30T06:00:00"/>
    <d v="2018-12-11T06:00:00"/>
    <b v="0"/>
    <b v="0"/>
    <s v="music/rock"/>
    <s v="music"/>
    <s v="rock"/>
  </r>
  <r>
    <s v="Fundamental incremental database"/>
    <n v="93800"/>
    <n v="21477"/>
    <n v="22.896588486140725"/>
    <s v="live"/>
    <n v="211"/>
    <n v="101.78672985781991"/>
    <s v="US"/>
    <x v="1"/>
    <n v="1"/>
    <n v="101.78672985781991"/>
    <n v="1481522400"/>
    <n v="1482472800"/>
    <d v="2016-12-12T06:00:00"/>
    <d v="2016-12-23T06:00:00"/>
    <b v="0"/>
    <b v="0"/>
    <s v="games/video games"/>
    <s v="games"/>
    <s v="video games"/>
  </r>
  <r>
    <s v="Expanded encompassing open architecture"/>
    <n v="33700"/>
    <n v="62330"/>
    <n v="184.95548961424333"/>
    <s v="successful"/>
    <n v="1385"/>
    <n v="45.003610108303249"/>
    <s v="GB"/>
    <x v="4"/>
    <n v="1.35"/>
    <n v="60.75487364620939"/>
    <n v="1512712800"/>
    <n v="1512799200"/>
    <d v="2017-12-08T06:00:00"/>
    <d v="2017-12-09T06:00:00"/>
    <b v="0"/>
    <b v="0"/>
    <s v="film &amp; video/documentary"/>
    <s v="film &amp; video"/>
    <s v="documentary"/>
  </r>
  <r>
    <s v="Intuitive static portal"/>
    <n v="3300"/>
    <n v="14643"/>
    <n v="443.72727272727275"/>
    <s v="successful"/>
    <n v="190"/>
    <n v="77.068421052631578"/>
    <s v="US"/>
    <x v="1"/>
    <n v="1"/>
    <n v="77.068421052631578"/>
    <n v="1324274400"/>
    <n v="1324360800"/>
    <d v="2011-12-19T06:00:00"/>
    <d v="2011-12-20T06:00:00"/>
    <b v="0"/>
    <b v="0"/>
    <s v="food/food trucks"/>
    <s v="food"/>
    <s v="food trucks"/>
  </r>
  <r>
    <s v="Optional bandwidth-monitored definition"/>
    <n v="20700"/>
    <n v="41396"/>
    <n v="199.9806763285024"/>
    <s v="successful"/>
    <n v="470"/>
    <n v="88.076595744680844"/>
    <s v="US"/>
    <x v="1"/>
    <n v="1"/>
    <n v="88.076595744680844"/>
    <n v="1364446800"/>
    <n v="1364533200"/>
    <d v="2013-03-28T05:00:00"/>
    <d v="2013-03-29T05:00:00"/>
    <b v="0"/>
    <b v="0"/>
    <s v="technology/wearables"/>
    <s v="technology"/>
    <s v="wearables"/>
  </r>
  <r>
    <s v="Persistent well-modulated synergy"/>
    <n v="9600"/>
    <n v="11900"/>
    <n v="123.95833333333333"/>
    <s v="successful"/>
    <n v="253"/>
    <n v="47.035573122529641"/>
    <s v="US"/>
    <x v="1"/>
    <n v="1"/>
    <n v="47.035573122529641"/>
    <n v="1542693600"/>
    <n v="1545112800"/>
    <d v="2018-11-20T06:00:00"/>
    <d v="2018-12-18T06:00:00"/>
    <b v="0"/>
    <b v="0"/>
    <s v="theater/plays"/>
    <s v="theater"/>
    <s v="plays"/>
  </r>
  <r>
    <s v="Assimilated discrete algorithm"/>
    <n v="66200"/>
    <n v="123538"/>
    <n v="186.61329305135951"/>
    <s v="successful"/>
    <n v="1113"/>
    <n v="110.99550763701707"/>
    <s v="US"/>
    <x v="1"/>
    <n v="1"/>
    <n v="110.99550763701707"/>
    <n v="1515564000"/>
    <n v="1516168800"/>
    <d v="2018-01-10T06:00:00"/>
    <d v="2018-01-17T06:00:00"/>
    <b v="0"/>
    <b v="0"/>
    <s v="music/rock"/>
    <s v="music"/>
    <s v="rock"/>
  </r>
  <r>
    <s v="Operative uniform hub"/>
    <n v="173800"/>
    <n v="198628"/>
    <n v="114.28538550057536"/>
    <s v="successful"/>
    <n v="2283"/>
    <n v="87.003066141042481"/>
    <s v="US"/>
    <x v="1"/>
    <n v="1"/>
    <n v="87.003066141042481"/>
    <n v="1573797600"/>
    <n v="1574920800"/>
    <d v="2019-11-15T06:00:00"/>
    <d v="2019-11-28T06:00:00"/>
    <b v="0"/>
    <b v="0"/>
    <s v="music/rock"/>
    <s v="music"/>
    <s v="rock"/>
  </r>
  <r>
    <s v="Customizable intangible capability"/>
    <n v="70700"/>
    <n v="68602"/>
    <n v="97.032531824611041"/>
    <s v="failed"/>
    <n v="1072"/>
    <n v="63.994402985074629"/>
    <s v="US"/>
    <x v="1"/>
    <n v="1"/>
    <n v="63.994402985074629"/>
    <n v="1292392800"/>
    <n v="1292479200"/>
    <d v="2010-12-15T06:00:00"/>
    <d v="2010-12-16T06:00:00"/>
    <b v="0"/>
    <b v="1"/>
    <s v="music/rock"/>
    <s v="music"/>
    <s v="rock"/>
  </r>
  <r>
    <s v="Innovative didactic analyzer"/>
    <n v="94500"/>
    <n v="116064"/>
    <n v="122.81904761904762"/>
    <s v="successful"/>
    <n v="1095"/>
    <n v="105.9945205479452"/>
    <s v="US"/>
    <x v="1"/>
    <n v="1"/>
    <n v="105.9945205479452"/>
    <n v="1573452000"/>
    <n v="1573538400"/>
    <d v="2019-11-11T06:00:00"/>
    <d v="2019-11-12T06:00:00"/>
    <b v="0"/>
    <b v="0"/>
    <s v="theater/plays"/>
    <s v="theater"/>
    <s v="plays"/>
  </r>
  <r>
    <s v="Decentralized intangible encoding"/>
    <n v="69800"/>
    <n v="125042"/>
    <n v="179.14326647564468"/>
    <s v="successful"/>
    <n v="1690"/>
    <n v="73.989349112426041"/>
    <s v="US"/>
    <x v="1"/>
    <n v="1"/>
    <n v="73.989349112426041"/>
    <n v="1317790800"/>
    <n v="1320382800"/>
    <d v="2011-10-05T05:00:00"/>
    <d v="2011-11-04T05:00:00"/>
    <b v="0"/>
    <b v="0"/>
    <s v="theater/plays"/>
    <s v="theater"/>
    <s v="plays"/>
  </r>
  <r>
    <s v="Front-line transitional algorithm"/>
    <n v="136300"/>
    <n v="108974"/>
    <n v="79.951577402787962"/>
    <s v="canceled"/>
    <n v="1297"/>
    <n v="84.02004626060139"/>
    <s v="CA"/>
    <x v="0"/>
    <n v="0.74"/>
    <n v="62.174834232845029"/>
    <n v="1501650000"/>
    <n v="1502859600"/>
    <d v="2017-08-02T05:00:00"/>
    <d v="2017-08-16T05:00:00"/>
    <b v="0"/>
    <b v="0"/>
    <s v="theater/plays"/>
    <s v="theater"/>
    <s v="plays"/>
  </r>
  <r>
    <s v="Switchable didactic matrices"/>
    <n v="37100"/>
    <n v="34964"/>
    <n v="94.242587601078171"/>
    <s v="failed"/>
    <n v="393"/>
    <n v="88.966921119592882"/>
    <s v="US"/>
    <x v="1"/>
    <n v="1"/>
    <n v="88.966921119592882"/>
    <n v="1323669600"/>
    <n v="1323756000"/>
    <d v="2011-12-12T06:00:00"/>
    <d v="2011-12-13T06:00:00"/>
    <b v="0"/>
    <b v="0"/>
    <s v="photography/photography books"/>
    <s v="photography"/>
    <s v="photography books"/>
  </r>
  <r>
    <s v="Ameliorated disintermediate utilization"/>
    <n v="114300"/>
    <n v="96777"/>
    <n v="84.669291338582681"/>
    <s v="failed"/>
    <n v="1257"/>
    <n v="76.990453460620529"/>
    <s v="US"/>
    <x v="1"/>
    <n v="1"/>
    <n v="76.990453460620529"/>
    <n v="1440738000"/>
    <n v="1441342800"/>
    <d v="2015-08-28T05:00:00"/>
    <d v="2015-09-04T05:00:00"/>
    <b v="0"/>
    <b v="0"/>
    <s v="music/indie rock"/>
    <s v="music"/>
    <s v="indie rock"/>
  </r>
  <r>
    <s v="Visionary foreground middleware"/>
    <n v="47900"/>
    <n v="31864"/>
    <n v="66.521920668058456"/>
    <s v="failed"/>
    <n v="328"/>
    <n v="97.146341463414629"/>
    <s v="US"/>
    <x v="1"/>
    <n v="1"/>
    <n v="97.146341463414629"/>
    <n v="1374296400"/>
    <n v="1375333200"/>
    <d v="2013-07-20T05:00:00"/>
    <d v="2013-08-01T05:00:00"/>
    <b v="0"/>
    <b v="0"/>
    <s v="theater/plays"/>
    <s v="theater"/>
    <s v="plays"/>
  </r>
  <r>
    <s v="Optional zero-defect task-force"/>
    <n v="9000"/>
    <n v="4853"/>
    <n v="53.922222222222224"/>
    <s v="failed"/>
    <n v="147"/>
    <n v="33.013605442176868"/>
    <s v="US"/>
    <x v="1"/>
    <n v="1"/>
    <n v="33.013605442176868"/>
    <n v="1384840800"/>
    <n v="1389420000"/>
    <d v="2013-11-19T06:00:00"/>
    <d v="2014-01-11T06:00:00"/>
    <b v="0"/>
    <b v="0"/>
    <s v="theater/plays"/>
    <s v="theater"/>
    <s v="plays"/>
  </r>
  <r>
    <s v="Devolved exuding emulation"/>
    <n v="197600"/>
    <n v="82959"/>
    <n v="41.983299595141702"/>
    <s v="failed"/>
    <n v="830"/>
    <n v="99.950602409638549"/>
    <s v="US"/>
    <x v="1"/>
    <n v="1"/>
    <n v="99.950602409638549"/>
    <n v="1516600800"/>
    <n v="1520056800"/>
    <d v="2018-01-22T06:00:00"/>
    <d v="2018-03-03T06:00:00"/>
    <b v="0"/>
    <b v="0"/>
    <s v="games/video games"/>
    <s v="games"/>
    <s v="video games"/>
  </r>
  <r>
    <s v="Open-source neutral task-force"/>
    <n v="157600"/>
    <n v="23159"/>
    <n v="14.69479695431472"/>
    <s v="failed"/>
    <n v="331"/>
    <n v="69.966767371601208"/>
    <s v="GB"/>
    <x v="4"/>
    <n v="1.35"/>
    <n v="94.455135951661632"/>
    <n v="1436418000"/>
    <n v="1436504400"/>
    <d v="2015-07-09T05:00:00"/>
    <d v="2015-07-10T05:00:00"/>
    <b v="0"/>
    <b v="0"/>
    <s v="film &amp; video/drama"/>
    <s v="film &amp; video"/>
    <s v="drama"/>
  </r>
  <r>
    <s v="Virtual attitude-oriented migration"/>
    <n v="8000"/>
    <n v="2758"/>
    <n v="34.475000000000001"/>
    <s v="failed"/>
    <n v="25"/>
    <n v="110.32"/>
    <s v="US"/>
    <x v="1"/>
    <n v="1"/>
    <n v="110.32"/>
    <n v="1503550800"/>
    <n v="1508302800"/>
    <d v="2017-08-24T05:00:00"/>
    <d v="2017-10-18T05:00:00"/>
    <b v="0"/>
    <b v="1"/>
    <s v="music/indie rock"/>
    <s v="music"/>
    <s v="indie rock"/>
  </r>
  <r>
    <s v="Open-source full-range portal"/>
    <n v="900"/>
    <n v="12607"/>
    <n v="1400.7777777777778"/>
    <s v="successful"/>
    <n v="191"/>
    <n v="66.005235602094245"/>
    <s v="US"/>
    <x v="1"/>
    <n v="1"/>
    <n v="66.005235602094245"/>
    <n v="1423634400"/>
    <n v="1425708000"/>
    <d v="2015-02-11T06:00:00"/>
    <d v="2015-03-07T06:00:00"/>
    <b v="0"/>
    <b v="0"/>
    <s v="technology/web"/>
    <s v="technology"/>
    <s v="web"/>
  </r>
  <r>
    <s v="Versatile cohesive open system"/>
    <n v="199000"/>
    <n v="142823"/>
    <n v="71.770351758793964"/>
    <s v="failed"/>
    <n v="3483"/>
    <n v="41.005742176284812"/>
    <s v="US"/>
    <x v="1"/>
    <n v="1"/>
    <n v="41.005742176284812"/>
    <n v="1487224800"/>
    <n v="1488348000"/>
    <d v="2017-02-16T06:00:00"/>
    <d v="2017-03-01T06:00:00"/>
    <b v="0"/>
    <b v="0"/>
    <s v="food/food trucks"/>
    <s v="food"/>
    <s v="food trucks"/>
  </r>
  <r>
    <s v="Multi-layered bottom-line frame"/>
    <n v="180800"/>
    <n v="95958"/>
    <n v="53.074115044247783"/>
    <s v="failed"/>
    <n v="923"/>
    <n v="103.96316359696641"/>
    <s v="US"/>
    <x v="1"/>
    <n v="1"/>
    <n v="103.96316359696641"/>
    <n v="1500008400"/>
    <n v="1502600400"/>
    <d v="2017-07-14T05:00:00"/>
    <d v="2017-08-13T05:00:00"/>
    <b v="0"/>
    <b v="0"/>
    <s v="theater/plays"/>
    <s v="theater"/>
    <s v="plays"/>
  </r>
  <r>
    <s v="Pre-emptive neutral capacity"/>
    <n v="100"/>
    <n v="5"/>
    <n v="5"/>
    <s v="failed"/>
    <n v="1"/>
    <n v="5"/>
    <s v="US"/>
    <x v="1"/>
    <n v="1"/>
    <n v="5"/>
    <n v="1432098000"/>
    <n v="1433653200"/>
    <d v="2015-05-20T05:00:00"/>
    <d v="2015-06-07T05:00:00"/>
    <b v="0"/>
    <b v="1"/>
    <s v="music/jazz"/>
    <s v="music"/>
    <s v="jazz"/>
  </r>
  <r>
    <s v="Universal maximized methodology"/>
    <n v="74100"/>
    <n v="94631"/>
    <n v="127.70715249662618"/>
    <s v="successful"/>
    <n v="2013"/>
    <n v="47.009935419771487"/>
    <s v="US"/>
    <x v="1"/>
    <n v="1"/>
    <n v="47.009935419771487"/>
    <n v="1440392400"/>
    <n v="1441602000"/>
    <d v="2015-08-24T05:00:00"/>
    <d v="2015-09-07T05:00:00"/>
    <b v="0"/>
    <b v="0"/>
    <s v="music/rock"/>
    <s v="music"/>
    <s v="rock"/>
  </r>
  <r>
    <s v="Expanded hybrid hardware"/>
    <n v="2800"/>
    <n v="977"/>
    <n v="34.892857142857139"/>
    <s v="failed"/>
    <n v="33"/>
    <n v="29.606060606060606"/>
    <s v="CA"/>
    <x v="0"/>
    <n v="0.74"/>
    <n v="21.908484848484846"/>
    <n v="1446876000"/>
    <n v="1447567200"/>
    <d v="2015-11-07T06:00:00"/>
    <d v="2015-11-15T06:00:00"/>
    <b v="0"/>
    <b v="0"/>
    <s v="theater/plays"/>
    <s v="theater"/>
    <s v="plays"/>
  </r>
  <r>
    <s v="Profit-focused multi-tasking access"/>
    <n v="33600"/>
    <n v="137961"/>
    <n v="410.59821428571428"/>
    <s v="successful"/>
    <n v="1703"/>
    <n v="81.010569583088667"/>
    <s v="US"/>
    <x v="1"/>
    <n v="1"/>
    <n v="81.010569583088667"/>
    <n v="1562302800"/>
    <n v="1562389200"/>
    <d v="2019-07-05T05:00:00"/>
    <d v="2019-07-06T05:00:00"/>
    <b v="0"/>
    <b v="0"/>
    <s v="theater/plays"/>
    <s v="theater"/>
    <s v="plays"/>
  </r>
  <r>
    <s v="Profit-focused transitional capability"/>
    <n v="6100"/>
    <n v="7548"/>
    <n v="123.73770491803278"/>
    <s v="successful"/>
    <n v="80"/>
    <n v="94.35"/>
    <s v="DK"/>
    <x v="3"/>
    <n v="0.15"/>
    <n v="14.152499999999998"/>
    <n v="1378184400"/>
    <n v="1378789200"/>
    <d v="2013-09-03T05:00:00"/>
    <d v="2013-09-10T05:00:00"/>
    <b v="0"/>
    <b v="0"/>
    <s v="film &amp; video/documentary"/>
    <s v="film &amp; video"/>
    <s v="documentary"/>
  </r>
  <r>
    <s v="Front-line scalable definition"/>
    <n v="3800"/>
    <n v="2241"/>
    <n v="58.973684210526315"/>
    <s v="live"/>
    <n v="86"/>
    <n v="26.058139534883722"/>
    <s v="US"/>
    <x v="1"/>
    <n v="1"/>
    <n v="26.058139534883722"/>
    <n v="1485064800"/>
    <n v="1488520800"/>
    <d v="2017-01-22T06:00:00"/>
    <d v="2017-03-03T06:00:00"/>
    <b v="0"/>
    <b v="0"/>
    <s v="technology/wearables"/>
    <s v="technology"/>
    <s v="wearables"/>
  </r>
  <r>
    <s v="Open-source systematic protocol"/>
    <n v="9300"/>
    <n v="3431"/>
    <n v="36.892473118279568"/>
    <s v="failed"/>
    <n v="40"/>
    <n v="85.775000000000006"/>
    <s v="IT"/>
    <x v="6"/>
    <n v="1.1200000000000001"/>
    <n v="96.068000000000012"/>
    <n v="1326520800"/>
    <n v="1327298400"/>
    <d v="2012-01-14T06:00:00"/>
    <d v="2012-01-23T06:00:00"/>
    <b v="0"/>
    <b v="0"/>
    <s v="theater/plays"/>
    <s v="theater"/>
    <s v="plays"/>
  </r>
  <r>
    <s v="Implemented tangible algorithm"/>
    <n v="2300"/>
    <n v="4253"/>
    <n v="184.91304347826087"/>
    <s v="successful"/>
    <n v="41"/>
    <n v="103.73170731707317"/>
    <s v="US"/>
    <x v="1"/>
    <n v="1"/>
    <n v="103.73170731707317"/>
    <n v="1441256400"/>
    <n v="1443416400"/>
    <d v="2015-09-03T05:00:00"/>
    <d v="2015-09-28T05:00:00"/>
    <b v="0"/>
    <b v="0"/>
    <s v="games/video games"/>
    <s v="games"/>
    <s v="video games"/>
  </r>
  <r>
    <s v="Profit-focused 3rdgeneration circuit"/>
    <n v="9700"/>
    <n v="1146"/>
    <n v="11.814432989690722"/>
    <s v="failed"/>
    <n v="23"/>
    <n v="49.826086956521742"/>
    <s v="CA"/>
    <x v="0"/>
    <n v="0.74"/>
    <n v="36.87130434782609"/>
    <n v="1533877200"/>
    <n v="1534136400"/>
    <d v="2018-08-10T05:00:00"/>
    <d v="2018-08-13T05:00:00"/>
    <b v="1"/>
    <b v="0"/>
    <s v="photography/photography books"/>
    <s v="photography"/>
    <s v="photography books"/>
  </r>
  <r>
    <s v="Compatible needs-based architecture"/>
    <n v="4000"/>
    <n v="11948"/>
    <n v="298.7"/>
    <s v="successful"/>
    <n v="187"/>
    <n v="63.893048128342244"/>
    <s v="US"/>
    <x v="1"/>
    <n v="1"/>
    <n v="63.893048128342244"/>
    <n v="1314421200"/>
    <n v="1315026000"/>
    <d v="2011-08-27T05:00:00"/>
    <d v="2011-09-03T05:00:00"/>
    <b v="0"/>
    <b v="0"/>
    <s v="film &amp; video/animation"/>
    <s v="film &amp; video"/>
    <s v="animation"/>
  </r>
  <r>
    <s v="Right-sized zero tolerance migration"/>
    <n v="59700"/>
    <n v="135132"/>
    <n v="226.35175879396985"/>
    <s v="successful"/>
    <n v="2875"/>
    <n v="47.002434782608695"/>
    <s v="GB"/>
    <x v="4"/>
    <n v="1.35"/>
    <n v="63.453286956521744"/>
    <n v="1293861600"/>
    <n v="1295071200"/>
    <d v="2011-01-01T06:00:00"/>
    <d v="2011-01-15T06:00:00"/>
    <b v="0"/>
    <b v="1"/>
    <s v="theater/plays"/>
    <s v="theater"/>
    <s v="plays"/>
  </r>
  <r>
    <s v="Quality-focused reciprocal structure"/>
    <n v="5500"/>
    <n v="9546"/>
    <n v="173.56363636363636"/>
    <s v="successful"/>
    <n v="88"/>
    <n v="108.47727272727273"/>
    <s v="US"/>
    <x v="1"/>
    <n v="1"/>
    <n v="108.47727272727273"/>
    <n v="1507352400"/>
    <n v="1509426000"/>
    <d v="2017-10-07T05:00:00"/>
    <d v="2017-10-31T05:00:00"/>
    <b v="0"/>
    <b v="0"/>
    <s v="theater/plays"/>
    <s v="theater"/>
    <s v="plays"/>
  </r>
  <r>
    <s v="Automated actuating conglomeration"/>
    <n v="3700"/>
    <n v="13755"/>
    <n v="371.75675675675677"/>
    <s v="successful"/>
    <n v="191"/>
    <n v="72.015706806282722"/>
    <s v="US"/>
    <x v="1"/>
    <n v="1"/>
    <n v="72.015706806282722"/>
    <n v="1296108000"/>
    <n v="1299391200"/>
    <d v="2011-01-27T06:00:00"/>
    <d v="2011-03-06T06:00:00"/>
    <b v="0"/>
    <b v="0"/>
    <s v="music/rock"/>
    <s v="music"/>
    <s v="rock"/>
  </r>
  <r>
    <s v="Re-contextualized local initiative"/>
    <n v="5200"/>
    <n v="8330"/>
    <n v="160.19230769230771"/>
    <s v="successful"/>
    <n v="139"/>
    <n v="59.928057553956833"/>
    <s v="US"/>
    <x v="1"/>
    <n v="1"/>
    <n v="59.928057553956833"/>
    <n v="1324965600"/>
    <n v="1325052000"/>
    <d v="2011-12-27T06:00:00"/>
    <d v="2011-12-28T06:00:00"/>
    <b v="0"/>
    <b v="0"/>
    <s v="music/rock"/>
    <s v="music"/>
    <s v="rock"/>
  </r>
  <r>
    <s v="Switchable intangible definition"/>
    <n v="900"/>
    <n v="14547"/>
    <n v="1616.3333333333335"/>
    <s v="successful"/>
    <n v="186"/>
    <n v="78.209677419354833"/>
    <s v="US"/>
    <x v="1"/>
    <n v="1"/>
    <n v="78.209677419354833"/>
    <n v="1520229600"/>
    <n v="1522818000"/>
    <d v="2018-03-05T06:00:00"/>
    <d v="2018-04-04T05:00:00"/>
    <b v="0"/>
    <b v="0"/>
    <s v="music/indie rock"/>
    <s v="music"/>
    <s v="indie rock"/>
  </r>
  <r>
    <s v="Networked bottom-line initiative"/>
    <n v="1600"/>
    <n v="11735"/>
    <n v="733.4375"/>
    <s v="successful"/>
    <n v="112"/>
    <n v="104.77678571428571"/>
    <s v="AU"/>
    <x v="2"/>
    <n v="0.69"/>
    <n v="72.295982142857127"/>
    <n v="1482991200"/>
    <n v="1485324000"/>
    <d v="2016-12-29T06:00:00"/>
    <d v="2017-01-25T06:00:00"/>
    <b v="0"/>
    <b v="0"/>
    <s v="theater/plays"/>
    <s v="theater"/>
    <s v="plays"/>
  </r>
  <r>
    <s v="Robust directional system engine"/>
    <n v="1800"/>
    <n v="10658"/>
    <n v="592.11111111111109"/>
    <s v="successful"/>
    <n v="101"/>
    <n v="105.52475247524752"/>
    <s v="US"/>
    <x v="1"/>
    <n v="1"/>
    <n v="105.52475247524752"/>
    <n v="1294034400"/>
    <n v="1294120800"/>
    <d v="2011-01-03T06:00:00"/>
    <d v="2011-01-04T06:00:00"/>
    <b v="0"/>
    <b v="1"/>
    <s v="theater/plays"/>
    <s v="theater"/>
    <s v="plays"/>
  </r>
  <r>
    <s v="Triple-buffered explicit methodology"/>
    <n v="9900"/>
    <n v="1870"/>
    <n v="18.888888888888889"/>
    <s v="failed"/>
    <n v="75"/>
    <n v="24.933333333333334"/>
    <s v="US"/>
    <x v="1"/>
    <n v="1"/>
    <n v="24.933333333333334"/>
    <n v="1413608400"/>
    <n v="1415685600"/>
    <d v="2014-10-18T05:00:00"/>
    <d v="2014-11-11T06:00:00"/>
    <b v="0"/>
    <b v="1"/>
    <s v="theater/plays"/>
    <s v="theater"/>
    <s v="plays"/>
  </r>
  <r>
    <s v="Reactive directional capacity"/>
    <n v="5200"/>
    <n v="14394"/>
    <n v="276.80769230769232"/>
    <s v="successful"/>
    <n v="206"/>
    <n v="69.873786407766985"/>
    <s v="GB"/>
    <x v="4"/>
    <n v="1.35"/>
    <n v="94.329611650485433"/>
    <n v="1286946000"/>
    <n v="1288933200"/>
    <d v="2010-10-13T05:00:00"/>
    <d v="2010-11-05T05:00:00"/>
    <b v="0"/>
    <b v="1"/>
    <s v="film &amp; video/documentary"/>
    <s v="film &amp; video"/>
    <s v="documentary"/>
  </r>
  <r>
    <s v="Polarized needs-based approach"/>
    <n v="5400"/>
    <n v="14743"/>
    <n v="273.01851851851848"/>
    <s v="successful"/>
    <n v="154"/>
    <n v="95.733766233766232"/>
    <s v="US"/>
    <x v="1"/>
    <n v="1"/>
    <n v="95.733766233766232"/>
    <n v="1359871200"/>
    <n v="1363237200"/>
    <d v="2013-02-03T06:00:00"/>
    <d v="2013-03-14T05:00:00"/>
    <b v="0"/>
    <b v="1"/>
    <s v="film &amp; video/television"/>
    <s v="film &amp; video"/>
    <s v="television"/>
  </r>
  <r>
    <s v="Intuitive well-modulated middleware"/>
    <n v="112300"/>
    <n v="178965"/>
    <n v="159.36331255565449"/>
    <s v="successful"/>
    <n v="5966"/>
    <n v="29.997485752598056"/>
    <s v="US"/>
    <x v="1"/>
    <n v="1"/>
    <n v="29.997485752598056"/>
    <n v="1555304400"/>
    <n v="1555822800"/>
    <d v="2019-04-15T05:00:00"/>
    <d v="2019-04-21T05:00:00"/>
    <b v="0"/>
    <b v="0"/>
    <s v="theater/plays"/>
    <s v="theater"/>
    <s v="plays"/>
  </r>
  <r>
    <s v="Multi-channeled logistical matrices"/>
    <n v="189200"/>
    <n v="128410"/>
    <n v="67.869978858350947"/>
    <s v="failed"/>
    <n v="2176"/>
    <n v="59.011948529411768"/>
    <s v="US"/>
    <x v="1"/>
    <n v="1"/>
    <n v="59.011948529411768"/>
    <n v="1423375200"/>
    <n v="1427778000"/>
    <d v="2015-02-08T06:00:00"/>
    <d v="2015-03-31T05:00:00"/>
    <b v="0"/>
    <b v="0"/>
    <s v="theater/plays"/>
    <s v="theater"/>
    <s v="plays"/>
  </r>
  <r>
    <s v="Pre-emptive bifurcated artificial intelligence"/>
    <n v="900"/>
    <n v="14324"/>
    <n v="1591.5555555555554"/>
    <s v="successful"/>
    <n v="169"/>
    <n v="84.757396449704146"/>
    <s v="US"/>
    <x v="1"/>
    <n v="1"/>
    <n v="84.757396449704146"/>
    <n v="1420696800"/>
    <n v="1422424800"/>
    <d v="2015-01-08T06:00:00"/>
    <d v="2015-01-28T06:00:00"/>
    <b v="0"/>
    <b v="1"/>
    <s v="film &amp; video/documentary"/>
    <s v="film &amp; video"/>
    <s v="documentary"/>
  </r>
  <r>
    <s v="Down-sized coherent toolset"/>
    <n v="22500"/>
    <n v="164291"/>
    <n v="730.18222222222221"/>
    <s v="successful"/>
    <n v="2106"/>
    <n v="78.010921177587846"/>
    <s v="US"/>
    <x v="1"/>
    <n v="1"/>
    <n v="78.010921177587846"/>
    <n v="1502946000"/>
    <n v="1503637200"/>
    <d v="2017-08-17T05:00:00"/>
    <d v="2017-08-25T05:00:00"/>
    <b v="0"/>
    <b v="0"/>
    <s v="theater/plays"/>
    <s v="theater"/>
    <s v="plays"/>
  </r>
  <r>
    <s v="Open-source multi-tasking data-warehouse"/>
    <n v="167400"/>
    <n v="22073"/>
    <n v="13.185782556750297"/>
    <s v="failed"/>
    <n v="441"/>
    <n v="50.05215419501134"/>
    <s v="US"/>
    <x v="1"/>
    <n v="1"/>
    <n v="50.05215419501134"/>
    <n v="1547186400"/>
    <n v="1547618400"/>
    <d v="2019-01-11T06:00:00"/>
    <d v="2019-01-16T06:00:00"/>
    <b v="0"/>
    <b v="1"/>
    <s v="film &amp; video/documentary"/>
    <s v="film &amp; video"/>
    <s v="documentary"/>
  </r>
  <r>
    <s v="Future-proofed upward-trending contingency"/>
    <n v="2700"/>
    <n v="1479"/>
    <n v="54.777777777777779"/>
    <s v="failed"/>
    <n v="25"/>
    <n v="59.16"/>
    <s v="US"/>
    <x v="1"/>
    <n v="1"/>
    <n v="59.16"/>
    <n v="1444971600"/>
    <n v="1449900000"/>
    <d v="2015-10-16T05:00:00"/>
    <d v="2015-12-12T06:00:00"/>
    <b v="0"/>
    <b v="0"/>
    <s v="music/indie rock"/>
    <s v="music"/>
    <s v="indie rock"/>
  </r>
  <r>
    <s v="Mandatory uniform matrix"/>
    <n v="3400"/>
    <n v="12275"/>
    <n v="361.02941176470591"/>
    <s v="successful"/>
    <n v="131"/>
    <n v="93.702290076335885"/>
    <s v="US"/>
    <x v="1"/>
    <n v="1"/>
    <n v="93.702290076335885"/>
    <n v="1404622800"/>
    <n v="1405141200"/>
    <d v="2014-07-06T05:00:00"/>
    <d v="2014-07-12T05:00:00"/>
    <b v="0"/>
    <b v="0"/>
    <s v="music/rock"/>
    <s v="music"/>
    <s v="rock"/>
  </r>
  <r>
    <s v="Phased methodical initiative"/>
    <n v="49700"/>
    <n v="5098"/>
    <n v="10.257545271629779"/>
    <s v="failed"/>
    <n v="127"/>
    <n v="40.14173228346457"/>
    <s v="US"/>
    <x v="1"/>
    <n v="1"/>
    <n v="40.14173228346457"/>
    <n v="1571720400"/>
    <n v="1572933600"/>
    <d v="2019-10-22T05:00:00"/>
    <d v="2019-11-05T06:00:00"/>
    <b v="0"/>
    <b v="0"/>
    <s v="theater/plays"/>
    <s v="theater"/>
    <s v="plays"/>
  </r>
  <r>
    <s v="Managed stable function"/>
    <n v="178200"/>
    <n v="24882"/>
    <n v="13.962962962962964"/>
    <s v="failed"/>
    <n v="355"/>
    <n v="70.090140845070422"/>
    <s v="US"/>
    <x v="1"/>
    <n v="1"/>
    <n v="70.090140845070422"/>
    <n v="1526878800"/>
    <n v="1530162000"/>
    <d v="2018-05-21T05:00:00"/>
    <d v="2018-06-28T05:00:00"/>
    <b v="0"/>
    <b v="0"/>
    <s v="film &amp; video/documentary"/>
    <s v="film &amp; video"/>
    <s v="documentary"/>
  </r>
  <r>
    <s v="Realigned clear-thinking migration"/>
    <n v="7200"/>
    <n v="2912"/>
    <n v="40.444444444444443"/>
    <s v="failed"/>
    <n v="44"/>
    <n v="66.181818181818187"/>
    <s v="GB"/>
    <x v="4"/>
    <n v="1.35"/>
    <n v="89.345454545454558"/>
    <n v="1319691600"/>
    <n v="1320904800"/>
    <d v="2011-10-27T05:00:00"/>
    <d v="2011-11-10T06:00:00"/>
    <b v="0"/>
    <b v="0"/>
    <s v="theater/plays"/>
    <s v="theater"/>
    <s v="plays"/>
  </r>
  <r>
    <s v="Optional clear-thinking process improvement"/>
    <n v="2500"/>
    <n v="4008"/>
    <n v="160.32"/>
    <s v="successful"/>
    <n v="84"/>
    <n v="47.714285714285715"/>
    <s v="US"/>
    <x v="1"/>
    <n v="1"/>
    <n v="47.714285714285715"/>
    <n v="1371963600"/>
    <n v="1372395600"/>
    <d v="2013-06-23T05:00:00"/>
    <d v="2013-06-28T05:00:00"/>
    <b v="0"/>
    <b v="0"/>
    <s v="theater/plays"/>
    <s v="theater"/>
    <s v="plays"/>
  </r>
  <r>
    <s v="Cross-group global moratorium"/>
    <n v="5300"/>
    <n v="9749"/>
    <n v="183.9433962264151"/>
    <s v="successful"/>
    <n v="155"/>
    <n v="62.896774193548389"/>
    <s v="US"/>
    <x v="1"/>
    <n v="1"/>
    <n v="62.896774193548389"/>
    <n v="1433739600"/>
    <n v="1437714000"/>
    <d v="2015-06-08T05:00:00"/>
    <d v="2015-07-24T05:00:00"/>
    <b v="0"/>
    <b v="0"/>
    <s v="theater/plays"/>
    <s v="theater"/>
    <s v="plays"/>
  </r>
  <r>
    <s v="Visionary systemic process improvement"/>
    <n v="9100"/>
    <n v="5803"/>
    <n v="63.769230769230766"/>
    <s v="failed"/>
    <n v="67"/>
    <n v="86.611940298507463"/>
    <s v="US"/>
    <x v="1"/>
    <n v="1"/>
    <n v="86.611940298507463"/>
    <n v="1508130000"/>
    <n v="1509771600"/>
    <d v="2017-10-16T05:00:00"/>
    <d v="2017-11-04T05:00:00"/>
    <b v="0"/>
    <b v="0"/>
    <s v="photography/photography books"/>
    <s v="photography"/>
    <s v="photography books"/>
  </r>
  <r>
    <s v="Progressive intangible flexibility"/>
    <n v="6300"/>
    <n v="14199"/>
    <n v="225.38095238095238"/>
    <s v="successful"/>
    <n v="189"/>
    <n v="75.126984126984127"/>
    <s v="US"/>
    <x v="1"/>
    <n v="1"/>
    <n v="75.126984126984127"/>
    <n v="1550037600"/>
    <n v="1550556000"/>
    <d v="2019-02-13T06:00:00"/>
    <d v="2019-02-19T06:00:00"/>
    <b v="0"/>
    <b v="1"/>
    <s v="food/food trucks"/>
    <s v="food"/>
    <s v="food trucks"/>
  </r>
  <r>
    <s v="Reactive real-time software"/>
    <n v="114400"/>
    <n v="196779"/>
    <n v="172.00961538461539"/>
    <s v="successful"/>
    <n v="4799"/>
    <n v="41.004167534903104"/>
    <s v="US"/>
    <x v="1"/>
    <n v="1"/>
    <n v="41.004167534903104"/>
    <n v="1486706400"/>
    <n v="1489039200"/>
    <d v="2017-02-10T06:00:00"/>
    <d v="2017-03-09T06:00:00"/>
    <b v="1"/>
    <b v="1"/>
    <s v="film &amp; video/documentary"/>
    <s v="film &amp; video"/>
    <s v="documentary"/>
  </r>
  <r>
    <s v="Programmable incremental knowledge user"/>
    <n v="38900"/>
    <n v="56859"/>
    <n v="146.16709511568124"/>
    <s v="successful"/>
    <n v="1137"/>
    <n v="50.007915567282325"/>
    <s v="US"/>
    <x v="1"/>
    <n v="1"/>
    <n v="50.007915567282325"/>
    <n v="1553835600"/>
    <n v="1556600400"/>
    <d v="2019-03-29T05:00:00"/>
    <d v="2019-04-30T05:00:00"/>
    <b v="0"/>
    <b v="0"/>
    <s v="publishing/nonfiction"/>
    <s v="publishing"/>
    <s v="nonfiction"/>
  </r>
  <r>
    <s v="Progressive 5thgeneration customer loyalty"/>
    <n v="135500"/>
    <n v="103554"/>
    <n v="76.42361623616236"/>
    <s v="failed"/>
    <n v="1068"/>
    <n v="96.960674157303373"/>
    <s v="US"/>
    <x v="1"/>
    <n v="1"/>
    <n v="96.960674157303373"/>
    <n v="1277528400"/>
    <n v="1278565200"/>
    <d v="2010-06-26T05:00:00"/>
    <d v="2010-07-08T05:00:00"/>
    <b v="0"/>
    <b v="0"/>
    <s v="theater/plays"/>
    <s v="theater"/>
    <s v="plays"/>
  </r>
  <r>
    <s v="Triple-buffered logistical frame"/>
    <n v="109000"/>
    <n v="42795"/>
    <n v="39.261467889908261"/>
    <s v="failed"/>
    <n v="424"/>
    <n v="100.93160377358491"/>
    <s v="US"/>
    <x v="1"/>
    <n v="1"/>
    <n v="100.93160377358491"/>
    <n v="1339477200"/>
    <n v="1339909200"/>
    <d v="2012-06-12T05:00:00"/>
    <d v="2012-06-17T05:00:00"/>
    <b v="0"/>
    <b v="0"/>
    <s v="technology/wearables"/>
    <s v="technology"/>
    <s v="wearables"/>
  </r>
  <r>
    <s v="Exclusive dynamic adapter"/>
    <n v="114800"/>
    <n v="12938"/>
    <n v="11.270034843205574"/>
    <s v="canceled"/>
    <n v="145"/>
    <n v="89.227586206896547"/>
    <s v="CH"/>
    <x v="5"/>
    <n v="1.2"/>
    <n v="107.07310344827586"/>
    <n v="1325656800"/>
    <n v="1325829600"/>
    <d v="2012-01-04T06:00:00"/>
    <d v="2012-01-06T06:00:00"/>
    <b v="0"/>
    <b v="0"/>
    <s v="music/indie rock"/>
    <s v="music"/>
    <s v="indie rock"/>
  </r>
  <r>
    <s v="Automated systemic hierarchy"/>
    <n v="83000"/>
    <n v="101352"/>
    <n v="122.11084337349398"/>
    <s v="successful"/>
    <n v="1152"/>
    <n v="87.979166666666671"/>
    <s v="US"/>
    <x v="1"/>
    <n v="1"/>
    <n v="87.979166666666671"/>
    <n v="1288242000"/>
    <n v="1290578400"/>
    <d v="2010-10-28T05:00:00"/>
    <d v="2010-11-24T06:00:00"/>
    <b v="0"/>
    <b v="0"/>
    <s v="theater/plays"/>
    <s v="theater"/>
    <s v="plays"/>
  </r>
  <r>
    <s v="Digitized eco-centric core"/>
    <n v="2400"/>
    <n v="4477"/>
    <n v="186.54166666666669"/>
    <s v="successful"/>
    <n v="50"/>
    <n v="89.54"/>
    <s v="US"/>
    <x v="1"/>
    <n v="1"/>
    <n v="89.54"/>
    <n v="1379048400"/>
    <n v="1380344400"/>
    <d v="2013-09-13T05:00:00"/>
    <d v="2013-09-28T05:00:00"/>
    <b v="0"/>
    <b v="0"/>
    <s v="photography/photography books"/>
    <s v="photography"/>
    <s v="photography books"/>
  </r>
  <r>
    <s v="Mandatory uniform strategy"/>
    <n v="60400"/>
    <n v="4393"/>
    <n v="7.2731788079470201"/>
    <s v="failed"/>
    <n v="151"/>
    <n v="29.09271523178808"/>
    <s v="US"/>
    <x v="1"/>
    <n v="1"/>
    <n v="29.09271523178808"/>
    <n v="1389679200"/>
    <n v="1389852000"/>
    <d v="2014-01-14T06:00:00"/>
    <d v="2014-01-16T06:00:00"/>
    <b v="0"/>
    <b v="0"/>
    <s v="publishing/nonfiction"/>
    <s v="publishing"/>
    <s v="nonfiction"/>
  </r>
  <r>
    <s v="Profit-focused zero administration forecast"/>
    <n v="102900"/>
    <n v="67546"/>
    <n v="65.642371234207957"/>
    <s v="failed"/>
    <n v="1608"/>
    <n v="42.006218905472636"/>
    <s v="US"/>
    <x v="1"/>
    <n v="1"/>
    <n v="42.006218905472636"/>
    <n v="1294293600"/>
    <n v="1294466400"/>
    <d v="2011-01-06T06:00:00"/>
    <d v="2011-01-08T06:00:00"/>
    <b v="0"/>
    <b v="0"/>
    <s v="technology/wearables"/>
    <s v="technology"/>
    <s v="wearables"/>
  </r>
  <r>
    <s v="De-engineered static orchestration"/>
    <n v="62800"/>
    <n v="143788"/>
    <n v="228.96178343949046"/>
    <s v="successful"/>
    <n v="3059"/>
    <n v="47.004903563255965"/>
    <s v="CA"/>
    <x v="0"/>
    <n v="0.74"/>
    <n v="34.783628636809411"/>
    <n v="1500267600"/>
    <n v="1500354000"/>
    <d v="2017-07-17T05:00:00"/>
    <d v="2017-07-18T05:00:00"/>
    <b v="0"/>
    <b v="0"/>
    <s v="music/jazz"/>
    <s v="music"/>
    <s v="jazz"/>
  </r>
  <r>
    <s v="Customizable dynamic info-mediaries"/>
    <n v="800"/>
    <n v="3755"/>
    <n v="469.37499999999994"/>
    <s v="successful"/>
    <n v="34"/>
    <n v="110.44117647058823"/>
    <s v="US"/>
    <x v="1"/>
    <n v="1"/>
    <n v="110.44117647058823"/>
    <n v="1375074000"/>
    <n v="1375938000"/>
    <d v="2013-07-29T05:00:00"/>
    <d v="2013-08-08T05:00:00"/>
    <b v="0"/>
    <b v="1"/>
    <s v="film &amp; video/documentary"/>
    <s v="film &amp; video"/>
    <s v="documentary"/>
  </r>
  <r>
    <s v="Enhanced incremental budgetary management"/>
    <n v="7100"/>
    <n v="9238"/>
    <n v="130.11267605633802"/>
    <s v="successful"/>
    <n v="220"/>
    <n v="41.990909090909092"/>
    <s v="US"/>
    <x v="1"/>
    <n v="1"/>
    <n v="41.990909090909092"/>
    <n v="1323324000"/>
    <n v="1323410400"/>
    <d v="2011-12-08T06:00:00"/>
    <d v="2011-12-09T06:00:00"/>
    <b v="1"/>
    <b v="0"/>
    <s v="theater/plays"/>
    <s v="theater"/>
    <s v="plays"/>
  </r>
  <r>
    <s v="Digitized local info-mediaries"/>
    <n v="46100"/>
    <n v="77012"/>
    <n v="167.05422993492408"/>
    <s v="successful"/>
    <n v="1604"/>
    <n v="48.012468827930178"/>
    <s v="AU"/>
    <x v="2"/>
    <n v="0.69"/>
    <n v="33.128603491271818"/>
    <n v="1538715600"/>
    <n v="1539406800"/>
    <d v="2018-10-05T05:00:00"/>
    <d v="2018-10-13T05:00:00"/>
    <b v="0"/>
    <b v="0"/>
    <s v="film &amp; video/drama"/>
    <s v="film &amp; video"/>
    <s v="drama"/>
  </r>
  <r>
    <s v="Virtual systematic monitoring"/>
    <n v="8100"/>
    <n v="14083"/>
    <n v="173.8641975308642"/>
    <s v="successful"/>
    <n v="454"/>
    <n v="31.019823788546255"/>
    <s v="US"/>
    <x v="1"/>
    <n v="1"/>
    <n v="31.019823788546255"/>
    <n v="1369285200"/>
    <n v="1369803600"/>
    <d v="2013-05-23T05:00:00"/>
    <d v="2013-05-29T05:00:00"/>
    <b v="0"/>
    <b v="0"/>
    <s v="music/rock"/>
    <s v="music"/>
    <s v="rock"/>
  </r>
  <r>
    <s v="Reactive bottom-line open architecture"/>
    <n v="1700"/>
    <n v="12202"/>
    <n v="717.76470588235293"/>
    <s v="successful"/>
    <n v="123"/>
    <n v="99.203252032520325"/>
    <s v="IT"/>
    <x v="6"/>
    <n v="1.1200000000000001"/>
    <n v="111.10764227642278"/>
    <n v="1525755600"/>
    <n v="1525928400"/>
    <d v="2018-05-08T05:00:00"/>
    <d v="2018-05-10T05:00:00"/>
    <b v="0"/>
    <b v="1"/>
    <s v="film &amp; video/animation"/>
    <s v="film &amp; video"/>
    <s v="animation"/>
  </r>
  <r>
    <s v="Pre-emptive interactive model"/>
    <n v="97300"/>
    <n v="62127"/>
    <n v="63.850976361767728"/>
    <s v="failed"/>
    <n v="941"/>
    <n v="66.022316684378325"/>
    <s v="US"/>
    <x v="1"/>
    <n v="1"/>
    <n v="66.022316684378325"/>
    <n v="1296626400"/>
    <n v="1297231200"/>
    <d v="2011-02-02T06:00:00"/>
    <d v="2011-02-09T06:00:00"/>
    <b v="0"/>
    <b v="0"/>
    <s v="music/indie rock"/>
    <s v="music"/>
    <s v="indie rock"/>
  </r>
  <r>
    <s v="Ergonomic eco-centric open architecture"/>
    <n v="100"/>
    <n v="2"/>
    <n v="2"/>
    <s v="failed"/>
    <n v="1"/>
    <n v="2"/>
    <s v="US"/>
    <x v="1"/>
    <n v="1"/>
    <n v="2"/>
    <n v="1376629200"/>
    <n v="1378530000"/>
    <d v="2013-08-16T05:00:00"/>
    <d v="2013-09-07T05:00:00"/>
    <b v="0"/>
    <b v="1"/>
    <s v="photography/photography books"/>
    <s v="photography"/>
    <s v="photography books"/>
  </r>
  <r>
    <s v="Inverse radical hierarchy"/>
    <n v="900"/>
    <n v="13772"/>
    <n v="1530.2222222222222"/>
    <s v="successful"/>
    <n v="299"/>
    <n v="46.060200668896321"/>
    <s v="US"/>
    <x v="1"/>
    <n v="1"/>
    <n v="46.060200668896321"/>
    <n v="1572152400"/>
    <n v="1572152400"/>
    <d v="2019-10-27T05:00:00"/>
    <d v="2019-10-27T05:00:00"/>
    <b v="0"/>
    <b v="0"/>
    <s v="theater/plays"/>
    <s v="theater"/>
    <s v="plays"/>
  </r>
  <r>
    <s v="Team-oriented static interface"/>
    <n v="7300"/>
    <n v="2946"/>
    <n v="40.356164383561641"/>
    <s v="failed"/>
    <n v="40"/>
    <n v="73.650000000000006"/>
    <s v="US"/>
    <x v="1"/>
    <n v="1"/>
    <n v="73.650000000000006"/>
    <n v="1325829600"/>
    <n v="1329890400"/>
    <d v="2012-01-06T06:00:00"/>
    <d v="2012-02-22T06:00:00"/>
    <b v="0"/>
    <b v="1"/>
    <s v="film &amp; video/shorts"/>
    <s v="film &amp; video"/>
    <s v="shorts"/>
  </r>
  <r>
    <s v="Virtual foreground throughput"/>
    <n v="195800"/>
    <n v="168820"/>
    <n v="86.220633299284984"/>
    <s v="failed"/>
    <n v="3015"/>
    <n v="55.99336650082919"/>
    <s v="CA"/>
    <x v="0"/>
    <n v="0.74"/>
    <n v="41.435091210613599"/>
    <n v="1273640400"/>
    <n v="1276750800"/>
    <d v="2010-05-12T05:00:00"/>
    <d v="2010-06-17T05:00:00"/>
    <b v="0"/>
    <b v="1"/>
    <s v="theater/plays"/>
    <s v="theater"/>
    <s v="plays"/>
  </r>
  <r>
    <s v="Visionary exuding Internet solution"/>
    <n v="48900"/>
    <n v="154321"/>
    <n v="315.58486707566465"/>
    <s v="successful"/>
    <n v="2237"/>
    <n v="68.985695127402778"/>
    <s v="US"/>
    <x v="1"/>
    <n v="1"/>
    <n v="68.985695127402778"/>
    <n v="1510639200"/>
    <n v="1510898400"/>
    <d v="2017-11-14T06:00:00"/>
    <d v="2017-11-17T06:00:00"/>
    <b v="0"/>
    <b v="0"/>
    <s v="theater/plays"/>
    <s v="theater"/>
    <s v="plays"/>
  </r>
  <r>
    <s v="Synchronized secondary analyzer"/>
    <n v="29600"/>
    <n v="26527"/>
    <n v="89.618243243243242"/>
    <s v="failed"/>
    <n v="435"/>
    <n v="60.981609195402299"/>
    <s v="US"/>
    <x v="1"/>
    <n v="1"/>
    <n v="60.981609195402299"/>
    <n v="1528088400"/>
    <n v="1532408400"/>
    <d v="2018-06-04T05:00:00"/>
    <d v="2018-07-24T05:00:00"/>
    <b v="0"/>
    <b v="0"/>
    <s v="theater/plays"/>
    <s v="theater"/>
    <s v="plays"/>
  </r>
  <r>
    <s v="Balanced attitude-oriented parallelism"/>
    <n v="39300"/>
    <n v="71583"/>
    <n v="182.14503816793894"/>
    <s v="successful"/>
    <n v="645"/>
    <n v="110.98139534883721"/>
    <s v="US"/>
    <x v="1"/>
    <n v="1"/>
    <n v="110.98139534883721"/>
    <n v="1359525600"/>
    <n v="1360562400"/>
    <d v="2013-01-30T06:00:00"/>
    <d v="2013-02-11T06:00:00"/>
    <b v="1"/>
    <b v="0"/>
    <s v="film &amp; video/documentary"/>
    <s v="film &amp; video"/>
    <s v="documentary"/>
  </r>
  <r>
    <s v="Organized bandwidth-monitored core"/>
    <n v="3400"/>
    <n v="12100"/>
    <n v="355.88235294117646"/>
    <s v="successful"/>
    <n v="484"/>
    <n v="25"/>
    <s v="DK"/>
    <x v="3"/>
    <n v="0.15"/>
    <n v="3.75"/>
    <n v="1570942800"/>
    <n v="1571547600"/>
    <d v="2019-10-13T05:00:00"/>
    <d v="2019-10-20T05:00:00"/>
    <b v="0"/>
    <b v="0"/>
    <s v="theater/plays"/>
    <s v="theater"/>
    <s v="plays"/>
  </r>
  <r>
    <s v="Cloned leadingedge utilization"/>
    <n v="9200"/>
    <n v="12129"/>
    <n v="131.83695652173913"/>
    <s v="successful"/>
    <n v="154"/>
    <n v="78.759740259740255"/>
    <s v="CA"/>
    <x v="0"/>
    <n v="0.74"/>
    <n v="58.282207792207785"/>
    <n v="1466398800"/>
    <n v="1468126800"/>
    <d v="2016-06-20T05:00:00"/>
    <d v="2016-07-10T05:00:00"/>
    <b v="0"/>
    <b v="0"/>
    <s v="film &amp; video/documentary"/>
    <s v="film &amp; video"/>
    <s v="documentary"/>
  </r>
  <r>
    <s v="Secured asymmetric projection"/>
    <n v="135600"/>
    <n v="62804"/>
    <n v="46.315634218289084"/>
    <s v="failed"/>
    <n v="714"/>
    <n v="87.960784313725483"/>
    <s v="US"/>
    <x v="1"/>
    <n v="1"/>
    <n v="87.960784313725483"/>
    <n v="1492491600"/>
    <n v="1492837200"/>
    <d v="2017-04-18T05:00:00"/>
    <d v="2017-04-22T05:00:00"/>
    <b v="0"/>
    <b v="0"/>
    <s v="music/rock"/>
    <s v="music"/>
    <s v="rock"/>
  </r>
  <r>
    <s v="Advanced cohesive Graphic Interface"/>
    <n v="153700"/>
    <n v="55536"/>
    <n v="36.132726089785294"/>
    <s v="live"/>
    <n v="1111"/>
    <n v="49.987398739873989"/>
    <s v="US"/>
    <x v="1"/>
    <n v="1"/>
    <n v="49.987398739873989"/>
    <n v="1430197200"/>
    <n v="1430197200"/>
    <d v="2015-04-28T05:00:00"/>
    <d v="2015-04-28T05:00:00"/>
    <b v="0"/>
    <b v="0"/>
    <s v="games/mobile games"/>
    <s v="games"/>
    <s v="mobile games"/>
  </r>
  <r>
    <s v="Down-sized maximized function"/>
    <n v="7800"/>
    <n v="8161"/>
    <n v="104.62820512820512"/>
    <s v="successful"/>
    <n v="82"/>
    <n v="99.524390243902445"/>
    <s v="US"/>
    <x v="1"/>
    <n v="1"/>
    <n v="99.524390243902445"/>
    <n v="1496034000"/>
    <n v="1496206800"/>
    <d v="2017-05-29T05:00:00"/>
    <d v="2017-05-31T05:00:00"/>
    <b v="0"/>
    <b v="0"/>
    <s v="theater/plays"/>
    <s v="theater"/>
    <s v="plays"/>
  </r>
  <r>
    <s v="Realigned zero tolerance software"/>
    <n v="2100"/>
    <n v="14046"/>
    <n v="668.85714285714289"/>
    <s v="successful"/>
    <n v="134"/>
    <n v="104.82089552238806"/>
    <s v="US"/>
    <x v="1"/>
    <n v="1"/>
    <n v="104.82089552238806"/>
    <n v="1388728800"/>
    <n v="1389592800"/>
    <d v="2014-01-03T06:00:00"/>
    <d v="2014-01-13T06:00:00"/>
    <b v="0"/>
    <b v="0"/>
    <s v="publishing/fiction"/>
    <s v="publishing"/>
    <s v="fiction"/>
  </r>
  <r>
    <s v="Persevering analyzing extranet"/>
    <n v="189500"/>
    <n v="117628"/>
    <n v="62.072823218997364"/>
    <s v="live"/>
    <n v="1089"/>
    <n v="108.01469237832875"/>
    <s v="US"/>
    <x v="1"/>
    <n v="1"/>
    <n v="108.01469237832875"/>
    <n v="1543298400"/>
    <n v="1545631200"/>
    <d v="2018-11-27T06:00:00"/>
    <d v="2018-12-24T06:00:00"/>
    <b v="0"/>
    <b v="0"/>
    <s v="film &amp; video/animation"/>
    <s v="film &amp; video"/>
    <s v="animation"/>
  </r>
  <r>
    <s v="Innovative human-resource migration"/>
    <n v="188200"/>
    <n v="159405"/>
    <n v="84.699787460148784"/>
    <s v="failed"/>
    <n v="5497"/>
    <n v="28.998544660724033"/>
    <s v="US"/>
    <x v="1"/>
    <n v="1"/>
    <n v="28.998544660724033"/>
    <n v="1271739600"/>
    <n v="1272430800"/>
    <d v="2010-04-20T05:00:00"/>
    <d v="2010-04-28T05:00:00"/>
    <b v="0"/>
    <b v="1"/>
    <s v="food/food trucks"/>
    <s v="food"/>
    <s v="food trucks"/>
  </r>
  <r>
    <s v="Intuitive needs-based monitoring"/>
    <n v="113500"/>
    <n v="12552"/>
    <n v="11.059030837004405"/>
    <s v="failed"/>
    <n v="418"/>
    <n v="30.028708133971293"/>
    <s v="US"/>
    <x v="1"/>
    <n v="1"/>
    <n v="30.028708133971293"/>
    <n v="1326434400"/>
    <n v="1327903200"/>
    <d v="2012-01-13T06:00:00"/>
    <d v="2012-01-30T06:00:00"/>
    <b v="0"/>
    <b v="0"/>
    <s v="theater/plays"/>
    <s v="theater"/>
    <s v="plays"/>
  </r>
  <r>
    <s v="Customer-focused disintermediate toolset"/>
    <n v="134600"/>
    <n v="59007"/>
    <n v="43.838781575037146"/>
    <s v="failed"/>
    <n v="1439"/>
    <n v="41.005559416261292"/>
    <s v="US"/>
    <x v="1"/>
    <n v="1"/>
    <n v="41.005559416261292"/>
    <n v="1295244000"/>
    <n v="1296021600"/>
    <d v="2011-01-17T06:00:00"/>
    <d v="2011-01-26T06:00:00"/>
    <b v="0"/>
    <b v="1"/>
    <s v="film &amp; video/documentary"/>
    <s v="film &amp; video"/>
    <s v="documentary"/>
  </r>
  <r>
    <s v="Upgradable 24/7 emulation"/>
    <n v="1700"/>
    <n v="943"/>
    <n v="55.470588235294116"/>
    <s v="failed"/>
    <n v="15"/>
    <n v="62.866666666666667"/>
    <s v="US"/>
    <x v="1"/>
    <n v="1"/>
    <n v="62.866666666666667"/>
    <n v="1541221200"/>
    <n v="1543298400"/>
    <d v="2018-11-03T05:00:00"/>
    <d v="2018-11-27T06:00:00"/>
    <b v="0"/>
    <b v="0"/>
    <s v="theater/plays"/>
    <s v="theater"/>
    <s v="plays"/>
  </r>
  <r>
    <s v="Quality-focused client-server core"/>
    <n v="163700"/>
    <n v="93963"/>
    <n v="57.399511301160658"/>
    <s v="failed"/>
    <n v="1999"/>
    <n v="47.005002501250623"/>
    <s v="CA"/>
    <x v="0"/>
    <n v="0.74"/>
    <n v="34.783701850925461"/>
    <n v="1336280400"/>
    <n v="1336366800"/>
    <d v="2012-05-06T05:00:00"/>
    <d v="2012-05-07T05:00:00"/>
    <b v="0"/>
    <b v="0"/>
    <s v="film &amp; video/documentary"/>
    <s v="film &amp; video"/>
    <s v="documentary"/>
  </r>
  <r>
    <s v="Upgradable maximized protocol"/>
    <n v="113800"/>
    <n v="140469"/>
    <n v="123.43497363796135"/>
    <s v="successful"/>
    <n v="5203"/>
    <n v="26.997693638285604"/>
    <s v="US"/>
    <x v="1"/>
    <n v="1"/>
    <n v="26.997693638285604"/>
    <n v="1324533600"/>
    <n v="1325052000"/>
    <d v="2011-12-22T06:00:00"/>
    <d v="2011-12-28T06:00:00"/>
    <b v="0"/>
    <b v="0"/>
    <s v="technology/web"/>
    <s v="technology"/>
    <s v="web"/>
  </r>
  <r>
    <s v="Cross-platform interactive synergy"/>
    <n v="5000"/>
    <n v="6423"/>
    <n v="128.46"/>
    <s v="successful"/>
    <n v="94"/>
    <n v="68.329787234042556"/>
    <s v="US"/>
    <x v="1"/>
    <n v="1"/>
    <n v="68.329787234042556"/>
    <n v="1498366800"/>
    <n v="1499576400"/>
    <d v="2017-06-25T05:00:00"/>
    <d v="2017-07-09T05:00:00"/>
    <b v="0"/>
    <b v="0"/>
    <s v="theater/plays"/>
    <s v="theater"/>
    <s v="plays"/>
  </r>
  <r>
    <s v="User-centric fault-tolerant archive"/>
    <n v="9400"/>
    <n v="6015"/>
    <n v="63.989361702127653"/>
    <s v="failed"/>
    <n v="118"/>
    <n v="50.974576271186443"/>
    <s v="US"/>
    <x v="1"/>
    <n v="1"/>
    <n v="50.974576271186443"/>
    <n v="1498712400"/>
    <n v="1501304400"/>
    <d v="2017-06-29T05:00:00"/>
    <d v="2017-07-29T05:00:00"/>
    <b v="0"/>
    <b v="1"/>
    <s v="technology/wearables"/>
    <s v="technology"/>
    <s v="wearables"/>
  </r>
  <r>
    <s v="Reverse-engineered regional knowledge user"/>
    <n v="8700"/>
    <n v="11075"/>
    <n v="127.29885057471265"/>
    <s v="successful"/>
    <n v="205"/>
    <n v="54.024390243902438"/>
    <s v="US"/>
    <x v="1"/>
    <n v="1"/>
    <n v="54.024390243902438"/>
    <n v="1271480400"/>
    <n v="1273208400"/>
    <d v="2010-04-17T05:00:00"/>
    <d v="2010-05-07T05:00:00"/>
    <b v="0"/>
    <b v="1"/>
    <s v="theater/plays"/>
    <s v="theater"/>
    <s v="plays"/>
  </r>
  <r>
    <s v="Self-enabling real-time definition"/>
    <n v="147800"/>
    <n v="15723"/>
    <n v="10.638024357239512"/>
    <s v="failed"/>
    <n v="162"/>
    <n v="97.055555555555557"/>
    <s v="US"/>
    <x v="1"/>
    <n v="1"/>
    <n v="97.055555555555557"/>
    <n v="1316667600"/>
    <n v="1316840400"/>
    <d v="2011-09-22T05:00:00"/>
    <d v="2011-09-24T05:00:00"/>
    <b v="0"/>
    <b v="1"/>
    <s v="food/food trucks"/>
    <s v="food"/>
    <s v="food trucks"/>
  </r>
  <r>
    <s v="User-centric impactful projection"/>
    <n v="5100"/>
    <n v="2064"/>
    <n v="40.470588235294116"/>
    <s v="failed"/>
    <n v="83"/>
    <n v="24.867469879518072"/>
    <s v="US"/>
    <x v="1"/>
    <n v="1"/>
    <n v="24.867469879518072"/>
    <n v="1524027600"/>
    <n v="1524546000"/>
    <d v="2018-04-18T05:00:00"/>
    <d v="2018-04-24T05:00:00"/>
    <b v="0"/>
    <b v="0"/>
    <s v="music/indie rock"/>
    <s v="music"/>
    <s v="indie rock"/>
  </r>
  <r>
    <s v="Vision-oriented actuating hardware"/>
    <n v="2700"/>
    <n v="7767"/>
    <n v="287.66666666666663"/>
    <s v="successful"/>
    <n v="92"/>
    <n v="84.423913043478265"/>
    <s v="US"/>
    <x v="1"/>
    <n v="1"/>
    <n v="84.423913043478265"/>
    <n v="1438059600"/>
    <n v="1438578000"/>
    <d v="2015-07-28T05:00:00"/>
    <d v="2015-08-03T05:00:00"/>
    <b v="0"/>
    <b v="0"/>
    <s v="photography/photography books"/>
    <s v="photography"/>
    <s v="photography books"/>
  </r>
  <r>
    <s v="Virtual leadingedge framework"/>
    <n v="1800"/>
    <n v="10313"/>
    <n v="572.94444444444446"/>
    <s v="successful"/>
    <n v="219"/>
    <n v="47.091324200913242"/>
    <s v="US"/>
    <x v="1"/>
    <n v="1"/>
    <n v="47.091324200913242"/>
    <n v="1361944800"/>
    <n v="1362549600"/>
    <d v="2013-02-27T06:00:00"/>
    <d v="2013-03-06T06:00:00"/>
    <b v="0"/>
    <b v="0"/>
    <s v="theater/plays"/>
    <s v="theater"/>
    <s v="plays"/>
  </r>
  <r>
    <s v="Managed discrete framework"/>
    <n v="174500"/>
    <n v="197018"/>
    <n v="112.90429799426933"/>
    <s v="successful"/>
    <n v="2526"/>
    <n v="77.996041171813147"/>
    <s v="US"/>
    <x v="1"/>
    <n v="1"/>
    <n v="77.996041171813147"/>
    <n v="1410584400"/>
    <n v="1413349200"/>
    <d v="2014-09-13T05:00:00"/>
    <d v="2014-10-15T05:00:00"/>
    <b v="0"/>
    <b v="1"/>
    <s v="theater/plays"/>
    <s v="theater"/>
    <s v="plays"/>
  </r>
  <r>
    <s v="Progressive zero-defect capability"/>
    <n v="101400"/>
    <n v="47037"/>
    <n v="46.387573964497044"/>
    <s v="failed"/>
    <n v="747"/>
    <n v="62.967871485943775"/>
    <s v="US"/>
    <x v="1"/>
    <n v="1"/>
    <n v="62.967871485943775"/>
    <n v="1297404000"/>
    <n v="1298008800"/>
    <d v="2011-02-11T06:00:00"/>
    <d v="2011-02-18T06:00:00"/>
    <b v="0"/>
    <b v="0"/>
    <s v="film &amp; video/animation"/>
    <s v="film &amp; video"/>
    <s v="animation"/>
  </r>
  <r>
    <s v="Right-sized demand-driven adapter"/>
    <n v="191000"/>
    <n v="173191"/>
    <n v="90.675916230366497"/>
    <s v="canceled"/>
    <n v="2138"/>
    <n v="81.006080449017773"/>
    <s v="US"/>
    <x v="1"/>
    <n v="1"/>
    <n v="81.006080449017773"/>
    <n v="1392012000"/>
    <n v="1394427600"/>
    <d v="2014-02-10T06:00:00"/>
    <d v="2014-03-10T05:00:00"/>
    <b v="0"/>
    <b v="1"/>
    <s v="photography/photography books"/>
    <s v="photography"/>
    <s v="photography books"/>
  </r>
  <r>
    <s v="Re-engineered attitude-oriented frame"/>
    <n v="8100"/>
    <n v="5487"/>
    <n v="67.740740740740748"/>
    <s v="failed"/>
    <n v="84"/>
    <n v="65.321428571428569"/>
    <s v="US"/>
    <x v="1"/>
    <n v="1"/>
    <n v="65.321428571428569"/>
    <n v="1569733200"/>
    <n v="1572670800"/>
    <d v="2019-09-29T05:00:00"/>
    <d v="2019-11-02T05:00:00"/>
    <b v="0"/>
    <b v="0"/>
    <s v="theater/plays"/>
    <s v="theater"/>
    <s v="plays"/>
  </r>
  <r>
    <s v="Compatible multimedia utilization"/>
    <n v="5100"/>
    <n v="9817"/>
    <n v="192.49019607843135"/>
    <s v="successful"/>
    <n v="94"/>
    <n v="104.43617021276596"/>
    <s v="US"/>
    <x v="1"/>
    <n v="1"/>
    <n v="104.43617021276596"/>
    <n v="1529643600"/>
    <n v="1531112400"/>
    <d v="2018-06-22T05:00:00"/>
    <d v="2018-07-09T05:00:00"/>
    <b v="1"/>
    <b v="0"/>
    <s v="theater/plays"/>
    <s v="theater"/>
    <s v="plays"/>
  </r>
  <r>
    <s v="Re-contextualized dedicated hardware"/>
    <n v="7700"/>
    <n v="6369"/>
    <n v="82.714285714285722"/>
    <s v="failed"/>
    <n v="91"/>
    <n v="69.989010989010993"/>
    <s v="US"/>
    <x v="1"/>
    <n v="1"/>
    <n v="69.989010989010993"/>
    <n v="1399006800"/>
    <n v="1400734800"/>
    <d v="2014-05-02T05:00:00"/>
    <d v="2014-05-22T05:00:00"/>
    <b v="0"/>
    <b v="0"/>
    <s v="theater/plays"/>
    <s v="theater"/>
    <s v="plays"/>
  </r>
  <r>
    <s v="Decentralized composite paradigm"/>
    <n v="121400"/>
    <n v="65755"/>
    <n v="54.163920922570021"/>
    <s v="failed"/>
    <n v="792"/>
    <n v="83.023989898989896"/>
    <s v="US"/>
    <x v="1"/>
    <n v="1"/>
    <n v="83.023989898989896"/>
    <n v="1385359200"/>
    <n v="1386741600"/>
    <d v="2013-11-25T06:00:00"/>
    <d v="2013-12-11T06:00:00"/>
    <b v="0"/>
    <b v="1"/>
    <s v="film &amp; video/documentary"/>
    <s v="film &amp; video"/>
    <s v="documentary"/>
  </r>
  <r>
    <s v="Cloned transitional hierarchy"/>
    <n v="5400"/>
    <n v="903"/>
    <n v="16.722222222222221"/>
    <s v="canceled"/>
    <n v="10"/>
    <n v="90.3"/>
    <s v="CA"/>
    <x v="0"/>
    <n v="0.74"/>
    <n v="66.822000000000003"/>
    <n v="1480572000"/>
    <n v="1481781600"/>
    <d v="2016-12-01T06:00:00"/>
    <d v="2016-12-15T06:00:00"/>
    <b v="1"/>
    <b v="0"/>
    <s v="theater/plays"/>
    <s v="theater"/>
    <s v="plays"/>
  </r>
  <r>
    <s v="Advanced discrete leverage"/>
    <n v="152400"/>
    <n v="178120"/>
    <n v="116.87664041994749"/>
    <s v="successful"/>
    <n v="1713"/>
    <n v="103.98131932282546"/>
    <s v="IT"/>
    <x v="6"/>
    <n v="1.1200000000000001"/>
    <n v="116.45907764156452"/>
    <n v="1418623200"/>
    <n v="1419660000"/>
    <d v="2014-12-15T06:00:00"/>
    <d v="2014-12-27T06:00:00"/>
    <b v="0"/>
    <b v="1"/>
    <s v="theater/plays"/>
    <s v="theater"/>
    <s v="plays"/>
  </r>
  <r>
    <s v="Open-source incremental throughput"/>
    <n v="1300"/>
    <n v="13678"/>
    <n v="1052.1538461538462"/>
    <s v="successful"/>
    <n v="249"/>
    <n v="54.931726907630519"/>
    <s v="US"/>
    <x v="1"/>
    <n v="1"/>
    <n v="54.931726907630519"/>
    <n v="1555736400"/>
    <n v="1555822800"/>
    <d v="2019-04-20T05:00:00"/>
    <d v="2019-04-21T05:00:00"/>
    <b v="0"/>
    <b v="0"/>
    <s v="music/jazz"/>
    <s v="music"/>
    <s v="jazz"/>
  </r>
  <r>
    <s v="Centralized regional interface"/>
    <n v="8100"/>
    <n v="9969"/>
    <n v="123.07407407407408"/>
    <s v="successful"/>
    <n v="192"/>
    <n v="51.921875"/>
    <s v="US"/>
    <x v="1"/>
    <n v="1"/>
    <n v="51.921875"/>
    <n v="1442120400"/>
    <n v="1442379600"/>
    <d v="2015-09-13T05:00:00"/>
    <d v="2015-09-16T05:00:00"/>
    <b v="0"/>
    <b v="1"/>
    <s v="film &amp; video/animation"/>
    <s v="film &amp; video"/>
    <s v="animation"/>
  </r>
  <r>
    <s v="Streamlined web-enabled knowledgebase"/>
    <n v="8300"/>
    <n v="14827"/>
    <n v="178.63855421686748"/>
    <s v="successful"/>
    <n v="247"/>
    <n v="60.02834008097166"/>
    <s v="US"/>
    <x v="1"/>
    <n v="1"/>
    <n v="60.02834008097166"/>
    <n v="1362376800"/>
    <n v="1364965200"/>
    <d v="2013-03-04T06:00:00"/>
    <d v="2013-04-03T05:00:00"/>
    <b v="0"/>
    <b v="0"/>
    <s v="theater/plays"/>
    <s v="theater"/>
    <s v="plays"/>
  </r>
  <r>
    <s v="Digitized transitional monitoring"/>
    <n v="28400"/>
    <n v="100900"/>
    <n v="355.28169014084506"/>
    <s v="successful"/>
    <n v="2293"/>
    <n v="44.003488879197555"/>
    <s v="US"/>
    <x v="1"/>
    <n v="1"/>
    <n v="44.003488879197555"/>
    <n v="1478408400"/>
    <n v="1479016800"/>
    <d v="2016-11-06T05:00:00"/>
    <d v="2016-11-13T06:00:00"/>
    <b v="0"/>
    <b v="0"/>
    <s v="film &amp; video/science fiction"/>
    <s v="film &amp; video"/>
    <s v="science fiction"/>
  </r>
  <r>
    <s v="Networked optimal adapter"/>
    <n v="102500"/>
    <n v="165954"/>
    <n v="161.90634146341463"/>
    <s v="successful"/>
    <n v="3131"/>
    <n v="53.003513254551258"/>
    <s v="US"/>
    <x v="1"/>
    <n v="1"/>
    <n v="53.003513254551258"/>
    <n v="1498798800"/>
    <n v="1499662800"/>
    <d v="2017-06-30T05:00:00"/>
    <d v="2017-07-10T05:00:00"/>
    <b v="0"/>
    <b v="0"/>
    <s v="film &amp; video/television"/>
    <s v="film &amp; video"/>
    <s v="television"/>
  </r>
  <r>
    <s v="Automated optimal function"/>
    <n v="7000"/>
    <n v="1744"/>
    <n v="24.914285714285715"/>
    <s v="failed"/>
    <n v="32"/>
    <n v="54.5"/>
    <s v="US"/>
    <x v="1"/>
    <n v="1"/>
    <n v="54.5"/>
    <n v="1335416400"/>
    <n v="1337835600"/>
    <d v="2012-04-26T05:00:00"/>
    <d v="2012-05-24T05:00:00"/>
    <b v="0"/>
    <b v="0"/>
    <s v="technology/wearables"/>
    <s v="technology"/>
    <s v="wearables"/>
  </r>
  <r>
    <s v="Devolved system-worthy framework"/>
    <n v="5400"/>
    <n v="10731"/>
    <n v="198.72222222222223"/>
    <s v="successful"/>
    <n v="143"/>
    <n v="75.04195804195804"/>
    <s v="IT"/>
    <x v="6"/>
    <n v="1.1200000000000001"/>
    <n v="84.046993006993006"/>
    <n v="1504328400"/>
    <n v="1505710800"/>
    <d v="2017-09-02T05:00:00"/>
    <d v="2017-09-18T05:00:00"/>
    <b v="0"/>
    <b v="0"/>
    <s v="theater/plays"/>
    <s v="theater"/>
    <s v="plays"/>
  </r>
  <r>
    <s v="Stand-alone user-facing service-desk"/>
    <n v="9300"/>
    <n v="3232"/>
    <n v="34.752688172043008"/>
    <s v="canceled"/>
    <n v="90"/>
    <n v="35.911111111111111"/>
    <s v="US"/>
    <x v="1"/>
    <n v="1"/>
    <n v="35.911111111111111"/>
    <n v="1285822800"/>
    <n v="1287464400"/>
    <d v="2010-09-30T05:00:00"/>
    <d v="2010-10-19T05:00:00"/>
    <b v="0"/>
    <b v="0"/>
    <s v="theater/plays"/>
    <s v="theater"/>
    <s v="plays"/>
  </r>
  <r>
    <s v="Versatile global attitude"/>
    <n v="6200"/>
    <n v="10938"/>
    <n v="176.41935483870967"/>
    <s v="successful"/>
    <n v="296"/>
    <n v="36.952702702702702"/>
    <s v="US"/>
    <x v="1"/>
    <n v="1"/>
    <n v="36.952702702702702"/>
    <n v="1311483600"/>
    <n v="1311656400"/>
    <d v="2011-07-24T05:00:00"/>
    <d v="2011-07-26T05:00:00"/>
    <b v="0"/>
    <b v="1"/>
    <s v="music/indie rock"/>
    <s v="music"/>
    <s v="indie rock"/>
  </r>
  <r>
    <s v="Intuitive demand-driven Local Area Network"/>
    <n v="2100"/>
    <n v="10739"/>
    <n v="511.38095238095235"/>
    <s v="successful"/>
    <n v="170"/>
    <n v="63.170588235294119"/>
    <s v="US"/>
    <x v="1"/>
    <n v="1"/>
    <n v="63.170588235294119"/>
    <n v="1291356000"/>
    <n v="1293170400"/>
    <d v="2010-12-03T06:00:00"/>
    <d v="2010-12-24T06:00:00"/>
    <b v="0"/>
    <b v="1"/>
    <s v="theater/plays"/>
    <s v="theater"/>
    <s v="plays"/>
  </r>
  <r>
    <s v="Assimilated uniform methodology"/>
    <n v="6800"/>
    <n v="5579"/>
    <n v="82.044117647058826"/>
    <s v="failed"/>
    <n v="186"/>
    <n v="29.99462365591398"/>
    <s v="US"/>
    <x v="1"/>
    <n v="1"/>
    <n v="29.99462365591398"/>
    <n v="1355810400"/>
    <n v="1355983200"/>
    <d v="2012-12-18T06:00:00"/>
    <d v="2012-12-20T06:00:00"/>
    <b v="0"/>
    <b v="0"/>
    <s v="technology/wearables"/>
    <s v="technology"/>
    <s v="wearables"/>
  </r>
  <r>
    <s v="Self-enabling next generation algorithm"/>
    <n v="155200"/>
    <n v="37754"/>
    <n v="24.326030927835053"/>
    <s v="canceled"/>
    <n v="439"/>
    <n v="86"/>
    <s v="GB"/>
    <x v="4"/>
    <n v="1.35"/>
    <n v="116.10000000000001"/>
    <n v="1513663200"/>
    <n v="1515045600"/>
    <d v="2017-12-19T06:00:00"/>
    <d v="2018-01-04T06:00:00"/>
    <b v="0"/>
    <b v="0"/>
    <s v="film &amp; video/television"/>
    <s v="film &amp; video"/>
    <s v="television"/>
  </r>
  <r>
    <s v="Object-based demand-driven strategy"/>
    <n v="89900"/>
    <n v="45384"/>
    <n v="50.482758620689658"/>
    <s v="failed"/>
    <n v="605"/>
    <n v="75.014876033057845"/>
    <s v="US"/>
    <x v="1"/>
    <n v="1"/>
    <n v="75.014876033057845"/>
    <n v="1365915600"/>
    <n v="1366088400"/>
    <d v="2013-04-14T05:00:00"/>
    <d v="2013-04-16T05:00:00"/>
    <b v="0"/>
    <b v="1"/>
    <s v="games/video games"/>
    <s v="games"/>
    <s v="video games"/>
  </r>
  <r>
    <s v="Public-key coherent ability"/>
    <n v="900"/>
    <n v="8703"/>
    <n v="967"/>
    <s v="successful"/>
    <n v="86"/>
    <n v="101.19767441860465"/>
    <s v="DK"/>
    <x v="3"/>
    <n v="0.15"/>
    <n v="15.179651162790696"/>
    <n v="1551852000"/>
    <n v="1553317200"/>
    <d v="2019-03-06T06:00:00"/>
    <d v="2019-03-23T05:00:00"/>
    <b v="0"/>
    <b v="0"/>
    <s v="games/video games"/>
    <s v="games"/>
    <s v="video games"/>
  </r>
  <r>
    <s v="Up-sized composite success"/>
    <n v="100"/>
    <n v="4"/>
    <n v="4"/>
    <s v="failed"/>
    <n v="1"/>
    <n v="4"/>
    <s v="CA"/>
    <x v="0"/>
    <n v="0.74"/>
    <n v="2.96"/>
    <n v="1540098000"/>
    <n v="1542088800"/>
    <d v="2018-10-21T05:00:00"/>
    <d v="2018-11-13T06:00:00"/>
    <b v="0"/>
    <b v="0"/>
    <s v="film &amp; video/animation"/>
    <s v="film &amp; video"/>
    <s v="animation"/>
  </r>
  <r>
    <s v="Innovative exuding matrix"/>
    <n v="148400"/>
    <n v="182302"/>
    <n v="122.84501347708894"/>
    <s v="successful"/>
    <n v="6286"/>
    <n v="29.001272669424118"/>
    <s v="US"/>
    <x v="1"/>
    <n v="1"/>
    <n v="29.001272669424118"/>
    <n v="1500440400"/>
    <n v="1503118800"/>
    <d v="2017-07-19T05:00:00"/>
    <d v="2017-08-19T05:00:00"/>
    <b v="0"/>
    <b v="0"/>
    <s v="music/rock"/>
    <s v="music"/>
    <s v="rock"/>
  </r>
  <r>
    <s v="Realigned impactful artificial intelligence"/>
    <n v="4800"/>
    <n v="3045"/>
    <n v="63.4375"/>
    <s v="failed"/>
    <n v="31"/>
    <n v="98.225806451612897"/>
    <s v="US"/>
    <x v="1"/>
    <n v="1"/>
    <n v="98.225806451612897"/>
    <n v="1278392400"/>
    <n v="1278478800"/>
    <d v="2010-07-06T05:00:00"/>
    <d v="2010-07-07T05:00:00"/>
    <b v="0"/>
    <b v="0"/>
    <s v="film &amp; video/drama"/>
    <s v="film &amp; video"/>
    <s v="drama"/>
  </r>
  <r>
    <s v="Multi-layered multi-tasking secured line"/>
    <n v="182400"/>
    <n v="102749"/>
    <n v="56.331688596491226"/>
    <s v="failed"/>
    <n v="1181"/>
    <n v="87.001693480101608"/>
    <s v="US"/>
    <x v="1"/>
    <n v="1"/>
    <n v="87.001693480101608"/>
    <n v="1480572000"/>
    <n v="1484114400"/>
    <d v="2016-12-01T06:00:00"/>
    <d v="2017-01-11T06:00:00"/>
    <b v="0"/>
    <b v="0"/>
    <s v="film &amp; video/science fiction"/>
    <s v="film &amp; video"/>
    <s v="science fiction"/>
  </r>
  <r>
    <s v="Upgradable upward-trending portal"/>
    <n v="4000"/>
    <n v="1763"/>
    <n v="44.074999999999996"/>
    <s v="failed"/>
    <n v="39"/>
    <n v="45.205128205128204"/>
    <s v="US"/>
    <x v="1"/>
    <n v="1"/>
    <n v="45.205128205128204"/>
    <n v="1382331600"/>
    <n v="1385445600"/>
    <d v="2013-10-21T05:00:00"/>
    <d v="2013-11-26T06:00:00"/>
    <b v="0"/>
    <b v="1"/>
    <s v="film &amp; video/drama"/>
    <s v="film &amp; video"/>
    <s v="drama"/>
  </r>
  <r>
    <s v="Profit-focused global product"/>
    <n v="116500"/>
    <n v="137904"/>
    <n v="118.37253218884121"/>
    <s v="successful"/>
    <n v="3727"/>
    <n v="37.001341561577675"/>
    <s v="US"/>
    <x v="1"/>
    <n v="1"/>
    <n v="37.001341561577675"/>
    <n v="1316754000"/>
    <n v="1318741200"/>
    <d v="2011-09-23T05:00:00"/>
    <d v="2011-10-16T05:00:00"/>
    <b v="0"/>
    <b v="0"/>
    <s v="theater/plays"/>
    <s v="theater"/>
    <s v="plays"/>
  </r>
  <r>
    <s v="Operative well-modulated data-warehouse"/>
    <n v="146400"/>
    <n v="152438"/>
    <n v="104.1243169398907"/>
    <s v="successful"/>
    <n v="1605"/>
    <n v="94.976947040498445"/>
    <s v="US"/>
    <x v="1"/>
    <n v="1"/>
    <n v="94.976947040498445"/>
    <n v="1518242400"/>
    <n v="1518242400"/>
    <d v="2018-02-10T06:00:00"/>
    <d v="2018-02-10T06:00:00"/>
    <b v="0"/>
    <b v="1"/>
    <s v="music/indie rock"/>
    <s v="music"/>
    <s v="indie rock"/>
  </r>
  <r>
    <s v="Cloned asymmetric functionalities"/>
    <n v="5000"/>
    <n v="1332"/>
    <n v="26.640000000000004"/>
    <s v="failed"/>
    <n v="46"/>
    <n v="28.956521739130434"/>
    <s v="US"/>
    <x v="1"/>
    <n v="1"/>
    <n v="28.956521739130434"/>
    <n v="1476421200"/>
    <n v="1476594000"/>
    <d v="2016-10-14T05:00:00"/>
    <d v="2016-10-16T05:00:00"/>
    <b v="0"/>
    <b v="0"/>
    <s v="theater/plays"/>
    <s v="theater"/>
    <s v="plays"/>
  </r>
  <r>
    <s v="Pre-emptive neutral portal"/>
    <n v="33800"/>
    <n v="118706"/>
    <n v="351.20118343195264"/>
    <s v="successful"/>
    <n v="2120"/>
    <n v="55.993396226415094"/>
    <s v="US"/>
    <x v="1"/>
    <n v="1"/>
    <n v="55.993396226415094"/>
    <n v="1269752400"/>
    <n v="1273554000"/>
    <d v="2010-03-28T05:00:00"/>
    <d v="2010-05-11T05:00:00"/>
    <b v="0"/>
    <b v="0"/>
    <s v="theater/plays"/>
    <s v="theater"/>
    <s v="plays"/>
  </r>
  <r>
    <s v="Switchable demand-driven help-desk"/>
    <n v="6300"/>
    <n v="5674"/>
    <n v="90.063492063492063"/>
    <s v="failed"/>
    <n v="105"/>
    <n v="54.038095238095238"/>
    <s v="US"/>
    <x v="1"/>
    <n v="1"/>
    <n v="54.038095238095238"/>
    <n v="1419746400"/>
    <n v="1421906400"/>
    <d v="2014-12-28T06:00:00"/>
    <d v="2015-01-22T06:00:00"/>
    <b v="0"/>
    <b v="0"/>
    <s v="film &amp; video/documentary"/>
    <s v="film &amp; video"/>
    <s v="documentary"/>
  </r>
  <r>
    <s v="Business-focused static ability"/>
    <n v="2400"/>
    <n v="4119"/>
    <n v="171.625"/>
    <s v="successful"/>
    <n v="50"/>
    <n v="82.38"/>
    <s v="US"/>
    <x v="1"/>
    <n v="1"/>
    <n v="82.38"/>
    <n v="1281330000"/>
    <n v="1281589200"/>
    <d v="2010-08-09T05:00:00"/>
    <d v="2010-08-12T05:00:00"/>
    <b v="0"/>
    <b v="0"/>
    <s v="theater/plays"/>
    <s v="theater"/>
    <s v="plays"/>
  </r>
  <r>
    <s v="Networked secondary structure"/>
    <n v="98800"/>
    <n v="139354"/>
    <n v="141.04655870445345"/>
    <s v="successful"/>
    <n v="2080"/>
    <n v="66.997115384615384"/>
    <s v="US"/>
    <x v="1"/>
    <n v="1"/>
    <n v="66.997115384615384"/>
    <n v="1398661200"/>
    <n v="1400389200"/>
    <d v="2014-04-28T05:00:00"/>
    <d v="2014-05-18T05:00:00"/>
    <b v="0"/>
    <b v="0"/>
    <s v="film &amp; video/drama"/>
    <s v="film &amp; video"/>
    <s v="drama"/>
  </r>
  <r>
    <s v="Total multimedia website"/>
    <n v="188800"/>
    <n v="57734"/>
    <n v="30.57944915254237"/>
    <s v="failed"/>
    <n v="535"/>
    <n v="107.91401869158878"/>
    <s v="US"/>
    <x v="1"/>
    <n v="1"/>
    <n v="107.91401869158878"/>
    <n v="1359525600"/>
    <n v="1362808800"/>
    <d v="2013-01-30T06:00:00"/>
    <d v="2013-03-09T06:00:00"/>
    <b v="0"/>
    <b v="0"/>
    <s v="games/mobile games"/>
    <s v="games"/>
    <s v="mobile games"/>
  </r>
  <r>
    <s v="Cross-platform upward-trending parallelism"/>
    <n v="134300"/>
    <n v="145265"/>
    <n v="108.16455696202532"/>
    <s v="successful"/>
    <n v="2105"/>
    <n v="69.009501187648453"/>
    <s v="US"/>
    <x v="1"/>
    <n v="1"/>
    <n v="69.009501187648453"/>
    <n v="1388469600"/>
    <n v="1388815200"/>
    <d v="2013-12-31T06:00:00"/>
    <d v="2014-01-04T06:00:00"/>
    <b v="0"/>
    <b v="0"/>
    <s v="film &amp; video/animation"/>
    <s v="film &amp; video"/>
    <s v="animation"/>
  </r>
  <r>
    <s v="Pre-emptive mission-critical hardware"/>
    <n v="71200"/>
    <n v="95020"/>
    <n v="133.45505617977528"/>
    <s v="successful"/>
    <n v="2436"/>
    <n v="39.006568144499177"/>
    <s v="US"/>
    <x v="1"/>
    <n v="1"/>
    <n v="39.006568144499177"/>
    <n v="1518328800"/>
    <n v="1519538400"/>
    <d v="2018-02-11T06:00:00"/>
    <d v="2018-02-25T06:00:00"/>
    <b v="0"/>
    <b v="0"/>
    <s v="theater/plays"/>
    <s v="theater"/>
    <s v="plays"/>
  </r>
  <r>
    <s v="Up-sized responsive protocol"/>
    <n v="4700"/>
    <n v="8829"/>
    <n v="187.85106382978722"/>
    <s v="successful"/>
    <n v="80"/>
    <n v="110.3625"/>
    <s v="US"/>
    <x v="1"/>
    <n v="1"/>
    <n v="110.3625"/>
    <n v="1517032800"/>
    <n v="1517810400"/>
    <d v="2018-01-27T06:00:00"/>
    <d v="2018-02-05T06:00:00"/>
    <b v="0"/>
    <b v="0"/>
    <s v="publishing/translations"/>
    <s v="publishing"/>
    <s v="translations"/>
  </r>
  <r>
    <s v="Pre-emptive transitional frame"/>
    <n v="1200"/>
    <n v="3984"/>
    <n v="332"/>
    <s v="successful"/>
    <n v="42"/>
    <n v="94.857142857142861"/>
    <s v="US"/>
    <x v="1"/>
    <n v="1"/>
    <n v="94.857142857142861"/>
    <n v="1368594000"/>
    <n v="1370581200"/>
    <d v="2013-05-15T05:00:00"/>
    <d v="2013-06-07T05:00:00"/>
    <b v="0"/>
    <b v="1"/>
    <s v="technology/wearables"/>
    <s v="technology"/>
    <s v="wearables"/>
  </r>
  <r>
    <s v="Profit-focused content-based application"/>
    <n v="1400"/>
    <n v="8053"/>
    <n v="575.21428571428578"/>
    <s v="successful"/>
    <n v="139"/>
    <n v="57.935251798561154"/>
    <s v="CA"/>
    <x v="0"/>
    <n v="0.74"/>
    <n v="42.872086330935254"/>
    <n v="1448258400"/>
    <n v="1448863200"/>
    <d v="2015-11-23T06:00:00"/>
    <d v="2015-11-30T06:00:00"/>
    <b v="0"/>
    <b v="1"/>
    <s v="technology/web"/>
    <s v="technology"/>
    <s v="web"/>
  </r>
  <r>
    <s v="Streamlined neutral analyzer"/>
    <n v="4000"/>
    <n v="1620"/>
    <n v="40.5"/>
    <s v="failed"/>
    <n v="16"/>
    <n v="101.25"/>
    <s v="US"/>
    <x v="1"/>
    <n v="1"/>
    <n v="101.25"/>
    <n v="1555218000"/>
    <n v="1556600400"/>
    <d v="2019-04-14T05:00:00"/>
    <d v="2019-04-30T05:00:00"/>
    <b v="0"/>
    <b v="0"/>
    <s v="theater/plays"/>
    <s v="theater"/>
    <s v="plays"/>
  </r>
  <r>
    <s v="Assimilated neutral utilization"/>
    <n v="5600"/>
    <n v="10328"/>
    <n v="184.42857142857144"/>
    <s v="successful"/>
    <n v="159"/>
    <n v="64.95597484276729"/>
    <s v="US"/>
    <x v="1"/>
    <n v="1"/>
    <n v="64.95597484276729"/>
    <n v="1431925200"/>
    <n v="1432098000"/>
    <d v="2015-05-18T05:00:00"/>
    <d v="2015-05-20T05:00:00"/>
    <b v="0"/>
    <b v="0"/>
    <s v="film &amp; video/drama"/>
    <s v="film &amp; video"/>
    <s v="drama"/>
  </r>
  <r>
    <s v="Extended dedicated archive"/>
    <n v="3600"/>
    <n v="10289"/>
    <n v="285.80555555555554"/>
    <s v="successful"/>
    <n v="381"/>
    <n v="27.00524934383202"/>
    <s v="US"/>
    <x v="1"/>
    <n v="1"/>
    <n v="27.00524934383202"/>
    <n v="1481522400"/>
    <n v="1482127200"/>
    <d v="2016-12-12T06:00:00"/>
    <d v="2016-12-19T06:00:00"/>
    <b v="0"/>
    <b v="0"/>
    <s v="technology/wearables"/>
    <s v="technology"/>
    <s v="wearables"/>
  </r>
  <r>
    <s v="Configurable static help-desk"/>
    <n v="3100"/>
    <n v="9889"/>
    <n v="319"/>
    <s v="successful"/>
    <n v="194"/>
    <n v="50.97422680412371"/>
    <s v="GB"/>
    <x v="4"/>
    <n v="1.35"/>
    <n v="68.815206185567007"/>
    <n v="1335934800"/>
    <n v="1335934800"/>
    <d v="2012-05-02T05:00:00"/>
    <d v="2012-05-02T05:00:00"/>
    <b v="0"/>
    <b v="1"/>
    <s v="food/food trucks"/>
    <s v="food"/>
    <s v="food trucks"/>
  </r>
  <r>
    <s v="Self-enabling clear-thinking framework"/>
    <n v="153800"/>
    <n v="60342"/>
    <n v="39.234070221066318"/>
    <s v="failed"/>
    <n v="575"/>
    <n v="104.94260869565217"/>
    <s v="US"/>
    <x v="1"/>
    <n v="1"/>
    <n v="104.94260869565217"/>
    <n v="1552280400"/>
    <n v="1556946000"/>
    <d v="2019-03-11T05:00:00"/>
    <d v="2019-05-04T05:00:00"/>
    <b v="0"/>
    <b v="0"/>
    <s v="music/rock"/>
    <s v="music"/>
    <s v="rock"/>
  </r>
  <r>
    <s v="Assimilated fault-tolerant capacity"/>
    <n v="5000"/>
    <n v="8907"/>
    <n v="178.14000000000001"/>
    <s v="successful"/>
    <n v="106"/>
    <n v="84.028301886792448"/>
    <s v="US"/>
    <x v="1"/>
    <n v="1"/>
    <n v="84.028301886792448"/>
    <n v="1529989200"/>
    <n v="1530075600"/>
    <d v="2018-06-26T05:00:00"/>
    <d v="2018-06-27T05:00:00"/>
    <b v="0"/>
    <b v="0"/>
    <s v="music/electric music"/>
    <s v="music"/>
    <s v="electric music"/>
  </r>
  <r>
    <s v="Enhanced neutral ability"/>
    <n v="4000"/>
    <n v="14606"/>
    <n v="365.15"/>
    <s v="successful"/>
    <n v="142"/>
    <n v="102.85915492957747"/>
    <s v="US"/>
    <x v="1"/>
    <n v="1"/>
    <n v="102.85915492957747"/>
    <n v="1418709600"/>
    <n v="1418796000"/>
    <d v="2014-12-16T06:00:00"/>
    <d v="2014-12-17T06:00:00"/>
    <b v="0"/>
    <b v="0"/>
    <s v="film &amp; video/television"/>
    <s v="film &amp; video"/>
    <s v="television"/>
  </r>
  <r>
    <s v="Function-based attitude-oriented groupware"/>
    <n v="7400"/>
    <n v="8432"/>
    <n v="113.94594594594594"/>
    <s v="successful"/>
    <n v="211"/>
    <n v="39.962085308056871"/>
    <s v="US"/>
    <x v="1"/>
    <n v="1"/>
    <n v="39.962085308056871"/>
    <n v="1372136400"/>
    <n v="1372482000"/>
    <d v="2013-06-25T05:00:00"/>
    <d v="2013-06-29T05:00:00"/>
    <b v="0"/>
    <b v="1"/>
    <s v="publishing/translations"/>
    <s v="publishing"/>
    <s v="translations"/>
  </r>
  <r>
    <s v="Optional solution-oriented instruction set"/>
    <n v="191500"/>
    <n v="57122"/>
    <n v="29.828720626631856"/>
    <s v="failed"/>
    <n v="1120"/>
    <n v="51.001785714285717"/>
    <s v="US"/>
    <x v="1"/>
    <n v="1"/>
    <n v="51.001785714285717"/>
    <n v="1533877200"/>
    <n v="1534395600"/>
    <d v="2018-08-10T05:00:00"/>
    <d v="2018-08-16T05:00:00"/>
    <b v="0"/>
    <b v="0"/>
    <s v="publishing/fiction"/>
    <s v="publishing"/>
    <s v="fiction"/>
  </r>
  <r>
    <s v="Organic object-oriented core"/>
    <n v="8500"/>
    <n v="4613"/>
    <n v="54.270588235294113"/>
    <s v="failed"/>
    <n v="113"/>
    <n v="40.823008849557525"/>
    <s v="US"/>
    <x v="1"/>
    <n v="1"/>
    <n v="40.823008849557525"/>
    <n v="1309064400"/>
    <n v="1311397200"/>
    <d v="2011-06-26T05:00:00"/>
    <d v="2011-07-23T05:00:00"/>
    <b v="0"/>
    <b v="0"/>
    <s v="film &amp; video/science fiction"/>
    <s v="film &amp; video"/>
    <s v="science fiction"/>
  </r>
  <r>
    <s v="Balanced impactful circuit"/>
    <n v="68800"/>
    <n v="162603"/>
    <n v="236.34156976744185"/>
    <s v="successful"/>
    <n v="2756"/>
    <n v="58.999637155297535"/>
    <s v="US"/>
    <x v="1"/>
    <n v="1"/>
    <n v="58.999637155297535"/>
    <n v="1425877200"/>
    <n v="1426914000"/>
    <d v="2015-03-09T05:00:00"/>
    <d v="2015-03-21T05:00:00"/>
    <b v="0"/>
    <b v="0"/>
    <s v="technology/wearables"/>
    <s v="technology"/>
    <s v="wearables"/>
  </r>
  <r>
    <s v="Future-proofed heuristic encryption"/>
    <n v="2400"/>
    <n v="12310"/>
    <n v="512.91666666666663"/>
    <s v="successful"/>
    <n v="173"/>
    <n v="71.156069364161851"/>
    <s v="GB"/>
    <x v="4"/>
    <n v="1.35"/>
    <n v="96.060693641618499"/>
    <n v="1501304400"/>
    <n v="1501477200"/>
    <d v="2017-07-29T05:00:00"/>
    <d v="2017-07-31T05:00:00"/>
    <b v="0"/>
    <b v="0"/>
    <s v="food/food trucks"/>
    <s v="food"/>
    <s v="food trucks"/>
  </r>
  <r>
    <s v="Balanced bifurcated leverage"/>
    <n v="8600"/>
    <n v="8656"/>
    <n v="100.65116279069768"/>
    <s v="successful"/>
    <n v="87"/>
    <n v="99.494252873563212"/>
    <s v="US"/>
    <x v="1"/>
    <n v="1"/>
    <n v="99.494252873563212"/>
    <n v="1268287200"/>
    <n v="1269061200"/>
    <d v="2010-03-11T06:00:00"/>
    <d v="2010-03-20T05:00:00"/>
    <b v="0"/>
    <b v="1"/>
    <s v="photography/photography books"/>
    <s v="photography"/>
    <s v="photography books"/>
  </r>
  <r>
    <s v="Sharable discrete budgetary management"/>
    <n v="196600"/>
    <n v="159931"/>
    <n v="81.348423194303152"/>
    <s v="failed"/>
    <n v="1538"/>
    <n v="103.98634590377114"/>
    <s v="US"/>
    <x v="1"/>
    <n v="1"/>
    <n v="103.98634590377114"/>
    <n v="1412139600"/>
    <n v="1415772000"/>
    <d v="2014-10-01T05:00:00"/>
    <d v="2014-11-12T06:00:00"/>
    <b v="0"/>
    <b v="1"/>
    <s v="theater/plays"/>
    <s v="theater"/>
    <s v="plays"/>
  </r>
  <r>
    <s v="Focused solution-oriented instruction set"/>
    <n v="4200"/>
    <n v="689"/>
    <n v="16.404761904761905"/>
    <s v="failed"/>
    <n v="9"/>
    <n v="76.555555555555557"/>
    <s v="US"/>
    <x v="1"/>
    <n v="1"/>
    <n v="76.555555555555557"/>
    <n v="1330063200"/>
    <n v="1331013600"/>
    <d v="2012-02-24T06:00:00"/>
    <d v="2012-03-06T06:00:00"/>
    <b v="0"/>
    <b v="1"/>
    <s v="publishing/fiction"/>
    <s v="publishing"/>
    <s v="fiction"/>
  </r>
  <r>
    <s v="Down-sized actuating infrastructure"/>
    <n v="91400"/>
    <n v="48236"/>
    <n v="52.774617067833695"/>
    <s v="failed"/>
    <n v="554"/>
    <n v="87.068592057761734"/>
    <s v="US"/>
    <x v="1"/>
    <n v="1"/>
    <n v="87.068592057761734"/>
    <n v="1576130400"/>
    <n v="1576735200"/>
    <d v="2019-12-12T06:00:00"/>
    <d v="2019-12-19T06:00:00"/>
    <b v="0"/>
    <b v="0"/>
    <s v="theater/plays"/>
    <s v="theater"/>
    <s v="plays"/>
  </r>
  <r>
    <s v="Synergistic cohesive adapter"/>
    <n v="29600"/>
    <n v="77021"/>
    <n v="260.20608108108109"/>
    <s v="successful"/>
    <n v="1572"/>
    <n v="48.99554707379135"/>
    <s v="GB"/>
    <x v="4"/>
    <n v="1.35"/>
    <n v="66.143988549618328"/>
    <n v="1407128400"/>
    <n v="1411362000"/>
    <d v="2014-08-04T05:00:00"/>
    <d v="2014-09-22T05:00:00"/>
    <b v="0"/>
    <b v="1"/>
    <s v="food/food trucks"/>
    <s v="food"/>
    <s v="food trucks"/>
  </r>
  <r>
    <s v="Quality-focused mission-critical structure"/>
    <n v="90600"/>
    <n v="27844"/>
    <n v="30.73289183222958"/>
    <s v="failed"/>
    <n v="648"/>
    <n v="42.969135802469133"/>
    <s v="GB"/>
    <x v="4"/>
    <n v="1.35"/>
    <n v="58.008333333333333"/>
    <n v="1560142800"/>
    <n v="1563685200"/>
    <d v="2019-06-10T05:00:00"/>
    <d v="2019-07-21T05:00:00"/>
    <b v="0"/>
    <b v="0"/>
    <s v="theater/plays"/>
    <s v="theater"/>
    <s v="plays"/>
  </r>
  <r>
    <s v="Compatible exuding Graphical User Interface"/>
    <n v="5200"/>
    <n v="702"/>
    <n v="13.5"/>
    <s v="failed"/>
    <n v="21"/>
    <n v="33.428571428571431"/>
    <s v="GB"/>
    <x v="4"/>
    <n v="1.35"/>
    <n v="45.128571428571433"/>
    <n v="1520575200"/>
    <n v="1521867600"/>
    <d v="2018-03-09T06:00:00"/>
    <d v="2018-03-24T05:00:00"/>
    <b v="0"/>
    <b v="1"/>
    <s v="publishing/translations"/>
    <s v="publishing"/>
    <s v="translations"/>
  </r>
  <r>
    <s v="Monitored 24/7 time-frame"/>
    <n v="110300"/>
    <n v="197024"/>
    <n v="178.62556663644605"/>
    <s v="successful"/>
    <n v="2346"/>
    <n v="83.982949701619773"/>
    <s v="US"/>
    <x v="1"/>
    <n v="1"/>
    <n v="83.982949701619773"/>
    <n v="1492664400"/>
    <n v="1495515600"/>
    <d v="2017-04-20T05:00:00"/>
    <d v="2017-05-23T05:00:00"/>
    <b v="0"/>
    <b v="0"/>
    <s v="theater/plays"/>
    <s v="theater"/>
    <s v="plays"/>
  </r>
  <r>
    <s v="Virtual secondary open architecture"/>
    <n v="5300"/>
    <n v="11663"/>
    <n v="220.0566037735849"/>
    <s v="successful"/>
    <n v="115"/>
    <n v="101.41739130434783"/>
    <s v="US"/>
    <x v="1"/>
    <n v="1"/>
    <n v="101.41739130434783"/>
    <n v="1454479200"/>
    <n v="1455948000"/>
    <d v="2016-02-03T06:00:00"/>
    <d v="2016-02-20T06:00:00"/>
    <b v="0"/>
    <b v="0"/>
    <s v="theater/plays"/>
    <s v="theater"/>
    <s v="plays"/>
  </r>
  <r>
    <s v="Down-sized mobile time-frame"/>
    <n v="9200"/>
    <n v="9339"/>
    <n v="101.5108695652174"/>
    <s v="successful"/>
    <n v="85"/>
    <n v="109.87058823529412"/>
    <s v="IT"/>
    <x v="6"/>
    <n v="1.1200000000000001"/>
    <n v="123.05505882352942"/>
    <n v="1281934800"/>
    <n v="1282366800"/>
    <d v="2010-08-16T05:00:00"/>
    <d v="2010-08-21T05:00:00"/>
    <b v="0"/>
    <b v="0"/>
    <s v="technology/wearables"/>
    <s v="technology"/>
    <s v="wearables"/>
  </r>
  <r>
    <s v="Innovative disintermediate encryption"/>
    <n v="2400"/>
    <n v="4596"/>
    <n v="191.5"/>
    <s v="successful"/>
    <n v="144"/>
    <n v="31.916666666666668"/>
    <s v="US"/>
    <x v="1"/>
    <n v="1"/>
    <n v="31.916666666666668"/>
    <n v="1573970400"/>
    <n v="1574575200"/>
    <d v="2019-11-17T06:00:00"/>
    <d v="2019-11-24T06:00:00"/>
    <b v="0"/>
    <b v="0"/>
    <s v="journalism/audio"/>
    <s v="journalism"/>
    <s v="audio"/>
  </r>
  <r>
    <s v="Universal contextually-based knowledgebase"/>
    <n v="56800"/>
    <n v="173437"/>
    <n v="305.34683098591546"/>
    <s v="successful"/>
    <n v="2443"/>
    <n v="70.993450675399103"/>
    <s v="US"/>
    <x v="1"/>
    <n v="1"/>
    <n v="70.993450675399103"/>
    <n v="1372654800"/>
    <n v="1374901200"/>
    <d v="2013-07-01T05:00:00"/>
    <d v="2013-07-27T05:00:00"/>
    <b v="0"/>
    <b v="1"/>
    <s v="food/food trucks"/>
    <s v="food"/>
    <s v="food trucks"/>
  </r>
  <r>
    <s v="Persevering interactive matrix"/>
    <n v="191000"/>
    <n v="45831"/>
    <n v="23.995287958115181"/>
    <s v="canceled"/>
    <n v="595"/>
    <n v="77.026890756302521"/>
    <s v="US"/>
    <x v="1"/>
    <n v="1"/>
    <n v="77.026890756302521"/>
    <n v="1275886800"/>
    <n v="1278910800"/>
    <d v="2010-06-07T05:00:00"/>
    <d v="2010-07-12T05:00:00"/>
    <b v="1"/>
    <b v="1"/>
    <s v="film &amp; video/shorts"/>
    <s v="film &amp; video"/>
    <s v="shorts"/>
  </r>
  <r>
    <s v="Seamless background framework"/>
    <n v="900"/>
    <n v="6514"/>
    <n v="723.77777777777771"/>
    <s v="successful"/>
    <n v="64"/>
    <n v="101.78125"/>
    <s v="US"/>
    <x v="1"/>
    <n v="1"/>
    <n v="101.78125"/>
    <n v="1561784400"/>
    <n v="1562907600"/>
    <d v="2019-06-29T05:00:00"/>
    <d v="2019-07-12T05:00:00"/>
    <b v="0"/>
    <b v="0"/>
    <s v="photography/photography books"/>
    <s v="photography"/>
    <s v="photography books"/>
  </r>
  <r>
    <s v="Balanced upward-trending productivity"/>
    <n v="2500"/>
    <n v="13684"/>
    <n v="547.36"/>
    <s v="successful"/>
    <n v="268"/>
    <n v="51.059701492537314"/>
    <s v="US"/>
    <x v="1"/>
    <n v="1"/>
    <n v="51.059701492537314"/>
    <n v="1332392400"/>
    <n v="1332478800"/>
    <d v="2012-03-22T05:00:00"/>
    <d v="2012-03-23T05:00:00"/>
    <b v="0"/>
    <b v="0"/>
    <s v="technology/wearables"/>
    <s v="technology"/>
    <s v="wearables"/>
  </r>
  <r>
    <s v="Centralized clear-thinking solution"/>
    <n v="3200"/>
    <n v="13264"/>
    <n v="414.49999999999994"/>
    <s v="successful"/>
    <n v="195"/>
    <n v="68.02051282051282"/>
    <s v="DK"/>
    <x v="3"/>
    <n v="0.15"/>
    <n v="10.203076923076923"/>
    <n v="1402376400"/>
    <n v="1402722000"/>
    <d v="2014-06-10T05:00:00"/>
    <d v="2014-06-14T05:00:00"/>
    <b v="0"/>
    <b v="0"/>
    <s v="theater/plays"/>
    <s v="theater"/>
    <s v="plays"/>
  </r>
  <r>
    <s v="Optimized bi-directional extranet"/>
    <n v="183800"/>
    <n v="1667"/>
    <n v="0.90696409140369971"/>
    <s v="failed"/>
    <n v="54"/>
    <n v="30.87037037037037"/>
    <s v="US"/>
    <x v="1"/>
    <n v="1"/>
    <n v="30.87037037037037"/>
    <n v="1495342800"/>
    <n v="1496811600"/>
    <d v="2017-05-21T05:00:00"/>
    <d v="2017-06-07T05:00:00"/>
    <b v="0"/>
    <b v="0"/>
    <s v="film &amp; video/animation"/>
    <s v="film &amp; video"/>
    <s v="animation"/>
  </r>
  <r>
    <s v="Intuitive actuating benchmark"/>
    <n v="9800"/>
    <n v="3349"/>
    <n v="34.173469387755098"/>
    <s v="failed"/>
    <n v="120"/>
    <n v="27.908333333333335"/>
    <s v="US"/>
    <x v="1"/>
    <n v="1"/>
    <n v="27.908333333333335"/>
    <n v="1482213600"/>
    <n v="1482213600"/>
    <d v="2016-12-20T06:00:00"/>
    <d v="2016-12-20T06:00:00"/>
    <b v="0"/>
    <b v="1"/>
    <s v="technology/wearables"/>
    <s v="technology"/>
    <s v="wearables"/>
  </r>
  <r>
    <s v="Devolved background project"/>
    <n v="193400"/>
    <n v="46317"/>
    <n v="23.948810754912099"/>
    <s v="failed"/>
    <n v="579"/>
    <n v="79.994818652849744"/>
    <s v="DK"/>
    <x v="3"/>
    <n v="0.15"/>
    <n v="11.999222797927461"/>
    <n v="1420092000"/>
    <n v="1420264800"/>
    <d v="2015-01-01T06:00:00"/>
    <d v="2015-01-03T06:00:00"/>
    <b v="0"/>
    <b v="0"/>
    <s v="technology/web"/>
    <s v="technology"/>
    <s v="web"/>
  </r>
  <r>
    <s v="Reverse-engineered executive emulation"/>
    <n v="163800"/>
    <n v="78743"/>
    <n v="48.072649572649574"/>
    <s v="failed"/>
    <n v="2072"/>
    <n v="38.003378378378379"/>
    <s v="US"/>
    <x v="1"/>
    <n v="1"/>
    <n v="38.003378378378379"/>
    <n v="1458018000"/>
    <n v="1458450000"/>
    <d v="2016-03-15T05:00:00"/>
    <d v="2016-03-20T05:00:00"/>
    <b v="0"/>
    <b v="1"/>
    <s v="film &amp; video/documentary"/>
    <s v="film &amp; video"/>
    <s v="documentary"/>
  </r>
  <r>
    <s v="Team-oriented clear-thinking matrix"/>
    <n v="100"/>
    <n v="0"/>
    <n v="0"/>
    <s v="failed"/>
    <n v="0"/>
    <n v="0"/>
    <s v="US"/>
    <x v="1"/>
    <n v="1"/>
    <n v="0"/>
    <n v="1367384400"/>
    <n v="1369803600"/>
    <d v="2013-05-01T05:00:00"/>
    <d v="2013-05-29T05:00:00"/>
    <b v="0"/>
    <b v="1"/>
    <s v="theater/plays"/>
    <s v="theater"/>
    <s v="plays"/>
  </r>
  <r>
    <s v="Focused coherent methodology"/>
    <n v="153600"/>
    <n v="107743"/>
    <n v="70.145182291666657"/>
    <s v="failed"/>
    <n v="1796"/>
    <n v="59.990534521158132"/>
    <s v="US"/>
    <x v="1"/>
    <n v="1"/>
    <n v="59.990534521158132"/>
    <n v="1363064400"/>
    <n v="1363237200"/>
    <d v="2013-03-12T05:00:00"/>
    <d v="2013-03-14T05:00:00"/>
    <b v="0"/>
    <b v="0"/>
    <s v="film &amp; video/documentary"/>
    <s v="film &amp; video"/>
    <s v="documentary"/>
  </r>
  <r>
    <s v="Reduced context-sensitive complexity"/>
    <n v="1300"/>
    <n v="6889"/>
    <n v="529.92307692307691"/>
    <s v="successful"/>
    <n v="186"/>
    <n v="37.037634408602152"/>
    <s v="AU"/>
    <x v="2"/>
    <n v="0.69"/>
    <n v="25.555967741935483"/>
    <n v="1343365200"/>
    <n v="1345870800"/>
    <d v="2012-07-27T05:00:00"/>
    <d v="2012-08-25T05:00:00"/>
    <b v="0"/>
    <b v="1"/>
    <s v="games/video games"/>
    <s v="games"/>
    <s v="video games"/>
  </r>
  <r>
    <s v="Decentralized 4thgeneration time-frame"/>
    <n v="25500"/>
    <n v="45983"/>
    <n v="180.32549019607845"/>
    <s v="successful"/>
    <n v="460"/>
    <n v="99.963043478260872"/>
    <s v="US"/>
    <x v="1"/>
    <n v="1"/>
    <n v="99.963043478260872"/>
    <n v="1435726800"/>
    <n v="1437454800"/>
    <d v="2015-07-01T05:00:00"/>
    <d v="2015-07-21T05:00:00"/>
    <b v="0"/>
    <b v="0"/>
    <s v="film &amp; video/drama"/>
    <s v="film &amp; video"/>
    <s v="drama"/>
  </r>
  <r>
    <s v="De-engineered cohesive moderator"/>
    <n v="7500"/>
    <n v="6924"/>
    <n v="92.320000000000007"/>
    <s v="failed"/>
    <n v="62"/>
    <n v="111.6774193548387"/>
    <s v="IT"/>
    <x v="6"/>
    <n v="1.1200000000000001"/>
    <n v="125.07870967741935"/>
    <n v="1431925200"/>
    <n v="1432011600"/>
    <d v="2015-05-18T05:00:00"/>
    <d v="2015-05-19T05:00:00"/>
    <b v="0"/>
    <b v="0"/>
    <s v="music/rock"/>
    <s v="music"/>
    <s v="rock"/>
  </r>
  <r>
    <s v="Ameliorated explicit parallelism"/>
    <n v="89900"/>
    <n v="12497"/>
    <n v="13.901001112347053"/>
    <s v="failed"/>
    <n v="347"/>
    <n v="36.014409221902014"/>
    <s v="US"/>
    <x v="1"/>
    <n v="1"/>
    <n v="36.014409221902014"/>
    <n v="1362722400"/>
    <n v="1366347600"/>
    <d v="2013-03-08T06:00:00"/>
    <d v="2013-04-19T05:00:00"/>
    <b v="0"/>
    <b v="1"/>
    <s v="publishing/radio &amp; podcasts"/>
    <s v="publishing"/>
    <s v="radio &amp; podcasts"/>
  </r>
  <r>
    <s v="Customizable background monitoring"/>
    <n v="18000"/>
    <n v="166874"/>
    <n v="927.07777777777767"/>
    <s v="successful"/>
    <n v="2528"/>
    <n v="66.010284810126578"/>
    <s v="US"/>
    <x v="1"/>
    <n v="1"/>
    <n v="66.010284810126578"/>
    <n v="1511416800"/>
    <n v="1512885600"/>
    <d v="2017-11-23T06:00:00"/>
    <d v="2017-12-10T06:00:00"/>
    <b v="0"/>
    <b v="1"/>
    <s v="theater/plays"/>
    <s v="theater"/>
    <s v="plays"/>
  </r>
  <r>
    <s v="Compatible well-modulated budgetary management"/>
    <n v="2100"/>
    <n v="837"/>
    <n v="39.857142857142861"/>
    <s v="failed"/>
    <n v="19"/>
    <n v="44.05263157894737"/>
    <s v="US"/>
    <x v="1"/>
    <n v="1"/>
    <n v="44.05263157894737"/>
    <n v="1365483600"/>
    <n v="1369717200"/>
    <d v="2013-04-09T05:00:00"/>
    <d v="2013-05-28T05:00:00"/>
    <b v="0"/>
    <b v="1"/>
    <s v="technology/web"/>
    <s v="technology"/>
    <s v="web"/>
  </r>
  <r>
    <s v="Up-sized radical pricing structure"/>
    <n v="172700"/>
    <n v="193820"/>
    <n v="112.22929936305732"/>
    <s v="successful"/>
    <n v="3657"/>
    <n v="52.999726551818434"/>
    <s v="US"/>
    <x v="1"/>
    <n v="1"/>
    <n v="52.999726551818434"/>
    <n v="1532840400"/>
    <n v="1534654800"/>
    <d v="2018-07-29T05:00:00"/>
    <d v="2018-08-19T05:00:00"/>
    <b v="0"/>
    <b v="0"/>
    <s v="theater/plays"/>
    <s v="theater"/>
    <s v="plays"/>
  </r>
  <r>
    <s v="Robust zero-defect project"/>
    <n v="168500"/>
    <n v="119510"/>
    <n v="70.925816023738875"/>
    <s v="failed"/>
    <n v="1258"/>
    <n v="95"/>
    <s v="US"/>
    <x v="1"/>
    <n v="1"/>
    <n v="95"/>
    <n v="1336194000"/>
    <n v="1337058000"/>
    <d v="2012-05-05T05:00:00"/>
    <d v="2012-05-15T05:00:00"/>
    <b v="0"/>
    <b v="0"/>
    <s v="theater/plays"/>
    <s v="theater"/>
    <s v="plays"/>
  </r>
  <r>
    <s v="Re-engineered mobile task-force"/>
    <n v="7800"/>
    <n v="9289"/>
    <n v="119.08974358974358"/>
    <s v="successful"/>
    <n v="131"/>
    <n v="70.908396946564892"/>
    <s v="AU"/>
    <x v="2"/>
    <n v="0.69"/>
    <n v="48.926793893129769"/>
    <n v="1527742800"/>
    <n v="1529816400"/>
    <d v="2018-05-31T05:00:00"/>
    <d v="2018-06-24T05:00:00"/>
    <b v="0"/>
    <b v="0"/>
    <s v="film &amp; video/drama"/>
    <s v="film &amp; video"/>
    <s v="drama"/>
  </r>
  <r>
    <s v="User-centric intangible neural-net"/>
    <n v="147800"/>
    <n v="35498"/>
    <n v="24.017591339648174"/>
    <s v="failed"/>
    <n v="362"/>
    <n v="98.060773480662988"/>
    <s v="US"/>
    <x v="1"/>
    <n v="1"/>
    <n v="98.060773480662988"/>
    <n v="1564030800"/>
    <n v="1564894800"/>
    <d v="2019-07-25T05:00:00"/>
    <d v="2019-08-04T05:00:00"/>
    <b v="0"/>
    <b v="0"/>
    <s v="theater/plays"/>
    <s v="theater"/>
    <s v="plays"/>
  </r>
  <r>
    <s v="Organized explicit core"/>
    <n v="9100"/>
    <n v="12678"/>
    <n v="139.31868131868131"/>
    <s v="successful"/>
    <n v="239"/>
    <n v="53.046025104602514"/>
    <s v="US"/>
    <x v="1"/>
    <n v="1"/>
    <n v="53.046025104602514"/>
    <n v="1404536400"/>
    <n v="1404622800"/>
    <d v="2014-07-05T05:00:00"/>
    <d v="2014-07-06T05:00:00"/>
    <b v="0"/>
    <b v="1"/>
    <s v="games/video games"/>
    <s v="games"/>
    <s v="video games"/>
  </r>
  <r>
    <s v="Synchronized 6thgeneration adapter"/>
    <n v="8300"/>
    <n v="3260"/>
    <n v="39.277108433734945"/>
    <s v="canceled"/>
    <n v="35"/>
    <n v="93.142857142857139"/>
    <s v="US"/>
    <x v="1"/>
    <n v="1"/>
    <n v="93.142857142857139"/>
    <n v="1284008400"/>
    <n v="1284181200"/>
    <d v="2010-09-09T05:00:00"/>
    <d v="2010-09-11T05:00:00"/>
    <b v="0"/>
    <b v="0"/>
    <s v="film &amp; video/television"/>
    <s v="film &amp; video"/>
    <s v="television"/>
  </r>
  <r>
    <s v="Centralized motivating capacity"/>
    <n v="138700"/>
    <n v="31123"/>
    <n v="22.439077144917089"/>
    <s v="canceled"/>
    <n v="528"/>
    <n v="58.945075757575758"/>
    <s v="CH"/>
    <x v="5"/>
    <n v="1.2"/>
    <n v="70.734090909090909"/>
    <n v="1386309600"/>
    <n v="1386741600"/>
    <d v="2013-12-06T06:00:00"/>
    <d v="2013-12-11T06:00:00"/>
    <b v="0"/>
    <b v="1"/>
    <s v="music/rock"/>
    <s v="music"/>
    <s v="rock"/>
  </r>
  <r>
    <s v="Phased 24hour flexibility"/>
    <n v="8600"/>
    <n v="4797"/>
    <n v="55.779069767441861"/>
    <s v="failed"/>
    <n v="133"/>
    <n v="36.067669172932334"/>
    <s v="CA"/>
    <x v="0"/>
    <n v="0.74"/>
    <n v="26.690075187969928"/>
    <n v="1324620000"/>
    <n v="1324792800"/>
    <d v="2011-12-23T06:00:00"/>
    <d v="2011-12-25T06:00:00"/>
    <b v="0"/>
    <b v="1"/>
    <s v="theater/plays"/>
    <s v="theater"/>
    <s v="plays"/>
  </r>
  <r>
    <s v="Exclusive 5thgeneration structure"/>
    <n v="125400"/>
    <n v="53324"/>
    <n v="42.523125996810208"/>
    <s v="failed"/>
    <n v="846"/>
    <n v="63.030732860520096"/>
    <s v="US"/>
    <x v="1"/>
    <n v="1"/>
    <n v="63.030732860520096"/>
    <n v="1281070800"/>
    <n v="1284354000"/>
    <d v="2010-08-06T05:00:00"/>
    <d v="2010-09-13T05:00:00"/>
    <b v="0"/>
    <b v="0"/>
    <s v="publishing/nonfiction"/>
    <s v="publishing"/>
    <s v="nonfiction"/>
  </r>
  <r>
    <s v="Multi-tiered maximized orchestration"/>
    <n v="5900"/>
    <n v="6608"/>
    <n v="112.00000000000001"/>
    <s v="successful"/>
    <n v="78"/>
    <n v="84.717948717948715"/>
    <s v="US"/>
    <x v="1"/>
    <n v="1"/>
    <n v="84.717948717948715"/>
    <n v="1493960400"/>
    <n v="1494392400"/>
    <d v="2017-05-05T05:00:00"/>
    <d v="2017-05-10T05:00:00"/>
    <b v="0"/>
    <b v="0"/>
    <s v="food/food trucks"/>
    <s v="food"/>
    <s v="food trucks"/>
  </r>
  <r>
    <s v="Open-architected uniform instruction set"/>
    <n v="8800"/>
    <n v="622"/>
    <n v="7.0681818181818183"/>
    <s v="failed"/>
    <n v="10"/>
    <n v="62.2"/>
    <s v="US"/>
    <x v="1"/>
    <n v="1"/>
    <n v="62.2"/>
    <n v="1519365600"/>
    <n v="1519538400"/>
    <d v="2018-02-23T06:00:00"/>
    <d v="2018-02-25T06:00:00"/>
    <b v="0"/>
    <b v="1"/>
    <s v="film &amp; video/animation"/>
    <s v="film &amp; video"/>
    <s v="animation"/>
  </r>
  <r>
    <s v="Exclusive asymmetric analyzer"/>
    <n v="177700"/>
    <n v="180802"/>
    <n v="101.74563871693867"/>
    <s v="successful"/>
    <n v="1773"/>
    <n v="101.97518330513255"/>
    <s v="US"/>
    <x v="1"/>
    <n v="1"/>
    <n v="101.97518330513255"/>
    <n v="1420696800"/>
    <n v="1421906400"/>
    <d v="2015-01-08T06:00:00"/>
    <d v="2015-01-22T06:00:00"/>
    <b v="0"/>
    <b v="1"/>
    <s v="music/rock"/>
    <s v="music"/>
    <s v="rock"/>
  </r>
  <r>
    <s v="Organic radical collaboration"/>
    <n v="800"/>
    <n v="3406"/>
    <n v="425.75"/>
    <s v="successful"/>
    <n v="32"/>
    <n v="106.4375"/>
    <s v="US"/>
    <x v="1"/>
    <n v="1"/>
    <n v="106.4375"/>
    <n v="1555650000"/>
    <n v="1555909200"/>
    <d v="2019-04-19T05:00:00"/>
    <d v="2019-04-22T05:00:00"/>
    <b v="0"/>
    <b v="0"/>
    <s v="theater/plays"/>
    <s v="theater"/>
    <s v="plays"/>
  </r>
  <r>
    <s v="Function-based multi-state software"/>
    <n v="7600"/>
    <n v="11061"/>
    <n v="145.53947368421052"/>
    <s v="successful"/>
    <n v="369"/>
    <n v="29.975609756097562"/>
    <s v="US"/>
    <x v="1"/>
    <n v="1"/>
    <n v="29.975609756097562"/>
    <n v="1471928400"/>
    <n v="1472446800"/>
    <d v="2016-08-23T05:00:00"/>
    <d v="2016-08-29T05:00:00"/>
    <b v="0"/>
    <b v="1"/>
    <s v="film &amp; video/drama"/>
    <s v="film &amp; video"/>
    <s v="drama"/>
  </r>
  <r>
    <s v="Innovative static budgetary management"/>
    <n v="50500"/>
    <n v="16389"/>
    <n v="32.453465346534657"/>
    <s v="failed"/>
    <n v="191"/>
    <n v="85.806282722513089"/>
    <s v="US"/>
    <x v="1"/>
    <n v="1"/>
    <n v="85.806282722513089"/>
    <n v="1341291600"/>
    <n v="1342328400"/>
    <d v="2012-07-03T05:00:00"/>
    <d v="2012-07-15T05:00:00"/>
    <b v="0"/>
    <b v="0"/>
    <s v="film &amp; video/shorts"/>
    <s v="film &amp; video"/>
    <s v="shorts"/>
  </r>
  <r>
    <s v="Triple-buffered holistic ability"/>
    <n v="900"/>
    <n v="6303"/>
    <n v="700.33333333333326"/>
    <s v="successful"/>
    <n v="89"/>
    <n v="70.82022471910112"/>
    <s v="US"/>
    <x v="1"/>
    <n v="1"/>
    <n v="70.82022471910112"/>
    <n v="1267682400"/>
    <n v="1268114400"/>
    <d v="2010-03-04T06:00:00"/>
    <d v="2010-03-09T06:00:00"/>
    <b v="0"/>
    <b v="0"/>
    <s v="film &amp; video/shorts"/>
    <s v="film &amp; video"/>
    <s v="shorts"/>
  </r>
  <r>
    <s v="Diverse scalable superstructure"/>
    <n v="96700"/>
    <n v="81136"/>
    <n v="83.904860392967933"/>
    <s v="failed"/>
    <n v="1979"/>
    <n v="40.998484082870135"/>
    <s v="US"/>
    <x v="1"/>
    <n v="1"/>
    <n v="40.998484082870135"/>
    <n v="1272258000"/>
    <n v="1273381200"/>
    <d v="2010-04-26T05:00:00"/>
    <d v="2010-05-09T05:00:00"/>
    <b v="0"/>
    <b v="0"/>
    <s v="theater/plays"/>
    <s v="theater"/>
    <s v="plays"/>
  </r>
  <r>
    <s v="Balanced leadingedge data-warehouse"/>
    <n v="2100"/>
    <n v="1768"/>
    <n v="84.19047619047619"/>
    <s v="failed"/>
    <n v="63"/>
    <n v="28.063492063492063"/>
    <s v="US"/>
    <x v="1"/>
    <n v="1"/>
    <n v="28.063492063492063"/>
    <n v="1290492000"/>
    <n v="1290837600"/>
    <d v="2010-11-23T06:00:00"/>
    <d v="2010-11-27T06:00:00"/>
    <b v="0"/>
    <b v="0"/>
    <s v="technology/wearables"/>
    <s v="technology"/>
    <s v="wearables"/>
  </r>
  <r>
    <s v="Digitized bandwidth-monitored open architecture"/>
    <n v="8300"/>
    <n v="12944"/>
    <n v="155.95180722891567"/>
    <s v="successful"/>
    <n v="147"/>
    <n v="88.054421768707485"/>
    <s v="US"/>
    <x v="1"/>
    <n v="1"/>
    <n v="88.054421768707485"/>
    <n v="1451109600"/>
    <n v="1454306400"/>
    <d v="2015-12-26T06:00:00"/>
    <d v="2016-02-01T06:00:00"/>
    <b v="0"/>
    <b v="1"/>
    <s v="theater/plays"/>
    <s v="theater"/>
    <s v="plays"/>
  </r>
  <r>
    <s v="Enterprise-wide intermediate portal"/>
    <n v="189200"/>
    <n v="188480"/>
    <n v="99.619450317124731"/>
    <s v="failed"/>
    <n v="6080"/>
    <n v="31"/>
    <s v="CA"/>
    <x v="0"/>
    <n v="0.74"/>
    <n v="22.94"/>
    <n v="1454652000"/>
    <n v="1457762400"/>
    <d v="2016-02-05T06:00:00"/>
    <d v="2016-03-12T06:00:00"/>
    <b v="0"/>
    <b v="0"/>
    <s v="film &amp; video/animation"/>
    <s v="film &amp; video"/>
    <s v="animation"/>
  </r>
  <r>
    <s v="Focused leadingedge matrix"/>
    <n v="9000"/>
    <n v="7227"/>
    <n v="80.300000000000011"/>
    <s v="failed"/>
    <n v="80"/>
    <n v="90.337500000000006"/>
    <s v="GB"/>
    <x v="4"/>
    <n v="1.35"/>
    <n v="121.95562500000001"/>
    <n v="1385186400"/>
    <n v="1389074400"/>
    <d v="2013-11-23T06:00:00"/>
    <d v="2014-01-07T06:00:00"/>
    <b v="0"/>
    <b v="0"/>
    <s v="music/indie rock"/>
    <s v="music"/>
    <s v="indie rock"/>
  </r>
  <r>
    <s v="Seamless logistical encryption"/>
    <n v="5100"/>
    <n v="574"/>
    <n v="11.254901960784313"/>
    <s v="failed"/>
    <n v="9"/>
    <n v="63.777777777777779"/>
    <s v="US"/>
    <x v="1"/>
    <n v="1"/>
    <n v="63.777777777777779"/>
    <n v="1399698000"/>
    <n v="1402117200"/>
    <d v="2014-05-10T05:00:00"/>
    <d v="2014-06-07T05:00:00"/>
    <b v="0"/>
    <b v="0"/>
    <s v="games/video games"/>
    <s v="games"/>
    <s v="video games"/>
  </r>
  <r>
    <s v="Stand-alone human-resource workforce"/>
    <n v="105000"/>
    <n v="96328"/>
    <n v="91.740952380952379"/>
    <s v="failed"/>
    <n v="1784"/>
    <n v="53.995515695067262"/>
    <s v="US"/>
    <x v="1"/>
    <n v="1"/>
    <n v="53.995515695067262"/>
    <n v="1283230800"/>
    <n v="1284440400"/>
    <d v="2010-08-31T05:00:00"/>
    <d v="2010-09-14T05:00:00"/>
    <b v="0"/>
    <b v="1"/>
    <s v="publishing/fiction"/>
    <s v="publishing"/>
    <s v="fiction"/>
  </r>
  <r>
    <s v="Automated zero tolerance implementation"/>
    <n v="186700"/>
    <n v="178338"/>
    <n v="95.521156936261391"/>
    <s v="live"/>
    <n v="3640"/>
    <n v="48.993956043956047"/>
    <s v="CH"/>
    <x v="5"/>
    <n v="1.2"/>
    <n v="58.792747252747255"/>
    <n v="1384149600"/>
    <n v="1388988000"/>
    <d v="2013-11-11T06:00:00"/>
    <d v="2014-01-06T06:00:00"/>
    <b v="0"/>
    <b v="0"/>
    <s v="games/video games"/>
    <s v="games"/>
    <s v="video games"/>
  </r>
  <r>
    <s v="Pre-emptive grid-enabled contingency"/>
    <n v="1600"/>
    <n v="8046"/>
    <n v="502.87499999999994"/>
    <s v="successful"/>
    <n v="126"/>
    <n v="63.857142857142854"/>
    <s v="CA"/>
    <x v="0"/>
    <n v="0.74"/>
    <n v="47.254285714285714"/>
    <n v="1516860000"/>
    <n v="1516946400"/>
    <d v="2018-01-25T06:00:00"/>
    <d v="2018-01-26T06:00:00"/>
    <b v="0"/>
    <b v="0"/>
    <s v="theater/plays"/>
    <s v="theater"/>
    <s v="plays"/>
  </r>
  <r>
    <s v="Multi-lateral didactic encoding"/>
    <n v="115600"/>
    <n v="184086"/>
    <n v="159.24394463667818"/>
    <s v="successful"/>
    <n v="2218"/>
    <n v="82.996393146979258"/>
    <s v="GB"/>
    <x v="4"/>
    <n v="1.35"/>
    <n v="112.04513074842201"/>
    <n v="1374642000"/>
    <n v="1377752400"/>
    <d v="2013-07-24T05:00:00"/>
    <d v="2013-08-29T05:00:00"/>
    <b v="0"/>
    <b v="0"/>
    <s v="music/indie rock"/>
    <s v="music"/>
    <s v="indie rock"/>
  </r>
  <r>
    <s v="Self-enabling didactic orchestration"/>
    <n v="89100"/>
    <n v="13385"/>
    <n v="15.022446689113355"/>
    <s v="failed"/>
    <n v="243"/>
    <n v="55.08230452674897"/>
    <s v="US"/>
    <x v="1"/>
    <n v="1"/>
    <n v="55.08230452674897"/>
    <n v="1534482000"/>
    <n v="1534568400"/>
    <d v="2018-08-17T05:00:00"/>
    <d v="2018-08-18T05:00:00"/>
    <b v="0"/>
    <b v="1"/>
    <s v="film &amp; video/drama"/>
    <s v="film &amp; video"/>
    <s v="drama"/>
  </r>
  <r>
    <s v="Profit-focused 24/7 data-warehouse"/>
    <n v="2600"/>
    <n v="12533"/>
    <n v="482.03846153846149"/>
    <s v="successful"/>
    <n v="202"/>
    <n v="62.044554455445542"/>
    <s v="IT"/>
    <x v="6"/>
    <n v="1.1200000000000001"/>
    <n v="69.489900990099017"/>
    <n v="1528434000"/>
    <n v="1528606800"/>
    <d v="2018-06-08T05:00:00"/>
    <d v="2018-06-10T05:00:00"/>
    <b v="0"/>
    <b v="1"/>
    <s v="theater/plays"/>
    <s v="theater"/>
    <s v="plays"/>
  </r>
  <r>
    <s v="Enhanced methodical middleware"/>
    <n v="9800"/>
    <n v="14697"/>
    <n v="149.96938775510205"/>
    <s v="successful"/>
    <n v="140"/>
    <n v="104.97857142857143"/>
    <s v="IT"/>
    <x v="6"/>
    <n v="1.1200000000000001"/>
    <n v="117.57600000000001"/>
    <n v="1282626000"/>
    <n v="1284872400"/>
    <d v="2010-08-24T05:00:00"/>
    <d v="2010-09-19T05:00:00"/>
    <b v="0"/>
    <b v="0"/>
    <s v="publishing/fiction"/>
    <s v="publishing"/>
    <s v="fiction"/>
  </r>
  <r>
    <s v="Synchronized client-driven projection"/>
    <n v="84400"/>
    <n v="98935"/>
    <n v="117.22156398104266"/>
    <s v="successful"/>
    <n v="1052"/>
    <n v="94.044676806083643"/>
    <s v="DK"/>
    <x v="3"/>
    <n v="0.15"/>
    <n v="14.106701520912546"/>
    <n v="1535605200"/>
    <n v="1537592400"/>
    <d v="2018-08-30T05:00:00"/>
    <d v="2018-09-22T05:00:00"/>
    <b v="1"/>
    <b v="1"/>
    <s v="film &amp; video/documentary"/>
    <s v="film &amp; video"/>
    <s v="documentary"/>
  </r>
  <r>
    <s v="Networked didactic time-frame"/>
    <n v="151300"/>
    <n v="57034"/>
    <n v="37.695968274950431"/>
    <s v="failed"/>
    <n v="1296"/>
    <n v="44.007716049382715"/>
    <s v="US"/>
    <x v="1"/>
    <n v="1"/>
    <n v="44.007716049382715"/>
    <n v="1379826000"/>
    <n v="1381208400"/>
    <d v="2013-09-22T05:00:00"/>
    <d v="2013-10-08T05:00:00"/>
    <b v="0"/>
    <b v="0"/>
    <s v="games/mobile games"/>
    <s v="games"/>
    <s v="mobile games"/>
  </r>
  <r>
    <s v="Assimilated exuding toolset"/>
    <n v="9800"/>
    <n v="7120"/>
    <n v="72.653061224489804"/>
    <s v="failed"/>
    <n v="77"/>
    <n v="92.467532467532465"/>
    <s v="US"/>
    <x v="1"/>
    <n v="1"/>
    <n v="92.467532467532465"/>
    <n v="1561957200"/>
    <n v="1562475600"/>
    <d v="2019-07-01T05:00:00"/>
    <d v="2019-07-07T05:00:00"/>
    <b v="0"/>
    <b v="1"/>
    <s v="food/food trucks"/>
    <s v="food"/>
    <s v="food trucks"/>
  </r>
  <r>
    <s v="Front-line client-server secured line"/>
    <n v="5300"/>
    <n v="14097"/>
    <n v="265.98113207547169"/>
    <s v="successful"/>
    <n v="247"/>
    <n v="57.072874493927124"/>
    <s v="US"/>
    <x v="1"/>
    <n v="1"/>
    <n v="57.072874493927124"/>
    <n v="1525496400"/>
    <n v="1527397200"/>
    <d v="2018-05-05T05:00:00"/>
    <d v="2018-05-27T05:00:00"/>
    <b v="0"/>
    <b v="0"/>
    <s v="photography/photography books"/>
    <s v="photography"/>
    <s v="photography books"/>
  </r>
  <r>
    <s v="Polarized systemic Internet solution"/>
    <n v="178000"/>
    <n v="43086"/>
    <n v="24.205617977528089"/>
    <s v="failed"/>
    <n v="395"/>
    <n v="109.07848101265823"/>
    <s v="IT"/>
    <x v="6"/>
    <n v="1.1200000000000001"/>
    <n v="122.16789873417723"/>
    <n v="1433912400"/>
    <n v="1436158800"/>
    <d v="2015-06-10T05:00:00"/>
    <d v="2015-07-06T05:00:00"/>
    <b v="0"/>
    <b v="0"/>
    <s v="games/mobile games"/>
    <s v="games"/>
    <s v="mobile games"/>
  </r>
  <r>
    <s v="Profit-focused exuding moderator"/>
    <n v="77000"/>
    <n v="1930"/>
    <n v="2.5064935064935066"/>
    <s v="failed"/>
    <n v="49"/>
    <n v="39.387755102040813"/>
    <s v="GB"/>
    <x v="4"/>
    <n v="1.35"/>
    <n v="53.173469387755098"/>
    <n v="1453442400"/>
    <n v="1456034400"/>
    <d v="2016-01-22T06:00:00"/>
    <d v="2016-02-21T06:00:00"/>
    <b v="0"/>
    <b v="0"/>
    <s v="music/indie rock"/>
    <s v="music"/>
    <s v="indie rock"/>
  </r>
  <r>
    <s v="Cross-group high-level moderator"/>
    <n v="84900"/>
    <n v="13864"/>
    <n v="16.329799764428738"/>
    <s v="failed"/>
    <n v="180"/>
    <n v="77.022222222222226"/>
    <s v="US"/>
    <x v="1"/>
    <n v="1"/>
    <n v="77.022222222222226"/>
    <n v="1378875600"/>
    <n v="1380171600"/>
    <d v="2013-09-11T05:00:00"/>
    <d v="2013-09-26T05:00:00"/>
    <b v="0"/>
    <b v="0"/>
    <s v="games/video games"/>
    <s v="games"/>
    <s v="video games"/>
  </r>
  <r>
    <s v="Public-key 3rdgeneration system engine"/>
    <n v="2800"/>
    <n v="7742"/>
    <n v="276.5"/>
    <s v="successful"/>
    <n v="84"/>
    <n v="92.166666666666671"/>
    <s v="US"/>
    <x v="1"/>
    <n v="1"/>
    <n v="92.166666666666671"/>
    <n v="1452232800"/>
    <n v="1453356000"/>
    <d v="2016-01-08T06:00:00"/>
    <d v="2016-01-21T06:00:00"/>
    <b v="0"/>
    <b v="0"/>
    <s v="music/rock"/>
    <s v="music"/>
    <s v="rock"/>
  </r>
  <r>
    <s v="Organized value-added access"/>
    <n v="184800"/>
    <n v="164109"/>
    <n v="88.803571428571431"/>
    <s v="failed"/>
    <n v="2690"/>
    <n v="61.007063197026021"/>
    <s v="US"/>
    <x v="1"/>
    <n v="1"/>
    <n v="61.007063197026021"/>
    <n v="1577253600"/>
    <n v="1578981600"/>
    <d v="2019-12-25T06:00:00"/>
    <d v="2020-01-14T06:00:00"/>
    <b v="0"/>
    <b v="0"/>
    <s v="theater/plays"/>
    <s v="theater"/>
    <s v="plays"/>
  </r>
  <r>
    <s v="Cloned global Graphical User Interface"/>
    <n v="4200"/>
    <n v="6870"/>
    <n v="163.57142857142856"/>
    <s v="successful"/>
    <n v="88"/>
    <n v="78.068181818181813"/>
    <s v="US"/>
    <x v="1"/>
    <n v="1"/>
    <n v="78.068181818181813"/>
    <n v="1537160400"/>
    <n v="1537419600"/>
    <d v="2018-09-17T05:00:00"/>
    <d v="2018-09-20T05:00:00"/>
    <b v="0"/>
    <b v="1"/>
    <s v="theater/plays"/>
    <s v="theater"/>
    <s v="plays"/>
  </r>
  <r>
    <s v="Focused solution-oriented matrix"/>
    <n v="1300"/>
    <n v="12597"/>
    <n v="969"/>
    <s v="successful"/>
    <n v="156"/>
    <n v="80.75"/>
    <s v="US"/>
    <x v="1"/>
    <n v="1"/>
    <n v="80.75"/>
    <n v="1422165600"/>
    <n v="1423202400"/>
    <d v="2015-01-25T06:00:00"/>
    <d v="2015-02-06T06:00:00"/>
    <b v="0"/>
    <b v="0"/>
    <s v="film &amp; video/drama"/>
    <s v="film &amp; video"/>
    <s v="drama"/>
  </r>
  <r>
    <s v="Monitored discrete toolset"/>
    <n v="66100"/>
    <n v="179074"/>
    <n v="270.91376701966715"/>
    <s v="successful"/>
    <n v="2985"/>
    <n v="59.991289782244557"/>
    <s v="US"/>
    <x v="1"/>
    <n v="1"/>
    <n v="59.991289782244557"/>
    <n v="1459486800"/>
    <n v="1460610000"/>
    <d v="2016-04-01T05:00:00"/>
    <d v="2016-04-14T05:00:00"/>
    <b v="0"/>
    <b v="0"/>
    <s v="theater/plays"/>
    <s v="theater"/>
    <s v="plays"/>
  </r>
  <r>
    <s v="Business-focused intermediate system engine"/>
    <n v="29500"/>
    <n v="83843"/>
    <n v="284.21355932203392"/>
    <s v="successful"/>
    <n v="762"/>
    <n v="110.03018372703411"/>
    <s v="US"/>
    <x v="1"/>
    <n v="1"/>
    <n v="110.03018372703411"/>
    <n v="1369717200"/>
    <n v="1370494800"/>
    <d v="2013-05-28T05:00:00"/>
    <d v="2013-06-06T05:00:00"/>
    <b v="0"/>
    <b v="0"/>
    <s v="technology/wearables"/>
    <s v="technology"/>
    <s v="wearables"/>
  </r>
  <r>
    <s v="De-engineered disintermediate encoding"/>
    <n v="100"/>
    <n v="4"/>
    <n v="4"/>
    <s v="canceled"/>
    <n v="1"/>
    <n v="4"/>
    <s v="CH"/>
    <x v="5"/>
    <n v="1.2"/>
    <n v="4.8"/>
    <n v="1330495200"/>
    <n v="1332306000"/>
    <d v="2012-02-29T06:00:00"/>
    <d v="2012-03-21T05:00:00"/>
    <b v="0"/>
    <b v="0"/>
    <s v="music/indie rock"/>
    <s v="music"/>
    <s v="indie rock"/>
  </r>
  <r>
    <s v="Streamlined upward-trending analyzer"/>
    <n v="180100"/>
    <n v="105598"/>
    <n v="58.6329816768462"/>
    <s v="failed"/>
    <n v="2779"/>
    <n v="37.99856063332134"/>
    <s v="AU"/>
    <x v="2"/>
    <n v="0.69"/>
    <n v="26.219006836991721"/>
    <n v="1419055200"/>
    <n v="1422511200"/>
    <d v="2014-12-20T06:00:00"/>
    <d v="2015-01-29T06:00:00"/>
    <b v="0"/>
    <b v="1"/>
    <s v="technology/web"/>
    <s v="technology"/>
    <s v="web"/>
  </r>
  <r>
    <s v="Distributed human-resource policy"/>
    <n v="9000"/>
    <n v="8866"/>
    <n v="98.51111111111112"/>
    <s v="failed"/>
    <n v="92"/>
    <n v="96.369565217391298"/>
    <s v="US"/>
    <x v="1"/>
    <n v="1"/>
    <n v="96.369565217391298"/>
    <n v="1480140000"/>
    <n v="1480312800"/>
    <d v="2016-11-26T06:00:00"/>
    <d v="2016-11-28T06:00:00"/>
    <b v="0"/>
    <b v="0"/>
    <s v="theater/plays"/>
    <s v="theater"/>
    <s v="plays"/>
  </r>
  <r>
    <s v="De-engineered 5thgeneration contingency"/>
    <n v="170600"/>
    <n v="75022"/>
    <n v="43.975381008206334"/>
    <s v="failed"/>
    <n v="1028"/>
    <n v="72.978599221789878"/>
    <s v="US"/>
    <x v="1"/>
    <n v="1"/>
    <n v="72.978599221789878"/>
    <n v="1293948000"/>
    <n v="1294034400"/>
    <d v="2011-01-02T06:00:00"/>
    <d v="2011-01-03T06:00:00"/>
    <b v="0"/>
    <b v="0"/>
    <s v="music/rock"/>
    <s v="music"/>
    <s v="rock"/>
  </r>
  <r>
    <s v="Multi-channeled upward-trending application"/>
    <n v="9500"/>
    <n v="14408"/>
    <n v="151.66315789473683"/>
    <s v="successful"/>
    <n v="554"/>
    <n v="26.007220216606498"/>
    <s v="CA"/>
    <x v="0"/>
    <n v="0.74"/>
    <n v="19.245342960288809"/>
    <n v="1482127200"/>
    <n v="1482645600"/>
    <d v="2016-12-19T06:00:00"/>
    <d v="2016-12-25T06:00:00"/>
    <b v="0"/>
    <b v="0"/>
    <s v="music/indie rock"/>
    <s v="music"/>
    <s v="indie rock"/>
  </r>
  <r>
    <s v="Organic maximized database"/>
    <n v="6300"/>
    <n v="14089"/>
    <n v="223.63492063492063"/>
    <s v="successful"/>
    <n v="135"/>
    <n v="104.36296296296297"/>
    <s v="DK"/>
    <x v="3"/>
    <n v="0.15"/>
    <n v="15.654444444444444"/>
    <n v="1396414800"/>
    <n v="1399093200"/>
    <d v="2014-04-02T05:00:00"/>
    <d v="2014-05-03T05:00:00"/>
    <b v="0"/>
    <b v="0"/>
    <s v="music/rock"/>
    <s v="music"/>
    <s v="rock"/>
  </r>
  <r>
    <s v="Grass-roots 24/7 attitude"/>
    <n v="5200"/>
    <n v="12467"/>
    <n v="239.75"/>
    <s v="successful"/>
    <n v="122"/>
    <n v="102.18852459016394"/>
    <s v="US"/>
    <x v="1"/>
    <n v="1"/>
    <n v="102.18852459016394"/>
    <n v="1315285200"/>
    <n v="1315890000"/>
    <d v="2011-09-06T05:00:00"/>
    <d v="2011-09-13T05:00:00"/>
    <b v="0"/>
    <b v="1"/>
    <s v="publishing/translations"/>
    <s v="publishing"/>
    <s v="translations"/>
  </r>
  <r>
    <s v="Team-oriented global strategy"/>
    <n v="6000"/>
    <n v="11960"/>
    <n v="199.33333333333334"/>
    <s v="successful"/>
    <n v="221"/>
    <n v="54.117647058823529"/>
    <s v="US"/>
    <x v="1"/>
    <n v="1"/>
    <n v="54.117647058823529"/>
    <n v="1443762000"/>
    <n v="1444021200"/>
    <d v="2015-10-02T05:00:00"/>
    <d v="2015-10-05T05:00:00"/>
    <b v="0"/>
    <b v="1"/>
    <s v="film &amp; video/science fiction"/>
    <s v="film &amp; video"/>
    <s v="science fiction"/>
  </r>
  <r>
    <s v="Enhanced client-driven capacity"/>
    <n v="5800"/>
    <n v="7966"/>
    <n v="137.34482758620689"/>
    <s v="successful"/>
    <n v="126"/>
    <n v="63.222222222222221"/>
    <s v="US"/>
    <x v="1"/>
    <n v="1"/>
    <n v="63.222222222222221"/>
    <n v="1456293600"/>
    <n v="1460005200"/>
    <d v="2016-02-24T06:00:00"/>
    <d v="2016-04-07T05:00:00"/>
    <b v="0"/>
    <b v="0"/>
    <s v="theater/plays"/>
    <s v="theater"/>
    <s v="plays"/>
  </r>
  <r>
    <s v="Exclusive systematic productivity"/>
    <n v="105300"/>
    <n v="106321"/>
    <n v="100.9696106362773"/>
    <s v="successful"/>
    <n v="1022"/>
    <n v="104.03228962818004"/>
    <s v="US"/>
    <x v="1"/>
    <n v="1"/>
    <n v="104.03228962818004"/>
    <n v="1470114000"/>
    <n v="1470718800"/>
    <d v="2016-08-02T05:00:00"/>
    <d v="2016-08-09T05:00:00"/>
    <b v="0"/>
    <b v="0"/>
    <s v="theater/plays"/>
    <s v="theater"/>
    <s v="plays"/>
  </r>
  <r>
    <s v="Re-engineered radical policy"/>
    <n v="20000"/>
    <n v="158832"/>
    <n v="794.16"/>
    <s v="successful"/>
    <n v="3177"/>
    <n v="49.994334277620396"/>
    <s v="US"/>
    <x v="1"/>
    <n v="1"/>
    <n v="49.994334277620396"/>
    <n v="1321596000"/>
    <n v="1325052000"/>
    <d v="2011-11-18T06:00:00"/>
    <d v="2011-12-28T06:00:00"/>
    <b v="0"/>
    <b v="0"/>
    <s v="film &amp; video/animation"/>
    <s v="film &amp; video"/>
    <s v="animation"/>
  </r>
  <r>
    <s v="Down-sized logistical adapter"/>
    <n v="3000"/>
    <n v="11091"/>
    <n v="369.7"/>
    <s v="successful"/>
    <n v="198"/>
    <n v="56.015151515151516"/>
    <s v="CH"/>
    <x v="5"/>
    <n v="1.2"/>
    <n v="67.218181818181819"/>
    <n v="1318827600"/>
    <n v="1319000400"/>
    <d v="2011-10-17T05:00:00"/>
    <d v="2011-10-19T05:00:00"/>
    <b v="0"/>
    <b v="0"/>
    <s v="theater/plays"/>
    <s v="theater"/>
    <s v="plays"/>
  </r>
  <r>
    <s v="Configurable bandwidth-monitored throughput"/>
    <n v="9900"/>
    <n v="1269"/>
    <n v="12.818181818181817"/>
    <s v="failed"/>
    <n v="26"/>
    <n v="48.807692307692307"/>
    <s v="CH"/>
    <x v="5"/>
    <n v="1.2"/>
    <n v="58.569230769230764"/>
    <n v="1552366800"/>
    <n v="1552539600"/>
    <d v="2019-03-12T05:00:00"/>
    <d v="2019-03-14T05:00:00"/>
    <b v="0"/>
    <b v="0"/>
    <s v="music/rock"/>
    <s v="music"/>
    <s v="rock"/>
  </r>
  <r>
    <s v="Optional tangible pricing structure"/>
    <n v="3700"/>
    <n v="5107"/>
    <n v="138.02702702702703"/>
    <s v="successful"/>
    <n v="85"/>
    <n v="60.082352941176474"/>
    <s v="AU"/>
    <x v="2"/>
    <n v="0.69"/>
    <n v="41.456823529411764"/>
    <n v="1542088800"/>
    <n v="1543816800"/>
    <d v="2018-11-13T06:00:00"/>
    <d v="2018-12-03T06:00:00"/>
    <b v="0"/>
    <b v="0"/>
    <s v="film &amp; video/documentary"/>
    <s v="film &amp; video"/>
    <s v="documentary"/>
  </r>
  <r>
    <s v="Organic high-level implementation"/>
    <n v="168700"/>
    <n v="141393"/>
    <n v="83.813278008298752"/>
    <s v="failed"/>
    <n v="1790"/>
    <n v="78.990502793296088"/>
    <s v="US"/>
    <x v="1"/>
    <n v="1"/>
    <n v="78.990502793296088"/>
    <n v="1426395600"/>
    <n v="1427086800"/>
    <d v="2015-03-15T05:00:00"/>
    <d v="2015-03-23T05:00:00"/>
    <b v="0"/>
    <b v="0"/>
    <s v="theater/plays"/>
    <s v="theater"/>
    <s v="plays"/>
  </r>
  <r>
    <s v="Decentralized logistical collaboration"/>
    <n v="94900"/>
    <n v="194166"/>
    <n v="204.60063224446787"/>
    <s v="successful"/>
    <n v="3596"/>
    <n v="53.99499443826474"/>
    <s v="US"/>
    <x v="1"/>
    <n v="1"/>
    <n v="53.99499443826474"/>
    <n v="1321336800"/>
    <n v="1323064800"/>
    <d v="2011-11-15T06:00:00"/>
    <d v="2011-12-05T06:00:00"/>
    <b v="0"/>
    <b v="0"/>
    <s v="theater/plays"/>
    <s v="theater"/>
    <s v="plays"/>
  </r>
  <r>
    <s v="Advanced content-based installation"/>
    <n v="9300"/>
    <n v="4124"/>
    <n v="44.344086021505376"/>
    <s v="failed"/>
    <n v="37"/>
    <n v="111.45945945945945"/>
    <s v="US"/>
    <x v="1"/>
    <n v="1"/>
    <n v="111.45945945945945"/>
    <n v="1456293600"/>
    <n v="1458277200"/>
    <d v="2016-02-24T06:00:00"/>
    <d v="2016-03-18T05:00:00"/>
    <b v="0"/>
    <b v="1"/>
    <s v="music/electric music"/>
    <s v="music"/>
    <s v="electric music"/>
  </r>
  <r>
    <s v="Distributed high-level open architecture"/>
    <n v="6800"/>
    <n v="14865"/>
    <n v="218.60294117647058"/>
    <s v="successful"/>
    <n v="244"/>
    <n v="60.922131147540981"/>
    <s v="US"/>
    <x v="1"/>
    <n v="1"/>
    <n v="60.922131147540981"/>
    <n v="1404968400"/>
    <n v="1405141200"/>
    <d v="2014-07-10T05:00:00"/>
    <d v="2014-07-12T05:00:00"/>
    <b v="0"/>
    <b v="0"/>
    <s v="music/rock"/>
    <s v="music"/>
    <s v="rock"/>
  </r>
  <r>
    <s v="Synergized zero tolerance help-desk"/>
    <n v="72400"/>
    <n v="134688"/>
    <n v="186.03314917127071"/>
    <s v="successful"/>
    <n v="5180"/>
    <n v="26.0015444015444"/>
    <s v="US"/>
    <x v="1"/>
    <n v="1"/>
    <n v="26.0015444015444"/>
    <n v="1279170000"/>
    <n v="1283058000"/>
    <d v="2010-07-15T05:00:00"/>
    <d v="2010-08-29T05:00:00"/>
    <b v="0"/>
    <b v="0"/>
    <s v="theater/plays"/>
    <s v="theater"/>
    <s v="plays"/>
  </r>
  <r>
    <s v="Extended multi-tasking definition"/>
    <n v="20100"/>
    <n v="47705"/>
    <n v="237.33830845771143"/>
    <s v="successful"/>
    <n v="589"/>
    <n v="80.993208828522924"/>
    <s v="IT"/>
    <x v="6"/>
    <n v="1.1200000000000001"/>
    <n v="90.71239388794568"/>
    <n v="1294725600"/>
    <n v="1295762400"/>
    <d v="2011-01-11T06:00:00"/>
    <d v="2011-01-23T06:00:00"/>
    <b v="0"/>
    <b v="0"/>
    <s v="film &amp; video/animation"/>
    <s v="film &amp; video"/>
    <s v="animation"/>
  </r>
  <r>
    <s v="Realigned uniform knowledge user"/>
    <n v="31200"/>
    <n v="95364"/>
    <n v="305.65384615384613"/>
    <s v="successful"/>
    <n v="2725"/>
    <n v="34.995963302752294"/>
    <s v="US"/>
    <x v="1"/>
    <n v="1"/>
    <n v="34.995963302752294"/>
    <n v="1419055200"/>
    <n v="1419573600"/>
    <d v="2014-12-20T06:00:00"/>
    <d v="2014-12-26T06:00:00"/>
    <b v="0"/>
    <b v="1"/>
    <s v="music/rock"/>
    <s v="music"/>
    <s v="rock"/>
  </r>
  <r>
    <s v="Monitored grid-enabled model"/>
    <n v="3500"/>
    <n v="3295"/>
    <n v="94.142857142857139"/>
    <s v="failed"/>
    <n v="35"/>
    <n v="94.142857142857139"/>
    <s v="IT"/>
    <x v="6"/>
    <n v="1.1200000000000001"/>
    <n v="105.44000000000001"/>
    <n v="1434690000"/>
    <n v="1438750800"/>
    <d v="2015-06-19T05:00:00"/>
    <d v="2015-08-05T05:00:00"/>
    <b v="0"/>
    <b v="0"/>
    <s v="film &amp; video/shorts"/>
    <s v="film &amp; video"/>
    <s v="shorts"/>
  </r>
  <r>
    <s v="Assimilated actuating policy"/>
    <n v="9000"/>
    <n v="4896"/>
    <n v="54.400000000000006"/>
    <s v="canceled"/>
    <n v="94"/>
    <n v="52.085106382978722"/>
    <s v="US"/>
    <x v="1"/>
    <n v="1"/>
    <n v="52.085106382978722"/>
    <n v="1443416400"/>
    <n v="1444798800"/>
    <d v="2015-09-28T05:00:00"/>
    <d v="2015-10-14T05:00:00"/>
    <b v="0"/>
    <b v="1"/>
    <s v="music/rock"/>
    <s v="music"/>
    <s v="rock"/>
  </r>
  <r>
    <s v="Total incremental productivity"/>
    <n v="6700"/>
    <n v="7496"/>
    <n v="111.88059701492537"/>
    <s v="successful"/>
    <n v="300"/>
    <n v="24.986666666666668"/>
    <s v="US"/>
    <x v="1"/>
    <n v="1"/>
    <n v="24.986666666666668"/>
    <n v="1399006800"/>
    <n v="1399179600"/>
    <d v="2014-05-02T05:00:00"/>
    <d v="2014-05-04T05:00:00"/>
    <b v="0"/>
    <b v="0"/>
    <s v="journalism/audio"/>
    <s v="journalism"/>
    <s v="audio"/>
  </r>
  <r>
    <s v="Adaptive local task-force"/>
    <n v="2700"/>
    <n v="9967"/>
    <n v="369.14814814814815"/>
    <s v="successful"/>
    <n v="144"/>
    <n v="69.215277777777771"/>
    <s v="US"/>
    <x v="1"/>
    <n v="1"/>
    <n v="69.215277777777771"/>
    <n v="1575698400"/>
    <n v="1576562400"/>
    <d v="2019-12-07T06:00:00"/>
    <d v="2019-12-17T06:00:00"/>
    <b v="0"/>
    <b v="1"/>
    <s v="food/food trucks"/>
    <s v="food"/>
    <s v="food trucks"/>
  </r>
  <r>
    <s v="Universal zero-defect concept"/>
    <n v="83300"/>
    <n v="52421"/>
    <n v="62.930372148859547"/>
    <s v="failed"/>
    <n v="558"/>
    <n v="93.944444444444443"/>
    <s v="US"/>
    <x v="1"/>
    <n v="1"/>
    <n v="93.944444444444443"/>
    <n v="1400562000"/>
    <n v="1400821200"/>
    <d v="2014-05-20T05:00:00"/>
    <d v="2014-05-23T05:00:00"/>
    <b v="0"/>
    <b v="1"/>
    <s v="theater/plays"/>
    <s v="theater"/>
    <s v="plays"/>
  </r>
  <r>
    <s v="Object-based bottom-line superstructure"/>
    <n v="9700"/>
    <n v="6298"/>
    <n v="64.927835051546396"/>
    <s v="failed"/>
    <n v="64"/>
    <n v="98.40625"/>
    <s v="US"/>
    <x v="1"/>
    <n v="1"/>
    <n v="98.40625"/>
    <n v="1509512400"/>
    <n v="1510984800"/>
    <d v="2017-11-01T05:00:00"/>
    <d v="2017-11-18T06:00:00"/>
    <b v="0"/>
    <b v="0"/>
    <s v="theater/plays"/>
    <s v="theater"/>
    <s v="plays"/>
  </r>
  <r>
    <s v="Adaptive 24hour projection"/>
    <n v="8200"/>
    <n v="1546"/>
    <n v="18.853658536585368"/>
    <s v="canceled"/>
    <n v="37"/>
    <n v="41.783783783783782"/>
    <s v="US"/>
    <x v="1"/>
    <n v="1"/>
    <n v="41.783783783783782"/>
    <n v="1299823200"/>
    <n v="1302066000"/>
    <d v="2011-03-11T06:00:00"/>
    <d v="2011-04-06T05:00:00"/>
    <b v="0"/>
    <b v="0"/>
    <s v="music/jazz"/>
    <s v="music"/>
    <s v="jazz"/>
  </r>
  <r>
    <s v="Sharable radical toolset"/>
    <n v="96500"/>
    <n v="16168"/>
    <n v="16.754404145077721"/>
    <s v="failed"/>
    <n v="245"/>
    <n v="65.991836734693877"/>
    <s v="US"/>
    <x v="1"/>
    <n v="1"/>
    <n v="65.991836734693877"/>
    <n v="1322719200"/>
    <n v="1322978400"/>
    <d v="2011-12-01T06:00:00"/>
    <d v="2011-12-04T06:00:00"/>
    <b v="0"/>
    <b v="0"/>
    <s v="film &amp; video/science fiction"/>
    <s v="film &amp; video"/>
    <s v="science fiction"/>
  </r>
  <r>
    <s v="Focused multimedia knowledgebase"/>
    <n v="6200"/>
    <n v="6269"/>
    <n v="101.11290322580646"/>
    <s v="successful"/>
    <n v="87"/>
    <n v="72.05747126436782"/>
    <s v="US"/>
    <x v="1"/>
    <n v="1"/>
    <n v="72.05747126436782"/>
    <n v="1312693200"/>
    <n v="1313730000"/>
    <d v="2011-08-07T05:00:00"/>
    <d v="2011-08-19T05:00:00"/>
    <b v="0"/>
    <b v="0"/>
    <s v="music/jazz"/>
    <s v="music"/>
    <s v="jazz"/>
  </r>
  <r>
    <s v="Seamless 6thgeneration extranet"/>
    <n v="43800"/>
    <n v="149578"/>
    <n v="341.5022831050228"/>
    <s v="successful"/>
    <n v="3116"/>
    <n v="48.003209242618745"/>
    <s v="US"/>
    <x v="1"/>
    <n v="1"/>
    <n v="48.003209242618745"/>
    <n v="1393394400"/>
    <n v="1394085600"/>
    <d v="2014-02-26T06:00:00"/>
    <d v="2014-03-06T06:00:00"/>
    <b v="0"/>
    <b v="0"/>
    <s v="theater/plays"/>
    <s v="theater"/>
    <s v="plays"/>
  </r>
  <r>
    <s v="Sharable mobile knowledgebase"/>
    <n v="6000"/>
    <n v="3841"/>
    <n v="64.016666666666666"/>
    <s v="failed"/>
    <n v="71"/>
    <n v="54.098591549295776"/>
    <s v="US"/>
    <x v="1"/>
    <n v="1"/>
    <n v="54.098591549295776"/>
    <n v="1304053200"/>
    <n v="1305349200"/>
    <d v="2011-04-29T05:00:00"/>
    <d v="2011-05-14T05:00:00"/>
    <b v="0"/>
    <b v="0"/>
    <s v="technology/web"/>
    <s v="technology"/>
    <s v="web"/>
  </r>
  <r>
    <s v="Cross-group global system engine"/>
    <n v="8700"/>
    <n v="4531"/>
    <n v="52.080459770114942"/>
    <s v="failed"/>
    <n v="42"/>
    <n v="107.88095238095238"/>
    <s v="US"/>
    <x v="1"/>
    <n v="1"/>
    <n v="107.88095238095238"/>
    <n v="1433912400"/>
    <n v="1434344400"/>
    <d v="2015-06-10T05:00:00"/>
    <d v="2015-06-15T05:00:00"/>
    <b v="0"/>
    <b v="1"/>
    <s v="games/video games"/>
    <s v="games"/>
    <s v="video games"/>
  </r>
  <r>
    <s v="Centralized clear-thinking conglomeration"/>
    <n v="18900"/>
    <n v="60934"/>
    <n v="322.40211640211641"/>
    <s v="successful"/>
    <n v="909"/>
    <n v="67.034103410341032"/>
    <s v="US"/>
    <x v="1"/>
    <n v="1"/>
    <n v="67.034103410341032"/>
    <n v="1329717600"/>
    <n v="1331186400"/>
    <d v="2012-02-20T06:00:00"/>
    <d v="2012-03-08T06:00:00"/>
    <b v="0"/>
    <b v="0"/>
    <s v="film &amp; video/documentary"/>
    <s v="film &amp; video"/>
    <s v="documentary"/>
  </r>
  <r>
    <s v="De-engineered cohesive system engine"/>
    <n v="86400"/>
    <n v="103255"/>
    <n v="119.50810185185186"/>
    <s v="successful"/>
    <n v="1613"/>
    <n v="64.01425914445133"/>
    <s v="US"/>
    <x v="1"/>
    <n v="1"/>
    <n v="64.01425914445133"/>
    <n v="1335330000"/>
    <n v="1336539600"/>
    <d v="2012-04-25T05:00:00"/>
    <d v="2012-05-09T05:00:00"/>
    <b v="0"/>
    <b v="0"/>
    <s v="technology/web"/>
    <s v="technology"/>
    <s v="web"/>
  </r>
  <r>
    <s v="Reactive analyzing function"/>
    <n v="8900"/>
    <n v="13065"/>
    <n v="146.79775280898878"/>
    <s v="successful"/>
    <n v="136"/>
    <n v="96.066176470588232"/>
    <s v="US"/>
    <x v="1"/>
    <n v="1"/>
    <n v="96.066176470588232"/>
    <n v="1268888400"/>
    <n v="1269752400"/>
    <d v="2010-03-18T05:00:00"/>
    <d v="2010-03-28T05:00:00"/>
    <b v="0"/>
    <b v="0"/>
    <s v="publishing/translations"/>
    <s v="publishing"/>
    <s v="translations"/>
  </r>
  <r>
    <s v="Robust hybrid budgetary management"/>
    <n v="700"/>
    <n v="6654"/>
    <n v="950.57142857142856"/>
    <s v="successful"/>
    <n v="130"/>
    <n v="51.184615384615384"/>
    <s v="US"/>
    <x v="1"/>
    <n v="1"/>
    <n v="51.184615384615384"/>
    <n v="1289973600"/>
    <n v="1291615200"/>
    <d v="2010-11-17T06:00:00"/>
    <d v="2010-12-06T06:00:00"/>
    <b v="0"/>
    <b v="0"/>
    <s v="music/rock"/>
    <s v="music"/>
    <s v="rock"/>
  </r>
  <r>
    <s v="Open-source analyzing monitoring"/>
    <n v="9400"/>
    <n v="6852"/>
    <n v="72.893617021276597"/>
    <s v="failed"/>
    <n v="156"/>
    <n v="43.92307692307692"/>
    <s v="CA"/>
    <x v="0"/>
    <n v="0.74"/>
    <n v="32.503076923076918"/>
    <n v="1547877600"/>
    <n v="1552366800"/>
    <d v="2019-01-19T06:00:00"/>
    <d v="2019-03-12T05:00:00"/>
    <b v="0"/>
    <b v="1"/>
    <s v="food/food trucks"/>
    <s v="food"/>
    <s v="food trucks"/>
  </r>
  <r>
    <s v="Up-sized discrete firmware"/>
    <n v="157600"/>
    <n v="124517"/>
    <n v="79.008248730964468"/>
    <s v="failed"/>
    <n v="1368"/>
    <n v="91.021198830409361"/>
    <s v="GB"/>
    <x v="4"/>
    <n v="1.35"/>
    <n v="122.87861842105265"/>
    <n v="1269493200"/>
    <n v="1272171600"/>
    <d v="2010-03-25T05:00:00"/>
    <d v="2010-04-25T05:00:00"/>
    <b v="0"/>
    <b v="0"/>
    <s v="theater/plays"/>
    <s v="theater"/>
    <s v="plays"/>
  </r>
  <r>
    <s v="Exclusive intangible extranet"/>
    <n v="7900"/>
    <n v="5113"/>
    <n v="64.721518987341781"/>
    <s v="failed"/>
    <n v="102"/>
    <n v="50.127450980392155"/>
    <s v="US"/>
    <x v="1"/>
    <n v="1"/>
    <n v="50.127450980392155"/>
    <n v="1436072400"/>
    <n v="1436677200"/>
    <d v="2015-07-05T05:00:00"/>
    <d v="2015-07-12T05:00:00"/>
    <b v="0"/>
    <b v="0"/>
    <s v="film &amp; video/documentary"/>
    <s v="film &amp; video"/>
    <s v="documentary"/>
  </r>
  <r>
    <s v="Synergized analyzing process improvement"/>
    <n v="7100"/>
    <n v="5824"/>
    <n v="82.028169014084511"/>
    <s v="failed"/>
    <n v="86"/>
    <n v="67.720930232558146"/>
    <s v="AU"/>
    <x v="2"/>
    <n v="0.69"/>
    <n v="46.72744186046512"/>
    <n v="1419141600"/>
    <n v="1420092000"/>
    <d v="2014-12-21T06:00:00"/>
    <d v="2015-01-01T06:00:00"/>
    <b v="0"/>
    <b v="0"/>
    <s v="publishing/radio &amp; podcasts"/>
    <s v="publishing"/>
    <s v="radio &amp; podcasts"/>
  </r>
  <r>
    <s v="Realigned dedicated system engine"/>
    <n v="600"/>
    <n v="6226"/>
    <n v="1037.6666666666667"/>
    <s v="successful"/>
    <n v="102"/>
    <n v="61.03921568627451"/>
    <s v="US"/>
    <x v="1"/>
    <n v="1"/>
    <n v="61.03921568627451"/>
    <n v="1279083600"/>
    <n v="1279947600"/>
    <d v="2010-07-14T05:00:00"/>
    <d v="2010-07-24T05:00:00"/>
    <b v="0"/>
    <b v="0"/>
    <s v="games/video games"/>
    <s v="games"/>
    <s v="video games"/>
  </r>
  <r>
    <s v="Object-based bandwidth-monitored concept"/>
    <n v="156800"/>
    <n v="20243"/>
    <n v="12.910076530612244"/>
    <s v="failed"/>
    <n v="253"/>
    <n v="80.011857707509876"/>
    <s v="US"/>
    <x v="1"/>
    <n v="1"/>
    <n v="80.011857707509876"/>
    <n v="1401426000"/>
    <n v="1402203600"/>
    <d v="2014-05-30T05:00:00"/>
    <d v="2014-06-08T05:00:00"/>
    <b v="0"/>
    <b v="0"/>
    <s v="theater/plays"/>
    <s v="theater"/>
    <s v="plays"/>
  </r>
  <r>
    <s v="Ameliorated client-driven open system"/>
    <n v="121600"/>
    <n v="188288"/>
    <n v="154.84210526315789"/>
    <s v="successful"/>
    <n v="4006"/>
    <n v="47.001497753369947"/>
    <s v="US"/>
    <x v="1"/>
    <n v="1"/>
    <n v="47.001497753369947"/>
    <n v="1395810000"/>
    <n v="1396933200"/>
    <d v="2014-03-26T05:00:00"/>
    <d v="2014-04-08T05:00:00"/>
    <b v="0"/>
    <b v="0"/>
    <s v="film &amp; video/animation"/>
    <s v="film &amp; video"/>
    <s v="animation"/>
  </r>
  <r>
    <s v="Upgradable leadingedge Local Area Network"/>
    <n v="157300"/>
    <n v="11167"/>
    <n v="7.0991735537190088"/>
    <s v="failed"/>
    <n v="157"/>
    <n v="71.127388535031841"/>
    <s v="US"/>
    <x v="1"/>
    <n v="1"/>
    <n v="71.127388535031841"/>
    <n v="1467003600"/>
    <n v="1467262800"/>
    <d v="2016-06-27T05:00:00"/>
    <d v="2016-06-30T05:00:00"/>
    <b v="0"/>
    <b v="1"/>
    <s v="theater/plays"/>
    <s v="theater"/>
    <s v="plays"/>
  </r>
  <r>
    <s v="Customizable intermediate data-warehouse"/>
    <n v="70300"/>
    <n v="146595"/>
    <n v="208.52773826458036"/>
    <s v="successful"/>
    <n v="1629"/>
    <n v="89.99079189686924"/>
    <s v="US"/>
    <x v="1"/>
    <n v="1"/>
    <n v="89.99079189686924"/>
    <n v="1268715600"/>
    <n v="1270530000"/>
    <d v="2010-03-16T05:00:00"/>
    <d v="2010-04-06T05:00:00"/>
    <b v="0"/>
    <b v="1"/>
    <s v="theater/plays"/>
    <s v="theater"/>
    <s v="plays"/>
  </r>
  <r>
    <s v="Managed optimizing archive"/>
    <n v="7900"/>
    <n v="7875"/>
    <n v="99.683544303797461"/>
    <s v="failed"/>
    <n v="183"/>
    <n v="43.032786885245905"/>
    <s v="US"/>
    <x v="1"/>
    <n v="1"/>
    <n v="43.032786885245905"/>
    <n v="1457157600"/>
    <n v="1457762400"/>
    <d v="2016-03-05T06:00:00"/>
    <d v="2016-03-12T06:00:00"/>
    <b v="0"/>
    <b v="1"/>
    <s v="film &amp; video/drama"/>
    <s v="film &amp; video"/>
    <s v="drama"/>
  </r>
  <r>
    <s v="Diverse systematic projection"/>
    <n v="73800"/>
    <n v="148779"/>
    <n v="201.59756097560978"/>
    <s v="successful"/>
    <n v="2188"/>
    <n v="67.997714808043881"/>
    <s v="US"/>
    <x v="1"/>
    <n v="1"/>
    <n v="67.997714808043881"/>
    <n v="1573970400"/>
    <n v="1575525600"/>
    <d v="2019-11-17T06:00:00"/>
    <d v="2019-12-05T06:00:00"/>
    <b v="0"/>
    <b v="0"/>
    <s v="theater/plays"/>
    <s v="theater"/>
    <s v="plays"/>
  </r>
  <r>
    <s v="Up-sized web-enabled info-mediaries"/>
    <n v="108500"/>
    <n v="175868"/>
    <n v="162.09032258064516"/>
    <s v="successful"/>
    <n v="2409"/>
    <n v="73.004566210045667"/>
    <s v="IT"/>
    <x v="6"/>
    <n v="1.1200000000000001"/>
    <n v="81.765114155251155"/>
    <n v="1276578000"/>
    <n v="1279083600"/>
    <d v="2010-06-15T05:00:00"/>
    <d v="2010-07-14T05:00:00"/>
    <b v="0"/>
    <b v="0"/>
    <s v="music/rock"/>
    <s v="music"/>
    <s v="rock"/>
  </r>
  <r>
    <s v="Persevering optimizing Graphical User Interface"/>
    <n v="140300"/>
    <n v="5112"/>
    <n v="3.6436208125445471"/>
    <s v="failed"/>
    <n v="82"/>
    <n v="62.341463414634148"/>
    <s v="DK"/>
    <x v="3"/>
    <n v="0.15"/>
    <n v="9.3512195121951223"/>
    <n v="1423720800"/>
    <n v="1424412000"/>
    <d v="2015-02-12T06:00:00"/>
    <d v="2015-02-20T06:00:00"/>
    <b v="0"/>
    <b v="0"/>
    <s v="film &amp; video/documentary"/>
    <s v="film &amp; video"/>
    <s v="documentary"/>
  </r>
  <r>
    <s v="Cross-platform tertiary array"/>
    <n v="100"/>
    <n v="5"/>
    <n v="5"/>
    <s v="failed"/>
    <n v="1"/>
    <n v="5"/>
    <s v="GB"/>
    <x v="4"/>
    <n v="1.35"/>
    <n v="6.75"/>
    <n v="1375160400"/>
    <n v="1376197200"/>
    <d v="2013-07-30T05:00:00"/>
    <d v="2013-08-11T05:00:00"/>
    <b v="0"/>
    <b v="0"/>
    <s v="food/food trucks"/>
    <s v="food"/>
    <s v="food trucks"/>
  </r>
  <r>
    <s v="Inverse neutral structure"/>
    <n v="6300"/>
    <n v="13018"/>
    <n v="206.63492063492063"/>
    <s v="successful"/>
    <n v="194"/>
    <n v="67.103092783505161"/>
    <s v="US"/>
    <x v="1"/>
    <n v="1"/>
    <n v="67.103092783505161"/>
    <n v="1401426000"/>
    <n v="1402894800"/>
    <d v="2014-05-30T05:00:00"/>
    <d v="2014-06-16T05:00:00"/>
    <b v="1"/>
    <b v="0"/>
    <s v="technology/wearables"/>
    <s v="technology"/>
    <s v="wearables"/>
  </r>
  <r>
    <s v="Quality-focused system-worthy support"/>
    <n v="71100"/>
    <n v="91176"/>
    <n v="128.23628691983123"/>
    <s v="successful"/>
    <n v="1140"/>
    <n v="79.978947368421046"/>
    <s v="US"/>
    <x v="1"/>
    <n v="1"/>
    <n v="79.978947368421046"/>
    <n v="1433480400"/>
    <n v="1434430800"/>
    <d v="2015-06-05T05:00:00"/>
    <d v="2015-06-16T05:00:00"/>
    <b v="0"/>
    <b v="0"/>
    <s v="theater/plays"/>
    <s v="theater"/>
    <s v="plays"/>
  </r>
  <r>
    <s v="Vision-oriented 5thgeneration array"/>
    <n v="5300"/>
    <n v="6342"/>
    <n v="119.66037735849055"/>
    <s v="successful"/>
    <n v="102"/>
    <n v="62.176470588235297"/>
    <s v="US"/>
    <x v="1"/>
    <n v="1"/>
    <n v="62.176470588235297"/>
    <n v="1555563600"/>
    <n v="1557896400"/>
    <d v="2019-04-18T05:00:00"/>
    <d v="2019-05-15T05:00:00"/>
    <b v="0"/>
    <b v="0"/>
    <s v="theater/plays"/>
    <s v="theater"/>
    <s v="plays"/>
  </r>
  <r>
    <s v="Cross-platform logistical circuit"/>
    <n v="88700"/>
    <n v="151438"/>
    <n v="170.73055242390078"/>
    <s v="successful"/>
    <n v="2857"/>
    <n v="53.005950297514879"/>
    <s v="US"/>
    <x v="1"/>
    <n v="1"/>
    <n v="53.005950297514879"/>
    <n v="1295676000"/>
    <n v="1297490400"/>
    <d v="2011-01-22T06:00:00"/>
    <d v="2011-02-12T06:00:00"/>
    <b v="0"/>
    <b v="0"/>
    <s v="theater/plays"/>
    <s v="theater"/>
    <s v="plays"/>
  </r>
  <r>
    <s v="Profound solution-oriented matrix"/>
    <n v="3300"/>
    <n v="6178"/>
    <n v="187.21212121212122"/>
    <s v="successful"/>
    <n v="107"/>
    <n v="57.738317757009348"/>
    <s v="US"/>
    <x v="1"/>
    <n v="1"/>
    <n v="57.738317757009348"/>
    <n v="1443848400"/>
    <n v="1447394400"/>
    <d v="2015-10-03T05:00:00"/>
    <d v="2015-11-13T06:00:00"/>
    <b v="0"/>
    <b v="0"/>
    <s v="publishing/nonfiction"/>
    <s v="publishing"/>
    <s v="nonfiction"/>
  </r>
  <r>
    <s v="Extended asynchronous initiative"/>
    <n v="3400"/>
    <n v="6405"/>
    <n v="188.38235294117646"/>
    <s v="successful"/>
    <n v="160"/>
    <n v="40.03125"/>
    <s v="GB"/>
    <x v="4"/>
    <n v="1.35"/>
    <n v="54.042187500000004"/>
    <n v="1457330400"/>
    <n v="1458277200"/>
    <d v="2016-03-07T06:00:00"/>
    <d v="2016-03-18T05:00:00"/>
    <b v="0"/>
    <b v="0"/>
    <s v="music/rock"/>
    <s v="music"/>
    <s v="rock"/>
  </r>
  <r>
    <s v="Fundamental needs-based frame"/>
    <n v="137600"/>
    <n v="180667"/>
    <n v="131.29869186046511"/>
    <s v="successful"/>
    <n v="2230"/>
    <n v="81.016591928251117"/>
    <s v="US"/>
    <x v="1"/>
    <n v="1"/>
    <n v="81.016591928251117"/>
    <n v="1395550800"/>
    <n v="1395723600"/>
    <d v="2014-03-23T05:00:00"/>
    <d v="2014-03-25T05:00:00"/>
    <b v="0"/>
    <b v="0"/>
    <s v="food/food trucks"/>
    <s v="food"/>
    <s v="food trucks"/>
  </r>
  <r>
    <s v="Compatible full-range leverage"/>
    <n v="3900"/>
    <n v="11075"/>
    <n v="283.97435897435901"/>
    <s v="successful"/>
    <n v="316"/>
    <n v="35.047468354430379"/>
    <s v="US"/>
    <x v="1"/>
    <n v="1"/>
    <n v="35.047468354430379"/>
    <n v="1551852000"/>
    <n v="1552197600"/>
    <d v="2019-03-06T06:00:00"/>
    <d v="2019-03-10T06:00:00"/>
    <b v="0"/>
    <b v="1"/>
    <s v="music/jazz"/>
    <s v="music"/>
    <s v="jazz"/>
  </r>
  <r>
    <s v="Upgradable holistic system engine"/>
    <n v="10000"/>
    <n v="12042"/>
    <n v="120.41999999999999"/>
    <s v="successful"/>
    <n v="117"/>
    <n v="102.92307692307692"/>
    <s v="US"/>
    <x v="1"/>
    <n v="1"/>
    <n v="102.92307692307692"/>
    <n v="1547618400"/>
    <n v="1549087200"/>
    <d v="2019-01-16T06:00:00"/>
    <d v="2019-02-02T06:00:00"/>
    <b v="0"/>
    <b v="0"/>
    <s v="film &amp; video/science fiction"/>
    <s v="film &amp; video"/>
    <s v="science fiction"/>
  </r>
  <r>
    <s v="Stand-alone multi-state data-warehouse"/>
    <n v="42800"/>
    <n v="179356"/>
    <n v="419.0560747663551"/>
    <s v="successful"/>
    <n v="6406"/>
    <n v="27.998126756166094"/>
    <s v="US"/>
    <x v="1"/>
    <n v="1"/>
    <n v="27.998126756166094"/>
    <n v="1355637600"/>
    <n v="1356847200"/>
    <d v="2012-12-16T06:00:00"/>
    <d v="2012-12-30T06:00:00"/>
    <b v="0"/>
    <b v="0"/>
    <s v="theater/plays"/>
    <s v="theater"/>
    <s v="plays"/>
  </r>
  <r>
    <s v="Multi-lateral maximized core"/>
    <n v="8200"/>
    <n v="1136"/>
    <n v="13.853658536585368"/>
    <s v="canceled"/>
    <n v="15"/>
    <n v="75.733333333333334"/>
    <s v="US"/>
    <x v="1"/>
    <n v="1"/>
    <n v="75.733333333333334"/>
    <n v="1374728400"/>
    <n v="1375765200"/>
    <d v="2013-07-25T05:00:00"/>
    <d v="2013-08-06T05:00:00"/>
    <b v="0"/>
    <b v="0"/>
    <s v="theater/plays"/>
    <s v="theater"/>
    <s v="plays"/>
  </r>
  <r>
    <s v="Innovative holistic hub"/>
    <n v="6200"/>
    <n v="8645"/>
    <n v="139.43548387096774"/>
    <s v="successful"/>
    <n v="192"/>
    <n v="45.026041666666664"/>
    <s v="US"/>
    <x v="1"/>
    <n v="1"/>
    <n v="45.026041666666664"/>
    <n v="1287810000"/>
    <n v="1289800800"/>
    <d v="2010-10-23T05:00:00"/>
    <d v="2010-11-15T06:00:00"/>
    <b v="0"/>
    <b v="0"/>
    <s v="music/electric music"/>
    <s v="music"/>
    <s v="electric music"/>
  </r>
  <r>
    <s v="Reverse-engineered 24/7 methodology"/>
    <n v="1100"/>
    <n v="1914"/>
    <n v="174"/>
    <s v="successful"/>
    <n v="26"/>
    <n v="73.615384615384613"/>
    <s v="CA"/>
    <x v="0"/>
    <n v="0.74"/>
    <n v="54.475384615384613"/>
    <n v="1503723600"/>
    <n v="1504501200"/>
    <d v="2017-08-26T05:00:00"/>
    <d v="2017-09-04T05:00:00"/>
    <b v="0"/>
    <b v="0"/>
    <s v="theater/plays"/>
    <s v="theater"/>
    <s v="plays"/>
  </r>
  <r>
    <s v="Business-focused dynamic info-mediaries"/>
    <n v="26500"/>
    <n v="41205"/>
    <n v="155.49056603773585"/>
    <s v="successful"/>
    <n v="723"/>
    <n v="56.991701244813278"/>
    <s v="US"/>
    <x v="1"/>
    <n v="1"/>
    <n v="56.991701244813278"/>
    <n v="1484114400"/>
    <n v="1485669600"/>
    <d v="2017-01-11T06:00:00"/>
    <d v="2017-01-29T06:00:00"/>
    <b v="0"/>
    <b v="0"/>
    <s v="theater/plays"/>
    <s v="theater"/>
    <s v="plays"/>
  </r>
  <r>
    <s v="Digitized clear-thinking installation"/>
    <n v="8500"/>
    <n v="14488"/>
    <n v="170.44705882352943"/>
    <s v="successful"/>
    <n v="170"/>
    <n v="85.223529411764702"/>
    <s v="IT"/>
    <x v="6"/>
    <n v="1.1200000000000001"/>
    <n v="95.450352941176476"/>
    <n v="1461906000"/>
    <n v="1462770000"/>
    <d v="2016-04-29T05:00:00"/>
    <d v="2016-05-09T05:00:00"/>
    <b v="0"/>
    <b v="0"/>
    <s v="theater/plays"/>
    <s v="theater"/>
    <s v="plays"/>
  </r>
  <r>
    <s v="Quality-focused 24/7 superstructure"/>
    <n v="6400"/>
    <n v="12129"/>
    <n v="189.515625"/>
    <s v="successful"/>
    <n v="238"/>
    <n v="50.962184873949582"/>
    <s v="GB"/>
    <x v="4"/>
    <n v="1.35"/>
    <n v="68.798949579831941"/>
    <n v="1379653200"/>
    <n v="1379739600"/>
    <d v="2013-09-20T05:00:00"/>
    <d v="2013-09-21T05:00:00"/>
    <b v="0"/>
    <b v="1"/>
    <s v="music/indie rock"/>
    <s v="music"/>
    <s v="indie rock"/>
  </r>
  <r>
    <s v="Multi-channeled local intranet"/>
    <n v="1400"/>
    <n v="3496"/>
    <n v="249.71428571428572"/>
    <s v="successful"/>
    <n v="55"/>
    <n v="63.563636363636363"/>
    <s v="US"/>
    <x v="1"/>
    <n v="1"/>
    <n v="63.563636363636363"/>
    <n v="1401858000"/>
    <n v="1402722000"/>
    <d v="2014-06-04T05:00:00"/>
    <d v="2014-06-14T05:00:00"/>
    <b v="0"/>
    <b v="0"/>
    <s v="theater/plays"/>
    <s v="theater"/>
    <s v="plays"/>
  </r>
  <r>
    <s v="Open-architected mobile emulation"/>
    <n v="198600"/>
    <n v="97037"/>
    <n v="48.860523665659613"/>
    <s v="failed"/>
    <n v="1198"/>
    <n v="80.999165275459092"/>
    <s v="US"/>
    <x v="1"/>
    <n v="1"/>
    <n v="80.999165275459092"/>
    <n v="1367470800"/>
    <n v="1369285200"/>
    <d v="2013-05-02T05:00:00"/>
    <d v="2013-05-23T05:00:00"/>
    <b v="0"/>
    <b v="0"/>
    <s v="publishing/nonfiction"/>
    <s v="publishing"/>
    <s v="nonfiction"/>
  </r>
  <r>
    <s v="Ameliorated foreground methodology"/>
    <n v="195900"/>
    <n v="55757"/>
    <n v="28.461970393057683"/>
    <s v="failed"/>
    <n v="648"/>
    <n v="86.044753086419746"/>
    <s v="US"/>
    <x v="1"/>
    <n v="1"/>
    <n v="86.044753086419746"/>
    <n v="1304658000"/>
    <n v="1304744400"/>
    <d v="2011-05-06T05:00:00"/>
    <d v="2011-05-07T05:00:00"/>
    <b v="1"/>
    <b v="1"/>
    <s v="theater/plays"/>
    <s v="theater"/>
    <s v="plays"/>
  </r>
  <r>
    <s v="Synergized well-modulated project"/>
    <n v="4300"/>
    <n v="11525"/>
    <n v="268.02325581395348"/>
    <s v="successful"/>
    <n v="128"/>
    <n v="90.0390625"/>
    <s v="AU"/>
    <x v="2"/>
    <n v="0.69"/>
    <n v="62.126953124999993"/>
    <n v="1467954000"/>
    <n v="1468299600"/>
    <d v="2016-07-08T05:00:00"/>
    <d v="2016-07-12T05:00:00"/>
    <b v="0"/>
    <b v="0"/>
    <s v="photography/photography books"/>
    <s v="photography"/>
    <s v="photography books"/>
  </r>
  <r>
    <s v="Extended context-sensitive forecast"/>
    <n v="25600"/>
    <n v="158669"/>
    <n v="619.80078125"/>
    <s v="successful"/>
    <n v="2144"/>
    <n v="74.006063432835816"/>
    <s v="US"/>
    <x v="1"/>
    <n v="1"/>
    <n v="74.006063432835816"/>
    <n v="1473742800"/>
    <n v="1474174800"/>
    <d v="2016-09-13T05:00:00"/>
    <d v="2016-09-18T05:00:00"/>
    <b v="0"/>
    <b v="0"/>
    <s v="theater/plays"/>
    <s v="theater"/>
    <s v="plays"/>
  </r>
  <r>
    <s v="Total leadingedge neural-net"/>
    <n v="189000"/>
    <n v="5916"/>
    <n v="3.1301587301587301"/>
    <s v="failed"/>
    <n v="64"/>
    <n v="92.4375"/>
    <s v="US"/>
    <x v="1"/>
    <n v="1"/>
    <n v="92.4375"/>
    <n v="1523768400"/>
    <n v="1526014800"/>
    <d v="2018-04-15T05:00:00"/>
    <d v="2018-05-11T05:00:00"/>
    <b v="0"/>
    <b v="0"/>
    <s v="music/indie rock"/>
    <s v="music"/>
    <s v="indie rock"/>
  </r>
  <r>
    <s v="Organic actuating protocol"/>
    <n v="94300"/>
    <n v="150806"/>
    <n v="159.92152704135739"/>
    <s v="successful"/>
    <n v="2693"/>
    <n v="55.999257333828446"/>
    <s v="GB"/>
    <x v="4"/>
    <n v="1.35"/>
    <n v="75.598997400668409"/>
    <n v="1437022800"/>
    <n v="1437454800"/>
    <d v="2015-07-16T05:00:00"/>
    <d v="2015-07-21T05:00:00"/>
    <b v="0"/>
    <b v="0"/>
    <s v="theater/plays"/>
    <s v="theater"/>
    <s v="plays"/>
  </r>
  <r>
    <s v="Down-sized national software"/>
    <n v="5100"/>
    <n v="14249"/>
    <n v="279.39215686274508"/>
    <s v="successful"/>
    <n v="432"/>
    <n v="32.983796296296298"/>
    <s v="US"/>
    <x v="1"/>
    <n v="1"/>
    <n v="32.983796296296298"/>
    <n v="1422165600"/>
    <n v="1422684000"/>
    <d v="2015-01-25T06:00:00"/>
    <d v="2015-01-31T06:00:00"/>
    <b v="0"/>
    <b v="0"/>
    <s v="photography/photography books"/>
    <s v="photography"/>
    <s v="photography books"/>
  </r>
  <r>
    <s v="Organic upward-trending Graphical User Interface"/>
    <n v="7500"/>
    <n v="5803"/>
    <n v="77.373333333333335"/>
    <s v="failed"/>
    <n v="62"/>
    <n v="93.596774193548384"/>
    <s v="US"/>
    <x v="1"/>
    <n v="1"/>
    <n v="93.596774193548384"/>
    <n v="1580104800"/>
    <n v="1581314400"/>
    <d v="2020-01-27T06:00:00"/>
    <d v="2020-02-10T06:00:00"/>
    <b v="0"/>
    <b v="0"/>
    <s v="theater/plays"/>
    <s v="theater"/>
    <s v="plays"/>
  </r>
  <r>
    <s v="Synergistic tertiary budgetary management"/>
    <n v="6400"/>
    <n v="13205"/>
    <n v="206.32812500000003"/>
    <s v="successful"/>
    <n v="189"/>
    <n v="69.867724867724874"/>
    <s v="US"/>
    <x v="1"/>
    <n v="1"/>
    <n v="69.867724867724874"/>
    <n v="1285650000"/>
    <n v="1286427600"/>
    <d v="2010-09-28T05:00:00"/>
    <d v="2010-10-07T05:00:00"/>
    <b v="0"/>
    <b v="1"/>
    <s v="theater/plays"/>
    <s v="theater"/>
    <s v="plays"/>
  </r>
  <r>
    <s v="Open-architected incremental ability"/>
    <n v="1600"/>
    <n v="11108"/>
    <n v="694.25"/>
    <s v="successful"/>
    <n v="154"/>
    <n v="72.129870129870127"/>
    <s v="GB"/>
    <x v="4"/>
    <n v="1.35"/>
    <n v="97.375324675324677"/>
    <n v="1276664400"/>
    <n v="1278738000"/>
    <d v="2010-06-16T05:00:00"/>
    <d v="2010-07-10T05:00:00"/>
    <b v="1"/>
    <b v="0"/>
    <s v="food/food trucks"/>
    <s v="food"/>
    <s v="food trucks"/>
  </r>
  <r>
    <s v="Intuitive object-oriented task-force"/>
    <n v="1900"/>
    <n v="2884"/>
    <n v="151.78947368421052"/>
    <s v="successful"/>
    <n v="96"/>
    <n v="30.041666666666668"/>
    <s v="US"/>
    <x v="1"/>
    <n v="1"/>
    <n v="30.041666666666668"/>
    <n v="1286168400"/>
    <n v="1286427600"/>
    <d v="2010-10-04T05:00:00"/>
    <d v="2010-10-07T05:00:00"/>
    <b v="0"/>
    <b v="0"/>
    <s v="music/indie rock"/>
    <s v="music"/>
    <s v="indie rock"/>
  </r>
  <r>
    <s v="Multi-tiered executive toolset"/>
    <n v="85900"/>
    <n v="55476"/>
    <n v="64.58207217694995"/>
    <s v="failed"/>
    <n v="750"/>
    <n v="73.968000000000004"/>
    <s v="US"/>
    <x v="1"/>
    <n v="1"/>
    <n v="73.968000000000004"/>
    <n v="1467781200"/>
    <n v="1467954000"/>
    <d v="2016-07-06T05:00:00"/>
    <d v="2016-07-08T05:00:00"/>
    <b v="0"/>
    <b v="1"/>
    <s v="theater/plays"/>
    <s v="theater"/>
    <s v="plays"/>
  </r>
  <r>
    <s v="Grass-roots directional workforce"/>
    <n v="9500"/>
    <n v="5973"/>
    <n v="62.873684210526314"/>
    <s v="canceled"/>
    <n v="87"/>
    <n v="68.65517241379311"/>
    <s v="US"/>
    <x v="1"/>
    <n v="1"/>
    <n v="68.65517241379311"/>
    <n v="1556686800"/>
    <n v="1557637200"/>
    <d v="2019-05-01T05:00:00"/>
    <d v="2019-05-12T05:00:00"/>
    <b v="0"/>
    <b v="1"/>
    <s v="theater/plays"/>
    <s v="theater"/>
    <s v="plays"/>
  </r>
  <r>
    <s v="Quality-focused real-time solution"/>
    <n v="59200"/>
    <n v="183756"/>
    <n v="310.39864864864865"/>
    <s v="successful"/>
    <n v="3063"/>
    <n v="59.992164544564154"/>
    <s v="US"/>
    <x v="1"/>
    <n v="1"/>
    <n v="59.992164544564154"/>
    <n v="1553576400"/>
    <n v="1553922000"/>
    <d v="2019-03-26T05:00:00"/>
    <d v="2019-03-30T05:00:00"/>
    <b v="0"/>
    <b v="0"/>
    <s v="theater/plays"/>
    <s v="theater"/>
    <s v="plays"/>
  </r>
  <r>
    <s v="Reduced interactive matrix"/>
    <n v="72100"/>
    <n v="30902"/>
    <n v="42.859916782246884"/>
    <s v="live"/>
    <n v="278"/>
    <n v="111.15827338129496"/>
    <s v="US"/>
    <x v="1"/>
    <n v="1"/>
    <n v="111.15827338129496"/>
    <n v="1414904400"/>
    <n v="1416463200"/>
    <d v="2014-11-02T05:00:00"/>
    <d v="2014-11-20T06:00:00"/>
    <b v="0"/>
    <b v="0"/>
    <s v="theater/plays"/>
    <s v="theater"/>
    <s v="plays"/>
  </r>
  <r>
    <s v="Adaptive context-sensitive architecture"/>
    <n v="6700"/>
    <n v="5569"/>
    <n v="83.119402985074629"/>
    <s v="failed"/>
    <n v="105"/>
    <n v="53.038095238095238"/>
    <s v="US"/>
    <x v="1"/>
    <n v="1"/>
    <n v="53.038095238095238"/>
    <n v="1446876000"/>
    <n v="1447221600"/>
    <d v="2015-11-07T06:00:00"/>
    <d v="2015-11-11T06:00:00"/>
    <b v="0"/>
    <b v="0"/>
    <s v="film &amp; video/animation"/>
    <s v="film &amp; video"/>
    <s v="animation"/>
  </r>
  <r>
    <s v="Polarized incremental portal"/>
    <n v="118200"/>
    <n v="92824"/>
    <n v="78.531302876480552"/>
    <s v="canceled"/>
    <n v="1658"/>
    <n v="55.985524728588658"/>
    <s v="US"/>
    <x v="1"/>
    <n v="1"/>
    <n v="55.985524728588658"/>
    <n v="1490418000"/>
    <n v="1491627600"/>
    <d v="2017-03-25T05:00:00"/>
    <d v="2017-04-08T05:00:00"/>
    <b v="0"/>
    <b v="0"/>
    <s v="film &amp; video/television"/>
    <s v="film &amp; video"/>
    <s v="television"/>
  </r>
  <r>
    <s v="Reactive regional access"/>
    <n v="139000"/>
    <n v="158590"/>
    <n v="114.09352517985612"/>
    <s v="successful"/>
    <n v="2266"/>
    <n v="69.986760812003524"/>
    <s v="US"/>
    <x v="1"/>
    <n v="1"/>
    <n v="69.986760812003524"/>
    <n v="1360389600"/>
    <n v="1363150800"/>
    <d v="2013-02-09T06:00:00"/>
    <d v="2013-03-13T05:00:00"/>
    <b v="0"/>
    <b v="0"/>
    <s v="film &amp; video/television"/>
    <s v="film &amp; video"/>
    <s v="television"/>
  </r>
  <r>
    <s v="Stand-alone reciprocal frame"/>
    <n v="197700"/>
    <n v="127591"/>
    <n v="64.537683358624179"/>
    <s v="failed"/>
    <n v="2604"/>
    <n v="48.998079877112133"/>
    <s v="DK"/>
    <x v="3"/>
    <n v="0.15"/>
    <n v="7.3497119815668199"/>
    <n v="1326866400"/>
    <n v="1330754400"/>
    <d v="2012-01-18T06:00:00"/>
    <d v="2012-03-03T06:00:00"/>
    <b v="0"/>
    <b v="1"/>
    <s v="film &amp; video/animation"/>
    <s v="film &amp; video"/>
    <s v="animation"/>
  </r>
  <r>
    <s v="Open-architected 24/7 throughput"/>
    <n v="8500"/>
    <n v="6750"/>
    <n v="79.411764705882348"/>
    <s v="failed"/>
    <n v="65"/>
    <n v="103.84615384615384"/>
    <s v="US"/>
    <x v="1"/>
    <n v="1"/>
    <n v="103.84615384615384"/>
    <n v="1479103200"/>
    <n v="1479794400"/>
    <d v="2016-11-14T06:00:00"/>
    <d v="2016-11-22T06:00:00"/>
    <b v="0"/>
    <b v="0"/>
    <s v="theater/plays"/>
    <s v="theater"/>
    <s v="plays"/>
  </r>
  <r>
    <s v="Monitored 24/7 approach"/>
    <n v="81600"/>
    <n v="9318"/>
    <n v="11.419117647058824"/>
    <s v="failed"/>
    <n v="94"/>
    <n v="99.127659574468083"/>
    <s v="US"/>
    <x v="1"/>
    <n v="1"/>
    <n v="99.127659574468083"/>
    <n v="1280206800"/>
    <n v="1281243600"/>
    <d v="2010-07-27T05:00:00"/>
    <d v="2010-08-08T05:00:00"/>
    <b v="0"/>
    <b v="1"/>
    <s v="theater/plays"/>
    <s v="theater"/>
    <s v="plays"/>
  </r>
  <r>
    <s v="Upgradable explicit forecast"/>
    <n v="8600"/>
    <n v="4832"/>
    <n v="56.186046511627907"/>
    <s v="live"/>
    <n v="45"/>
    <n v="107.37777777777778"/>
    <s v="US"/>
    <x v="1"/>
    <n v="1"/>
    <n v="107.37777777777778"/>
    <n v="1532754000"/>
    <n v="1532754000"/>
    <d v="2018-07-28T05:00:00"/>
    <d v="2018-07-28T05:00:00"/>
    <b v="0"/>
    <b v="1"/>
    <s v="film &amp; video/drama"/>
    <s v="film &amp; video"/>
    <s v="drama"/>
  </r>
  <r>
    <s v="Pre-emptive context-sensitive support"/>
    <n v="119800"/>
    <n v="19769"/>
    <n v="16.501669449081803"/>
    <s v="failed"/>
    <n v="257"/>
    <n v="76.922178988326849"/>
    <s v="US"/>
    <x v="1"/>
    <n v="1"/>
    <n v="76.922178988326849"/>
    <n v="1453096800"/>
    <n v="1453356000"/>
    <d v="2016-01-18T06:00:00"/>
    <d v="2016-01-21T06:00:00"/>
    <b v="0"/>
    <b v="0"/>
    <s v="theater/plays"/>
    <s v="theater"/>
    <s v="plays"/>
  </r>
  <r>
    <s v="Business-focused leadingedge instruction set"/>
    <n v="9400"/>
    <n v="11277"/>
    <n v="119.96808510638297"/>
    <s v="successful"/>
    <n v="194"/>
    <n v="58.128865979381445"/>
    <s v="CH"/>
    <x v="5"/>
    <n v="1.2"/>
    <n v="69.754639175257736"/>
    <n v="1487570400"/>
    <n v="1489986000"/>
    <d v="2017-02-20T06:00:00"/>
    <d v="2017-03-20T05:00:00"/>
    <b v="0"/>
    <b v="0"/>
    <s v="theater/plays"/>
    <s v="theater"/>
    <s v="plays"/>
  </r>
  <r>
    <s v="Extended multi-state knowledge user"/>
    <n v="9200"/>
    <n v="13382"/>
    <n v="145.45652173913044"/>
    <s v="successful"/>
    <n v="129"/>
    <n v="103.73643410852713"/>
    <s v="CA"/>
    <x v="0"/>
    <n v="0.74"/>
    <n v="76.764961240310072"/>
    <n v="1545026400"/>
    <n v="1545804000"/>
    <d v="2018-12-17T06:00:00"/>
    <d v="2018-12-26T06:00:00"/>
    <b v="0"/>
    <b v="0"/>
    <s v="technology/wearables"/>
    <s v="technology"/>
    <s v="wearables"/>
  </r>
  <r>
    <s v="Future-proofed modular groupware"/>
    <n v="14900"/>
    <n v="32986"/>
    <n v="221.38255033557047"/>
    <s v="successful"/>
    <n v="375"/>
    <n v="87.962666666666664"/>
    <s v="US"/>
    <x v="1"/>
    <n v="1"/>
    <n v="87.962666666666664"/>
    <n v="1488348000"/>
    <n v="1489899600"/>
    <d v="2017-03-01T06:00:00"/>
    <d v="2017-03-19T05:00:00"/>
    <b v="0"/>
    <b v="0"/>
    <s v="theater/plays"/>
    <s v="theater"/>
    <s v="plays"/>
  </r>
  <r>
    <s v="Distributed real-time algorithm"/>
    <n v="169400"/>
    <n v="81984"/>
    <n v="48.396694214876035"/>
    <s v="failed"/>
    <n v="2928"/>
    <n v="28"/>
    <s v="CA"/>
    <x v="0"/>
    <n v="0.74"/>
    <n v="20.72"/>
    <n v="1545112800"/>
    <n v="1546495200"/>
    <d v="2018-12-18T06:00:00"/>
    <d v="2019-01-03T06:00:00"/>
    <b v="0"/>
    <b v="0"/>
    <s v="theater/plays"/>
    <s v="theater"/>
    <s v="plays"/>
  </r>
  <r>
    <s v="Multi-lateral heuristic throughput"/>
    <n v="192100"/>
    <n v="178483"/>
    <n v="92.911504424778755"/>
    <s v="failed"/>
    <n v="4697"/>
    <n v="37.999361294443261"/>
    <s v="US"/>
    <x v="1"/>
    <n v="1"/>
    <n v="37.999361294443261"/>
    <n v="1537938000"/>
    <n v="1539752400"/>
    <d v="2018-09-26T05:00:00"/>
    <d v="2018-10-17T05:00:00"/>
    <b v="0"/>
    <b v="1"/>
    <s v="music/rock"/>
    <s v="music"/>
    <s v="rock"/>
  </r>
  <r>
    <s v="Switchable reciprocal middleware"/>
    <n v="98700"/>
    <n v="87448"/>
    <n v="88.599797365754824"/>
    <s v="failed"/>
    <n v="2915"/>
    <n v="29.999313893653515"/>
    <s v="US"/>
    <x v="1"/>
    <n v="1"/>
    <n v="29.999313893653515"/>
    <n v="1363150800"/>
    <n v="1364101200"/>
    <d v="2013-03-13T05:00:00"/>
    <d v="2013-03-24T05:00:00"/>
    <b v="0"/>
    <b v="0"/>
    <s v="games/video games"/>
    <s v="games"/>
    <s v="video games"/>
  </r>
  <r>
    <s v="Inverse multimedia Graphic Interface"/>
    <n v="4500"/>
    <n v="1863"/>
    <n v="41.4"/>
    <s v="failed"/>
    <n v="18"/>
    <n v="103.5"/>
    <s v="US"/>
    <x v="1"/>
    <n v="1"/>
    <n v="103.5"/>
    <n v="1523250000"/>
    <n v="1525323600"/>
    <d v="2018-04-09T05:00:00"/>
    <d v="2018-05-03T05:00:00"/>
    <b v="0"/>
    <b v="0"/>
    <s v="publishing/translations"/>
    <s v="publishing"/>
    <s v="translations"/>
  </r>
  <r>
    <s v="Vision-oriented local contingency"/>
    <n v="98600"/>
    <n v="62174"/>
    <n v="63.056795131845846"/>
    <s v="canceled"/>
    <n v="723"/>
    <n v="85.994467496542185"/>
    <s v="US"/>
    <x v="1"/>
    <n v="1"/>
    <n v="85.994467496542185"/>
    <n v="1499317200"/>
    <n v="1500872400"/>
    <d v="2017-07-06T05:00:00"/>
    <d v="2017-07-24T05:00:00"/>
    <b v="1"/>
    <b v="0"/>
    <s v="food/food trucks"/>
    <s v="food"/>
    <s v="food trucks"/>
  </r>
  <r>
    <s v="Reactive 6thgeneration hub"/>
    <n v="121700"/>
    <n v="59003"/>
    <n v="48.482333607230892"/>
    <s v="failed"/>
    <n v="602"/>
    <n v="98.011627906976742"/>
    <s v="CH"/>
    <x v="5"/>
    <n v="1.2"/>
    <n v="117.61395348837209"/>
    <n v="1287550800"/>
    <n v="1288501200"/>
    <d v="2010-10-20T05:00:00"/>
    <d v="2010-10-31T05:00:00"/>
    <b v="1"/>
    <b v="1"/>
    <s v="theater/plays"/>
    <s v="theater"/>
    <s v="plays"/>
  </r>
  <r>
    <s v="Optional asymmetric success"/>
    <n v="100"/>
    <n v="2"/>
    <n v="2"/>
    <s v="failed"/>
    <n v="1"/>
    <n v="2"/>
    <s v="US"/>
    <x v="1"/>
    <n v="1"/>
    <n v="2"/>
    <n v="1404795600"/>
    <n v="1407128400"/>
    <d v="2014-07-08T05:00:00"/>
    <d v="2014-08-04T05:00:00"/>
    <b v="0"/>
    <b v="0"/>
    <s v="music/jazz"/>
    <s v="music"/>
    <s v="jazz"/>
  </r>
  <r>
    <s v="Digitized analyzing capacity"/>
    <n v="196700"/>
    <n v="174039"/>
    <n v="88.47941026944585"/>
    <s v="failed"/>
    <n v="3868"/>
    <n v="44.994570837642193"/>
    <s v="IT"/>
    <x v="6"/>
    <n v="1.1200000000000001"/>
    <n v="50.393919338159264"/>
    <n v="1393048800"/>
    <n v="1394344800"/>
    <d v="2014-02-22T06:00:00"/>
    <d v="2014-03-09T06:00:00"/>
    <b v="0"/>
    <b v="0"/>
    <s v="film &amp; video/shorts"/>
    <s v="film &amp; video"/>
    <s v="shorts"/>
  </r>
  <r>
    <s v="Vision-oriented regional hub"/>
    <n v="10000"/>
    <n v="12684"/>
    <n v="126.84"/>
    <s v="successful"/>
    <n v="409"/>
    <n v="31.012224938875306"/>
    <s v="US"/>
    <x v="1"/>
    <n v="1"/>
    <n v="31.012224938875306"/>
    <n v="1470373200"/>
    <n v="1474088400"/>
    <d v="2016-08-05T05:00:00"/>
    <d v="2016-09-17T05:00:00"/>
    <b v="0"/>
    <b v="0"/>
    <s v="technology/web"/>
    <s v="technology"/>
    <s v="web"/>
  </r>
  <r>
    <s v="Monitored incremental info-mediaries"/>
    <n v="600"/>
    <n v="14033"/>
    <n v="2338.833333333333"/>
    <s v="successful"/>
    <n v="234"/>
    <n v="59.970085470085472"/>
    <s v="US"/>
    <x v="1"/>
    <n v="1"/>
    <n v="59.970085470085472"/>
    <n v="1460091600"/>
    <n v="1460264400"/>
    <d v="2016-04-08T05:00:00"/>
    <d v="2016-04-10T05:00:00"/>
    <b v="0"/>
    <b v="0"/>
    <s v="technology/web"/>
    <s v="technology"/>
    <s v="web"/>
  </r>
  <r>
    <s v="Programmable static middleware"/>
    <n v="35000"/>
    <n v="177936"/>
    <n v="508.38857142857148"/>
    <s v="successful"/>
    <n v="3016"/>
    <n v="58.9973474801061"/>
    <s v="US"/>
    <x v="1"/>
    <n v="1"/>
    <n v="58.9973474801061"/>
    <n v="1440392400"/>
    <n v="1440824400"/>
    <d v="2015-08-24T05:00:00"/>
    <d v="2015-08-29T05:00:00"/>
    <b v="0"/>
    <b v="0"/>
    <s v="music/metal"/>
    <s v="music"/>
    <s v="metal"/>
  </r>
  <r>
    <s v="Multi-layered bottom-line encryption"/>
    <n v="6900"/>
    <n v="13212"/>
    <n v="191.47826086956522"/>
    <s v="successful"/>
    <n v="264"/>
    <n v="50.045454545454547"/>
    <s v="US"/>
    <x v="1"/>
    <n v="1"/>
    <n v="50.045454545454547"/>
    <n v="1488434400"/>
    <n v="1489554000"/>
    <d v="2017-03-02T06:00:00"/>
    <d v="2017-03-15T05:00:00"/>
    <b v="1"/>
    <b v="0"/>
    <s v="photography/photography books"/>
    <s v="photography"/>
    <s v="photography books"/>
  </r>
  <r>
    <s v="Vision-oriented systematic Graphical User Interface"/>
    <n v="118400"/>
    <n v="49879"/>
    <n v="42.127533783783782"/>
    <s v="failed"/>
    <n v="504"/>
    <n v="98.966269841269835"/>
    <s v="AU"/>
    <x v="2"/>
    <n v="0.69"/>
    <n v="68.286726190476188"/>
    <n v="1514440800"/>
    <n v="1514872800"/>
    <d v="2017-12-28T06:00:00"/>
    <d v="2018-01-02T06:00:00"/>
    <b v="0"/>
    <b v="0"/>
    <s v="food/food trucks"/>
    <s v="food"/>
    <s v="food trucks"/>
  </r>
  <r>
    <s v="Balanced optimal hardware"/>
    <n v="10000"/>
    <n v="824"/>
    <n v="8.24"/>
    <s v="failed"/>
    <n v="14"/>
    <n v="58.857142857142854"/>
    <s v="US"/>
    <x v="1"/>
    <n v="1"/>
    <n v="58.857142857142854"/>
    <n v="1514354400"/>
    <n v="1515736800"/>
    <d v="2017-12-27T06:00:00"/>
    <d v="2018-01-12T06:00:00"/>
    <b v="0"/>
    <b v="0"/>
    <s v="film &amp; video/science fiction"/>
    <s v="film &amp; video"/>
    <s v="science fiction"/>
  </r>
  <r>
    <s v="Self-enabling mission-critical success"/>
    <n v="52600"/>
    <n v="31594"/>
    <n v="60.064638783269963"/>
    <s v="canceled"/>
    <n v="390"/>
    <n v="81.010256410256417"/>
    <s v="US"/>
    <x v="1"/>
    <n v="1"/>
    <n v="81.010256410256417"/>
    <n v="1440910800"/>
    <n v="1442898000"/>
    <d v="2015-08-30T05:00:00"/>
    <d v="2015-09-22T05:00:00"/>
    <b v="0"/>
    <b v="0"/>
    <s v="music/rock"/>
    <s v="music"/>
    <s v="rock"/>
  </r>
  <r>
    <s v="Grass-roots dynamic emulation"/>
    <n v="120700"/>
    <n v="57010"/>
    <n v="47.232808616404313"/>
    <s v="failed"/>
    <n v="750"/>
    <n v="76.013333333333335"/>
    <s v="GB"/>
    <x v="4"/>
    <n v="1.35"/>
    <n v="102.61800000000001"/>
    <n v="1296108000"/>
    <n v="1296194400"/>
    <d v="2011-01-27T06:00:00"/>
    <d v="2011-01-28T06:00:00"/>
    <b v="0"/>
    <b v="0"/>
    <s v="film &amp; video/documentary"/>
    <s v="film &amp; video"/>
    <s v="documentary"/>
  </r>
  <r>
    <s v="Fundamental disintermediate matrix"/>
    <n v="9100"/>
    <n v="7438"/>
    <n v="81.736263736263737"/>
    <s v="failed"/>
    <n v="77"/>
    <n v="96.597402597402592"/>
    <s v="US"/>
    <x v="1"/>
    <n v="1"/>
    <n v="96.597402597402592"/>
    <n v="1440133200"/>
    <n v="1440910800"/>
    <d v="2015-08-21T05:00:00"/>
    <d v="2015-08-30T05:00:00"/>
    <b v="1"/>
    <b v="0"/>
    <s v="theater/plays"/>
    <s v="theater"/>
    <s v="plays"/>
  </r>
  <r>
    <s v="Right-sized secondary challenge"/>
    <n v="106800"/>
    <n v="57872"/>
    <n v="54.187265917603"/>
    <s v="failed"/>
    <n v="752"/>
    <n v="76.957446808510639"/>
    <s v="DK"/>
    <x v="3"/>
    <n v="0.15"/>
    <n v="11.543617021276596"/>
    <n v="1332910800"/>
    <n v="1335502800"/>
    <d v="2012-03-28T05:00:00"/>
    <d v="2012-04-27T05:00:00"/>
    <b v="0"/>
    <b v="0"/>
    <s v="music/jazz"/>
    <s v="music"/>
    <s v="jazz"/>
  </r>
  <r>
    <s v="Implemented exuding software"/>
    <n v="9100"/>
    <n v="8906"/>
    <n v="97.868131868131869"/>
    <s v="failed"/>
    <n v="131"/>
    <n v="67.984732824427482"/>
    <s v="US"/>
    <x v="1"/>
    <n v="1"/>
    <n v="67.984732824427482"/>
    <n v="1544335200"/>
    <n v="1544680800"/>
    <d v="2018-12-09T06:00:00"/>
    <d v="2018-12-13T06:00:00"/>
    <b v="0"/>
    <b v="0"/>
    <s v="theater/plays"/>
    <s v="theater"/>
    <s v="plays"/>
  </r>
  <r>
    <s v="Total optimizing software"/>
    <n v="10000"/>
    <n v="7724"/>
    <n v="77.239999999999995"/>
    <s v="failed"/>
    <n v="87"/>
    <n v="88.781609195402297"/>
    <s v="US"/>
    <x v="1"/>
    <n v="1"/>
    <n v="88.781609195402297"/>
    <n v="1286427600"/>
    <n v="1288414800"/>
    <d v="2010-10-07T05:00:00"/>
    <d v="2010-10-30T05:00:00"/>
    <b v="0"/>
    <b v="0"/>
    <s v="theater/plays"/>
    <s v="theater"/>
    <s v="plays"/>
  </r>
  <r>
    <s v="Optional maximized attitude"/>
    <n v="79400"/>
    <n v="26571"/>
    <n v="33.464735516372798"/>
    <s v="failed"/>
    <n v="1063"/>
    <n v="24.99623706491063"/>
    <s v="US"/>
    <x v="1"/>
    <n v="1"/>
    <n v="24.99623706491063"/>
    <n v="1329717600"/>
    <n v="1330581600"/>
    <d v="2012-02-20T06:00:00"/>
    <d v="2012-03-01T06:00:00"/>
    <b v="0"/>
    <b v="0"/>
    <s v="music/jazz"/>
    <s v="music"/>
    <s v="jazz"/>
  </r>
  <r>
    <s v="Customer-focused impactful extranet"/>
    <n v="5100"/>
    <n v="12219"/>
    <n v="239.58823529411765"/>
    <s v="successful"/>
    <n v="272"/>
    <n v="44.922794117647058"/>
    <s v="US"/>
    <x v="1"/>
    <n v="1"/>
    <n v="44.922794117647058"/>
    <n v="1310187600"/>
    <n v="1311397200"/>
    <d v="2011-07-09T05:00:00"/>
    <d v="2011-07-23T05:00:00"/>
    <b v="0"/>
    <b v="1"/>
    <s v="film &amp; video/documentary"/>
    <s v="film &amp; video"/>
    <s v="documentary"/>
  </r>
  <r>
    <s v="Cloned bottom-line success"/>
    <n v="3100"/>
    <n v="1985"/>
    <n v="64.032258064516128"/>
    <s v="canceled"/>
    <n v="25"/>
    <n v="79.400000000000006"/>
    <s v="US"/>
    <x v="1"/>
    <n v="1"/>
    <n v="79.400000000000006"/>
    <n v="1377838800"/>
    <n v="1378357200"/>
    <d v="2013-08-30T05:00:00"/>
    <d v="2013-09-05T05:00:00"/>
    <b v="0"/>
    <b v="1"/>
    <s v="theater/plays"/>
    <s v="theater"/>
    <s v="plays"/>
  </r>
  <r>
    <s v="Decentralized bandwidth-monitored ability"/>
    <n v="6900"/>
    <n v="12155"/>
    <n v="176.15942028985506"/>
    <s v="successful"/>
    <n v="419"/>
    <n v="29.009546539379475"/>
    <s v="US"/>
    <x v="1"/>
    <n v="1"/>
    <n v="29.009546539379475"/>
    <n v="1410325200"/>
    <n v="1411102800"/>
    <d v="2014-09-10T05:00:00"/>
    <d v="2014-09-19T05:00:00"/>
    <b v="0"/>
    <b v="0"/>
    <s v="journalism/audio"/>
    <s v="journalism"/>
    <s v="audio"/>
  </r>
  <r>
    <s v="Programmable leadingedge budgetary management"/>
    <n v="27500"/>
    <n v="5593"/>
    <n v="20.33818181818182"/>
    <s v="failed"/>
    <n v="76"/>
    <n v="73.59210526315789"/>
    <s v="US"/>
    <x v="1"/>
    <n v="1"/>
    <n v="73.59210526315789"/>
    <n v="1343797200"/>
    <n v="1344834000"/>
    <d v="2012-08-01T05:00:00"/>
    <d v="2012-08-13T05:00:00"/>
    <b v="0"/>
    <b v="0"/>
    <s v="theater/plays"/>
    <s v="theater"/>
    <s v="plays"/>
  </r>
  <r>
    <s v="Upgradable bi-directional concept"/>
    <n v="48800"/>
    <n v="175020"/>
    <n v="358.64754098360658"/>
    <s v="successful"/>
    <n v="1621"/>
    <n v="107.97038864898211"/>
    <s v="IT"/>
    <x v="6"/>
    <n v="1.1200000000000001"/>
    <n v="120.92683528685997"/>
    <n v="1498453200"/>
    <n v="1499230800"/>
    <d v="2017-06-26T05:00:00"/>
    <d v="2017-07-05T05:00:00"/>
    <b v="0"/>
    <b v="0"/>
    <s v="theater/plays"/>
    <s v="theater"/>
    <s v="plays"/>
  </r>
  <r>
    <s v="Re-contextualized homogeneous flexibility"/>
    <n v="16200"/>
    <n v="75955"/>
    <n v="468.85802469135803"/>
    <s v="successful"/>
    <n v="1101"/>
    <n v="68.987284287011803"/>
    <s v="US"/>
    <x v="1"/>
    <n v="1"/>
    <n v="68.987284287011803"/>
    <n v="1456380000"/>
    <n v="1457416800"/>
    <d v="2016-02-25T06:00:00"/>
    <d v="2016-03-08T06:00:00"/>
    <b v="0"/>
    <b v="0"/>
    <s v="music/indie rock"/>
    <s v="music"/>
    <s v="indie rock"/>
  </r>
  <r>
    <s v="Monitored bi-directional standardization"/>
    <n v="97600"/>
    <n v="119127"/>
    <n v="122.05635245901641"/>
    <s v="successful"/>
    <n v="1073"/>
    <n v="111.02236719478098"/>
    <s v="US"/>
    <x v="1"/>
    <n v="1"/>
    <n v="111.02236719478098"/>
    <n v="1280552400"/>
    <n v="1280898000"/>
    <d v="2010-07-31T05:00:00"/>
    <d v="2010-08-04T05:00:00"/>
    <b v="0"/>
    <b v="1"/>
    <s v="theater/plays"/>
    <s v="theater"/>
    <s v="plays"/>
  </r>
  <r>
    <s v="Stand-alone grid-enabled leverage"/>
    <n v="197900"/>
    <n v="110689"/>
    <n v="55.931783729156137"/>
    <s v="failed"/>
    <n v="4428"/>
    <n v="24.997515808491418"/>
    <s v="AU"/>
    <x v="2"/>
    <n v="0.69"/>
    <n v="17.248285907859078"/>
    <n v="1521608400"/>
    <n v="1522472400"/>
    <d v="2018-03-21T05:00:00"/>
    <d v="2018-03-31T05:00:00"/>
    <b v="0"/>
    <b v="0"/>
    <s v="theater/plays"/>
    <s v="theater"/>
    <s v="plays"/>
  </r>
  <r>
    <s v="Assimilated regional groupware"/>
    <n v="5600"/>
    <n v="2445"/>
    <n v="43.660714285714285"/>
    <s v="failed"/>
    <n v="58"/>
    <n v="42.155172413793103"/>
    <s v="IT"/>
    <x v="6"/>
    <n v="1.1200000000000001"/>
    <n v="47.213793103448282"/>
    <n v="1460696400"/>
    <n v="1462510800"/>
    <d v="2016-04-15T05:00:00"/>
    <d v="2016-05-06T05:00:00"/>
    <b v="0"/>
    <b v="0"/>
    <s v="music/indie rock"/>
    <s v="music"/>
    <s v="indie rock"/>
  </r>
  <r>
    <s v="Up-sized 24hour instruction set"/>
    <n v="170700"/>
    <n v="57250"/>
    <n v="33.53837141183363"/>
    <s v="canceled"/>
    <n v="1218"/>
    <n v="47.003284072249592"/>
    <s v="US"/>
    <x v="1"/>
    <n v="1"/>
    <n v="47.003284072249592"/>
    <n v="1313730000"/>
    <n v="1317790800"/>
    <d v="2011-08-19T05:00:00"/>
    <d v="2011-10-05T05:00:00"/>
    <b v="0"/>
    <b v="0"/>
    <s v="photography/photography books"/>
    <s v="photography"/>
    <s v="photography books"/>
  </r>
  <r>
    <s v="Right-sized web-enabled intranet"/>
    <n v="9700"/>
    <n v="11929"/>
    <n v="122.97938144329896"/>
    <s v="successful"/>
    <n v="331"/>
    <n v="36.0392749244713"/>
    <s v="US"/>
    <x v="1"/>
    <n v="1"/>
    <n v="36.0392749244713"/>
    <n v="1568178000"/>
    <n v="1568782800"/>
    <d v="2019-09-11T05:00:00"/>
    <d v="2019-09-18T05:00:00"/>
    <b v="0"/>
    <b v="0"/>
    <s v="journalism/audio"/>
    <s v="journalism"/>
    <s v="audio"/>
  </r>
  <r>
    <s v="Expanded needs-based orchestration"/>
    <n v="62300"/>
    <n v="118214"/>
    <n v="189.74959871589084"/>
    <s v="successful"/>
    <n v="1170"/>
    <n v="101.03760683760684"/>
    <s v="US"/>
    <x v="1"/>
    <n v="1"/>
    <n v="101.03760683760684"/>
    <n v="1348635600"/>
    <n v="1349413200"/>
    <d v="2012-09-26T05:00:00"/>
    <d v="2012-10-05T05:00:00"/>
    <b v="0"/>
    <b v="0"/>
    <s v="photography/photography books"/>
    <s v="photography"/>
    <s v="photography books"/>
  </r>
  <r>
    <s v="Organic system-worthy orchestration"/>
    <n v="5300"/>
    <n v="4432"/>
    <n v="83.622641509433961"/>
    <s v="failed"/>
    <n v="111"/>
    <n v="39.927927927927925"/>
    <s v="US"/>
    <x v="1"/>
    <n v="1"/>
    <n v="39.927927927927925"/>
    <n v="1468126800"/>
    <n v="1472446800"/>
    <d v="2016-07-10T05:00:00"/>
    <d v="2016-08-29T05:00:00"/>
    <b v="0"/>
    <b v="0"/>
    <s v="publishing/fiction"/>
    <s v="publishing"/>
    <s v="fiction"/>
  </r>
  <r>
    <s v="Inverse static standardization"/>
    <n v="99500"/>
    <n v="17879"/>
    <n v="17.968844221105527"/>
    <s v="canceled"/>
    <n v="215"/>
    <n v="83.158139534883716"/>
    <s v="US"/>
    <x v="1"/>
    <n v="1"/>
    <n v="83.158139534883716"/>
    <n v="1547877600"/>
    <n v="1548050400"/>
    <d v="2019-01-19T06:00:00"/>
    <d v="2019-01-21T06:00:00"/>
    <b v="0"/>
    <b v="0"/>
    <s v="film &amp; video/drama"/>
    <s v="film &amp; video"/>
    <s v="drama"/>
  </r>
  <r>
    <s v="Synchronized motivating solution"/>
    <n v="1400"/>
    <n v="14511"/>
    <n v="1036.5"/>
    <s v="successful"/>
    <n v="363"/>
    <n v="39.97520661157025"/>
    <s v="US"/>
    <x v="1"/>
    <n v="1"/>
    <n v="39.97520661157025"/>
    <n v="1571374800"/>
    <n v="1571806800"/>
    <d v="2019-10-18T05:00:00"/>
    <d v="2019-10-23T05:00:00"/>
    <b v="0"/>
    <b v="1"/>
    <s v="food/food trucks"/>
    <s v="food"/>
    <s v="food trucks"/>
  </r>
  <r>
    <s v="Open-source 4thgeneration open system"/>
    <n v="145600"/>
    <n v="141822"/>
    <n v="97.405219780219781"/>
    <s v="failed"/>
    <n v="2955"/>
    <n v="47.993908629441627"/>
    <s v="US"/>
    <x v="1"/>
    <n v="1"/>
    <n v="47.993908629441627"/>
    <n v="1576303200"/>
    <n v="1576476000"/>
    <d v="2019-12-14T06:00:00"/>
    <d v="2019-12-16T06:00:00"/>
    <b v="0"/>
    <b v="1"/>
    <s v="games/mobile games"/>
    <s v="games"/>
    <s v="mobile games"/>
  </r>
  <r>
    <s v="Decentralized context-sensitive superstructure"/>
    <n v="184100"/>
    <n v="159037"/>
    <n v="86.386203150461711"/>
    <s v="failed"/>
    <n v="1657"/>
    <n v="95.978877489438744"/>
    <s v="US"/>
    <x v="1"/>
    <n v="1"/>
    <n v="95.978877489438744"/>
    <n v="1324447200"/>
    <n v="1324965600"/>
    <d v="2011-12-21T06:00:00"/>
    <d v="2011-12-27T06:00:00"/>
    <b v="0"/>
    <b v="0"/>
    <s v="theater/plays"/>
    <s v="theater"/>
    <s v="plays"/>
  </r>
  <r>
    <s v="Compatible 5thgeneration concept"/>
    <n v="5400"/>
    <n v="8109"/>
    <n v="150.16666666666666"/>
    <s v="successful"/>
    <n v="103"/>
    <n v="78.728155339805824"/>
    <s v="US"/>
    <x v="1"/>
    <n v="1"/>
    <n v="78.728155339805824"/>
    <n v="1386741600"/>
    <n v="1387519200"/>
    <d v="2013-12-11T06:00:00"/>
    <d v="2013-12-20T06:00:00"/>
    <b v="0"/>
    <b v="0"/>
    <s v="theater/plays"/>
    <s v="theater"/>
    <s v="plays"/>
  </r>
  <r>
    <s v="Virtual systemic intranet"/>
    <n v="2300"/>
    <n v="8244"/>
    <n v="358.43478260869563"/>
    <s v="successful"/>
    <n v="147"/>
    <n v="56.081632653061227"/>
    <s v="US"/>
    <x v="1"/>
    <n v="1"/>
    <n v="56.081632653061227"/>
    <n v="1537074000"/>
    <n v="1537246800"/>
    <d v="2018-09-16T05:00:00"/>
    <d v="2018-09-18T05:00:00"/>
    <b v="0"/>
    <b v="0"/>
    <s v="theater/plays"/>
    <s v="theater"/>
    <s v="plays"/>
  </r>
  <r>
    <s v="Optimized systemic algorithm"/>
    <n v="1400"/>
    <n v="7600"/>
    <n v="542.85714285714289"/>
    <s v="successful"/>
    <n v="110"/>
    <n v="69.090909090909093"/>
    <s v="CA"/>
    <x v="0"/>
    <n v="0.74"/>
    <n v="51.127272727272725"/>
    <n v="1277787600"/>
    <n v="1279515600"/>
    <d v="2010-06-29T05:00:00"/>
    <d v="2010-07-19T05:00:00"/>
    <b v="0"/>
    <b v="0"/>
    <s v="publishing/nonfiction"/>
    <s v="publishing"/>
    <s v="nonfiction"/>
  </r>
  <r>
    <s v="Customizable homogeneous firmware"/>
    <n v="140000"/>
    <n v="94501"/>
    <n v="67.500714285714281"/>
    <s v="failed"/>
    <n v="926"/>
    <n v="102.05291576673866"/>
    <s v="CA"/>
    <x v="0"/>
    <n v="0.74"/>
    <n v="75.519157667386608"/>
    <n v="1440306000"/>
    <n v="1442379600"/>
    <d v="2015-08-23T05:00:00"/>
    <d v="2015-09-16T05:00:00"/>
    <b v="0"/>
    <b v="0"/>
    <s v="theater/plays"/>
    <s v="theater"/>
    <s v="plays"/>
  </r>
  <r>
    <s v="Front-line cohesive extranet"/>
    <n v="7500"/>
    <n v="14381"/>
    <n v="191.74666666666667"/>
    <s v="successful"/>
    <n v="134"/>
    <n v="107.32089552238806"/>
    <s v="US"/>
    <x v="1"/>
    <n v="1"/>
    <n v="107.32089552238806"/>
    <n v="1522126800"/>
    <n v="1523077200"/>
    <d v="2018-03-27T05:00:00"/>
    <d v="2018-04-07T05:00:00"/>
    <b v="0"/>
    <b v="0"/>
    <s v="technology/wearables"/>
    <s v="technology"/>
    <s v="wearables"/>
  </r>
  <r>
    <s v="Distributed holistic neural-net"/>
    <n v="1500"/>
    <n v="13980"/>
    <n v="932"/>
    <s v="successful"/>
    <n v="269"/>
    <n v="51.970260223048328"/>
    <s v="US"/>
    <x v="1"/>
    <n v="1"/>
    <n v="51.970260223048328"/>
    <n v="1489298400"/>
    <n v="1489554000"/>
    <d v="2017-03-12T06:00:00"/>
    <d v="2017-03-15T05:00:00"/>
    <b v="0"/>
    <b v="0"/>
    <s v="theater/plays"/>
    <s v="theater"/>
    <s v="plays"/>
  </r>
  <r>
    <s v="Devolved client-server monitoring"/>
    <n v="2900"/>
    <n v="12449"/>
    <n v="429.27586206896552"/>
    <s v="successful"/>
    <n v="175"/>
    <n v="71.137142857142862"/>
    <s v="US"/>
    <x v="1"/>
    <n v="1"/>
    <n v="71.137142857142862"/>
    <n v="1547100000"/>
    <n v="1548482400"/>
    <d v="2019-01-10T06:00:00"/>
    <d v="2019-01-26T06:00:00"/>
    <b v="0"/>
    <b v="1"/>
    <s v="film &amp; video/television"/>
    <s v="film &amp; video"/>
    <s v="television"/>
  </r>
  <r>
    <s v="Seamless directional capacity"/>
    <n v="7300"/>
    <n v="7348"/>
    <n v="100.65753424657535"/>
    <s v="successful"/>
    <n v="69"/>
    <n v="106.49275362318841"/>
    <s v="US"/>
    <x v="1"/>
    <n v="1"/>
    <n v="106.49275362318841"/>
    <n v="1383022800"/>
    <n v="1384063200"/>
    <d v="2013-10-29T05:00:00"/>
    <d v="2013-11-10T06:00:00"/>
    <b v="0"/>
    <b v="0"/>
    <s v="technology/web"/>
    <s v="technology"/>
    <s v="web"/>
  </r>
  <r>
    <s v="Polarized actuating implementation"/>
    <n v="3600"/>
    <n v="8158"/>
    <n v="226.61111111111109"/>
    <s v="successful"/>
    <n v="190"/>
    <n v="42.93684210526316"/>
    <s v="US"/>
    <x v="1"/>
    <n v="1"/>
    <n v="42.93684210526316"/>
    <n v="1322373600"/>
    <n v="1322892000"/>
    <d v="2011-11-27T06:00:00"/>
    <d v="2011-12-03T06:00:00"/>
    <b v="0"/>
    <b v="1"/>
    <s v="film &amp; video/documentary"/>
    <s v="film &amp; video"/>
    <s v="documentary"/>
  </r>
  <r>
    <s v="Front-line disintermediate hub"/>
    <n v="5000"/>
    <n v="7119"/>
    <n v="142.38"/>
    <s v="successful"/>
    <n v="237"/>
    <n v="30.037974683544302"/>
    <s v="US"/>
    <x v="1"/>
    <n v="1"/>
    <n v="30.037974683544302"/>
    <n v="1349240400"/>
    <n v="1350709200"/>
    <d v="2012-10-03T05:00:00"/>
    <d v="2012-10-20T05:00:00"/>
    <b v="1"/>
    <b v="1"/>
    <s v="film &amp; video/documentary"/>
    <s v="film &amp; video"/>
    <s v="documentary"/>
  </r>
  <r>
    <s v="Decentralized 4thgeneration challenge"/>
    <n v="6000"/>
    <n v="5438"/>
    <n v="90.633333333333326"/>
    <s v="failed"/>
    <n v="77"/>
    <n v="70.623376623376629"/>
    <s v="GB"/>
    <x v="4"/>
    <n v="1.35"/>
    <n v="95.341558441558462"/>
    <n v="1562648400"/>
    <n v="1564203600"/>
    <d v="2019-07-09T05:00:00"/>
    <d v="2019-07-27T05:00:00"/>
    <b v="0"/>
    <b v="0"/>
    <s v="music/rock"/>
    <s v="music"/>
    <s v="rock"/>
  </r>
  <r>
    <s v="Reverse-engineered composite hierarchy"/>
    <n v="180400"/>
    <n v="115396"/>
    <n v="63.966740576496676"/>
    <s v="failed"/>
    <n v="1748"/>
    <n v="66.016018306636155"/>
    <s v="US"/>
    <x v="1"/>
    <n v="1"/>
    <n v="66.016018306636155"/>
    <n v="1508216400"/>
    <n v="1509685200"/>
    <d v="2017-10-17T05:00:00"/>
    <d v="2017-11-03T05:00:00"/>
    <b v="0"/>
    <b v="0"/>
    <s v="theater/plays"/>
    <s v="theater"/>
    <s v="plays"/>
  </r>
  <r>
    <s v="Programmable tangible ability"/>
    <n v="9100"/>
    <n v="7656"/>
    <n v="84.131868131868131"/>
    <s v="failed"/>
    <n v="79"/>
    <n v="96.911392405063296"/>
    <s v="US"/>
    <x v="1"/>
    <n v="1"/>
    <n v="96.911392405063296"/>
    <n v="1511762400"/>
    <n v="1514959200"/>
    <d v="2017-11-27T06:00:00"/>
    <d v="2018-01-03T06:00:00"/>
    <b v="0"/>
    <b v="0"/>
    <s v="theater/plays"/>
    <s v="theater"/>
    <s v="plays"/>
  </r>
  <r>
    <s v="Configurable full-range emulation"/>
    <n v="9200"/>
    <n v="12322"/>
    <n v="133.93478260869566"/>
    <s v="successful"/>
    <n v="196"/>
    <n v="62.867346938775512"/>
    <s v="IT"/>
    <x v="6"/>
    <n v="1.1200000000000001"/>
    <n v="70.411428571428587"/>
    <n v="1447480800"/>
    <n v="1448863200"/>
    <d v="2015-11-14T06:00:00"/>
    <d v="2015-11-30T06:00:00"/>
    <b v="1"/>
    <b v="0"/>
    <s v="music/rock"/>
    <s v="music"/>
    <s v="rock"/>
  </r>
  <r>
    <s v="Total real-time hardware"/>
    <n v="164100"/>
    <n v="96888"/>
    <n v="59.042047531992694"/>
    <s v="failed"/>
    <n v="889"/>
    <n v="108.98537682789652"/>
    <s v="US"/>
    <x v="1"/>
    <n v="1"/>
    <n v="108.98537682789652"/>
    <n v="1429506000"/>
    <n v="1429592400"/>
    <d v="2015-04-20T05:00:00"/>
    <d v="2015-04-21T05:00:00"/>
    <b v="0"/>
    <b v="1"/>
    <s v="theater/plays"/>
    <s v="theater"/>
    <s v="plays"/>
  </r>
  <r>
    <s v="Profound system-worthy functionalities"/>
    <n v="128900"/>
    <n v="196960"/>
    <n v="152.80062063615205"/>
    <s v="successful"/>
    <n v="7295"/>
    <n v="26.999314599040439"/>
    <s v="US"/>
    <x v="1"/>
    <n v="1"/>
    <n v="26.999314599040439"/>
    <n v="1522472400"/>
    <n v="1522645200"/>
    <d v="2018-03-31T05:00:00"/>
    <d v="2018-04-02T05:00:00"/>
    <b v="0"/>
    <b v="0"/>
    <s v="music/electric music"/>
    <s v="music"/>
    <s v="electric music"/>
  </r>
  <r>
    <s v="Cloned hybrid focus group"/>
    <n v="42100"/>
    <n v="188057"/>
    <n v="446.69121140142522"/>
    <s v="successful"/>
    <n v="2893"/>
    <n v="65.004147943311438"/>
    <s v="CA"/>
    <x v="0"/>
    <n v="0.74"/>
    <n v="48.103069478050465"/>
    <n v="1322114400"/>
    <n v="1323324000"/>
    <d v="2011-11-24T06:00:00"/>
    <d v="2011-12-08T06:00:00"/>
    <b v="0"/>
    <b v="0"/>
    <s v="technology/wearables"/>
    <s v="technology"/>
    <s v="wearables"/>
  </r>
  <r>
    <s v="Ergonomic dedicated focus group"/>
    <n v="7400"/>
    <n v="6245"/>
    <n v="84.391891891891888"/>
    <s v="failed"/>
    <n v="56"/>
    <n v="111.51785714285714"/>
    <s v="US"/>
    <x v="1"/>
    <n v="1"/>
    <n v="111.51785714285714"/>
    <n v="1561438800"/>
    <n v="1561525200"/>
    <d v="2019-06-25T05:00:00"/>
    <d v="2019-06-26T05:00:00"/>
    <b v="0"/>
    <b v="0"/>
    <s v="film &amp; video/drama"/>
    <s v="film &amp; video"/>
    <s v="drama"/>
  </r>
  <r>
    <s v="Realigned zero administration paradigm"/>
    <n v="100"/>
    <n v="3"/>
    <n v="3"/>
    <s v="failed"/>
    <n v="1"/>
    <n v="3"/>
    <s v="US"/>
    <x v="1"/>
    <n v="1"/>
    <n v="3"/>
    <n v="1264399200"/>
    <n v="1265695200"/>
    <d v="2010-01-25T06:00:00"/>
    <d v="2010-02-09T06:00:00"/>
    <b v="0"/>
    <b v="0"/>
    <s v="technology/wearables"/>
    <s v="technology"/>
    <s v="wearables"/>
  </r>
  <r>
    <s v="Open-source multi-tasking methodology"/>
    <n v="52000"/>
    <n v="91014"/>
    <n v="175.02692307692308"/>
    <s v="successful"/>
    <n v="820"/>
    <n v="110.99268292682927"/>
    <s v="US"/>
    <x v="1"/>
    <n v="1"/>
    <n v="110.99268292682927"/>
    <n v="1301202000"/>
    <n v="1301806800"/>
    <d v="2011-03-27T05:00:00"/>
    <d v="2011-04-03T05:00:00"/>
    <b v="1"/>
    <b v="0"/>
    <s v="theater/plays"/>
    <s v="theater"/>
    <s v="plays"/>
  </r>
  <r>
    <s v="Object-based attitude-oriented analyzer"/>
    <n v="8700"/>
    <n v="4710"/>
    <n v="54.137931034482754"/>
    <s v="failed"/>
    <n v="83"/>
    <n v="56.746987951807228"/>
    <s v="US"/>
    <x v="1"/>
    <n v="1"/>
    <n v="56.746987951807228"/>
    <n v="1374469200"/>
    <n v="1374901200"/>
    <d v="2013-07-22T05:00:00"/>
    <d v="2013-07-27T05:00:00"/>
    <b v="0"/>
    <b v="0"/>
    <s v="technology/wearables"/>
    <s v="technology"/>
    <s v="wearables"/>
  </r>
  <r>
    <s v="Cross-platform tertiary hub"/>
    <n v="63400"/>
    <n v="197728"/>
    <n v="311.87381703470032"/>
    <s v="successful"/>
    <n v="2038"/>
    <n v="97.020608439646708"/>
    <s v="US"/>
    <x v="1"/>
    <n v="1"/>
    <n v="97.020608439646708"/>
    <n v="1334984400"/>
    <n v="1336453200"/>
    <d v="2012-04-21T05:00:00"/>
    <d v="2012-05-08T05:00:00"/>
    <b v="1"/>
    <b v="1"/>
    <s v="publishing/translations"/>
    <s v="publishing"/>
    <s v="translations"/>
  </r>
  <r>
    <s v="Seamless clear-thinking artificial intelligence"/>
    <n v="8700"/>
    <n v="10682"/>
    <n v="122.78160919540231"/>
    <s v="successful"/>
    <n v="116"/>
    <n v="92.08620689655173"/>
    <s v="US"/>
    <x v="1"/>
    <n v="1"/>
    <n v="92.08620689655173"/>
    <n v="1467608400"/>
    <n v="1468904400"/>
    <d v="2016-07-04T05:00:00"/>
    <d v="2016-07-19T05:00:00"/>
    <b v="0"/>
    <b v="0"/>
    <s v="film &amp; video/animation"/>
    <s v="film &amp; video"/>
    <s v="animation"/>
  </r>
  <r>
    <s v="Centralized tangible success"/>
    <n v="169700"/>
    <n v="168048"/>
    <n v="99.026517383618156"/>
    <s v="failed"/>
    <n v="2025"/>
    <n v="82.986666666666665"/>
    <s v="GB"/>
    <x v="4"/>
    <n v="1.35"/>
    <n v="112.03200000000001"/>
    <n v="1386741600"/>
    <n v="1387087200"/>
    <d v="2013-12-11T06:00:00"/>
    <d v="2013-12-15T06:00:00"/>
    <b v="0"/>
    <b v="0"/>
    <s v="publishing/nonfiction"/>
    <s v="publishing"/>
    <s v="nonfiction"/>
  </r>
  <r>
    <s v="Customer-focused multimedia methodology"/>
    <n v="108400"/>
    <n v="138586"/>
    <n v="127.84686346863469"/>
    <s v="successful"/>
    <n v="1345"/>
    <n v="103.03791821561339"/>
    <s v="AU"/>
    <x v="2"/>
    <n v="0.69"/>
    <n v="71.096163568773235"/>
    <n v="1546754400"/>
    <n v="1547445600"/>
    <d v="2019-01-06T06:00:00"/>
    <d v="2019-01-14T06:00:00"/>
    <b v="0"/>
    <b v="1"/>
    <s v="technology/web"/>
    <s v="technology"/>
    <s v="web"/>
  </r>
  <r>
    <s v="Visionary maximized Local Area Network"/>
    <n v="7300"/>
    <n v="11579"/>
    <n v="158.61643835616439"/>
    <s v="successful"/>
    <n v="168"/>
    <n v="68.922619047619051"/>
    <s v="US"/>
    <x v="1"/>
    <n v="1"/>
    <n v="68.922619047619051"/>
    <n v="1544248800"/>
    <n v="1547359200"/>
    <d v="2018-12-08T06:00:00"/>
    <d v="2019-01-13T06:00:00"/>
    <b v="0"/>
    <b v="0"/>
    <s v="film &amp; video/drama"/>
    <s v="film &amp; video"/>
    <s v="drama"/>
  </r>
  <r>
    <s v="Secured bifurcated intranet"/>
    <n v="1700"/>
    <n v="12020"/>
    <n v="707.05882352941171"/>
    <s v="successful"/>
    <n v="137"/>
    <n v="87.737226277372258"/>
    <s v="CH"/>
    <x v="5"/>
    <n v="1.2"/>
    <n v="105.2846715328467"/>
    <n v="1495429200"/>
    <n v="1496293200"/>
    <d v="2017-05-22T05:00:00"/>
    <d v="2017-06-01T05:00:00"/>
    <b v="0"/>
    <b v="0"/>
    <s v="theater/plays"/>
    <s v="theater"/>
    <s v="plays"/>
  </r>
  <r>
    <s v="Grass-roots 4thgeneration product"/>
    <n v="9800"/>
    <n v="13954"/>
    <n v="142.38775510204081"/>
    <s v="successful"/>
    <n v="186"/>
    <n v="75.021505376344081"/>
    <s v="IT"/>
    <x v="6"/>
    <n v="1.1200000000000001"/>
    <n v="84.024086021505383"/>
    <n v="1334811600"/>
    <n v="1335416400"/>
    <d v="2012-04-19T05:00:00"/>
    <d v="2012-04-26T05:00:00"/>
    <b v="0"/>
    <b v="0"/>
    <s v="theater/plays"/>
    <s v="theater"/>
    <s v="plays"/>
  </r>
  <r>
    <s v="Reduced next generation info-mediaries"/>
    <n v="4300"/>
    <n v="6358"/>
    <n v="147.86046511627907"/>
    <s v="successful"/>
    <n v="125"/>
    <n v="50.863999999999997"/>
    <s v="US"/>
    <x v="1"/>
    <n v="1"/>
    <n v="50.863999999999997"/>
    <n v="1531544400"/>
    <n v="1532149200"/>
    <d v="2018-07-14T05:00:00"/>
    <d v="2018-07-21T05:00:00"/>
    <b v="0"/>
    <b v="1"/>
    <s v="theater/plays"/>
    <s v="theater"/>
    <s v="plays"/>
  </r>
  <r>
    <s v="Customizable full-range artificial intelligence"/>
    <n v="6200"/>
    <n v="1260"/>
    <n v="20.322580645161288"/>
    <s v="failed"/>
    <n v="14"/>
    <n v="90"/>
    <s v="IT"/>
    <x v="6"/>
    <n v="1.1200000000000001"/>
    <n v="100.80000000000001"/>
    <n v="1453615200"/>
    <n v="1453788000"/>
    <d v="2016-01-24T06:00:00"/>
    <d v="2016-01-26T06:00:00"/>
    <b v="1"/>
    <b v="1"/>
    <s v="theater/plays"/>
    <s v="theater"/>
    <s v="plays"/>
  </r>
  <r>
    <s v="Programmable leadingedge contingency"/>
    <n v="800"/>
    <n v="14725"/>
    <n v="1840.625"/>
    <s v="successful"/>
    <n v="202"/>
    <n v="72.896039603960389"/>
    <s v="US"/>
    <x v="1"/>
    <n v="1"/>
    <n v="72.896039603960389"/>
    <n v="1467954000"/>
    <n v="1471496400"/>
    <d v="2016-07-08T05:00:00"/>
    <d v="2016-08-18T05:00:00"/>
    <b v="0"/>
    <b v="0"/>
    <s v="theater/plays"/>
    <s v="theater"/>
    <s v="plays"/>
  </r>
  <r>
    <s v="Multi-layered global groupware"/>
    <n v="6900"/>
    <n v="11174"/>
    <n v="161.94202898550725"/>
    <s v="successful"/>
    <n v="103"/>
    <n v="108.48543689320388"/>
    <s v="US"/>
    <x v="1"/>
    <n v="1"/>
    <n v="108.48543689320388"/>
    <n v="1471842000"/>
    <n v="1472878800"/>
    <d v="2016-08-22T05:00:00"/>
    <d v="2016-09-03T05:00:00"/>
    <b v="0"/>
    <b v="0"/>
    <s v="publishing/radio &amp; podcasts"/>
    <s v="publishing"/>
    <s v="radio &amp; podcasts"/>
  </r>
  <r>
    <s v="Switchable methodical superstructure"/>
    <n v="38500"/>
    <n v="182036"/>
    <n v="472.82077922077923"/>
    <s v="successful"/>
    <n v="1785"/>
    <n v="101.98095238095237"/>
    <s v="US"/>
    <x v="1"/>
    <n v="1"/>
    <n v="101.98095238095237"/>
    <n v="1408424400"/>
    <n v="1408510800"/>
    <d v="2014-08-19T05:00:00"/>
    <d v="2014-08-20T05:00:00"/>
    <b v="0"/>
    <b v="0"/>
    <s v="music/rock"/>
    <s v="music"/>
    <s v="rock"/>
  </r>
  <r>
    <s v="Expanded even-keeled portal"/>
    <n v="118000"/>
    <n v="28870"/>
    <n v="24.466101694915253"/>
    <s v="failed"/>
    <n v="656"/>
    <n v="44.009146341463413"/>
    <s v="US"/>
    <x v="1"/>
    <n v="1"/>
    <n v="44.009146341463413"/>
    <n v="1281157200"/>
    <n v="1281589200"/>
    <d v="2010-08-07T05:00:00"/>
    <d v="2010-08-12T05:00:00"/>
    <b v="0"/>
    <b v="0"/>
    <s v="games/mobile games"/>
    <s v="games"/>
    <s v="mobile games"/>
  </r>
  <r>
    <s v="Advanced modular moderator"/>
    <n v="2000"/>
    <n v="10353"/>
    <n v="517.65"/>
    <s v="successful"/>
    <n v="157"/>
    <n v="65.942675159235662"/>
    <s v="US"/>
    <x v="1"/>
    <n v="1"/>
    <n v="65.942675159235662"/>
    <n v="1373432400"/>
    <n v="1375851600"/>
    <d v="2013-07-10T05:00:00"/>
    <d v="2013-08-07T05:00:00"/>
    <b v="0"/>
    <b v="1"/>
    <s v="theater/plays"/>
    <s v="theater"/>
    <s v="plays"/>
  </r>
  <r>
    <s v="Reverse-engineered well-modulated ability"/>
    <n v="5600"/>
    <n v="13868"/>
    <n v="247.64285714285714"/>
    <s v="successful"/>
    <n v="555"/>
    <n v="24.987387387387386"/>
    <s v="US"/>
    <x v="1"/>
    <n v="1"/>
    <n v="24.987387387387386"/>
    <n v="1313989200"/>
    <n v="1315803600"/>
    <d v="2011-08-22T05:00:00"/>
    <d v="2011-09-12T05:00:00"/>
    <b v="0"/>
    <b v="0"/>
    <s v="film &amp; video/documentary"/>
    <s v="film &amp; video"/>
    <s v="documentary"/>
  </r>
  <r>
    <s v="Expanded optimal pricing structure"/>
    <n v="8300"/>
    <n v="8317"/>
    <n v="100.20481927710843"/>
    <s v="successful"/>
    <n v="297"/>
    <n v="28.003367003367003"/>
    <s v="US"/>
    <x v="1"/>
    <n v="1"/>
    <n v="28.003367003367003"/>
    <n v="1371445200"/>
    <n v="1373691600"/>
    <d v="2013-06-17T05:00:00"/>
    <d v="2013-07-13T05:00:00"/>
    <b v="0"/>
    <b v="0"/>
    <s v="technology/wearables"/>
    <s v="technology"/>
    <s v="wearables"/>
  </r>
  <r>
    <s v="Down-sized uniform ability"/>
    <n v="6900"/>
    <n v="10557"/>
    <n v="153"/>
    <s v="successful"/>
    <n v="123"/>
    <n v="85.829268292682926"/>
    <s v="US"/>
    <x v="1"/>
    <n v="1"/>
    <n v="85.829268292682926"/>
    <n v="1338267600"/>
    <n v="1339218000"/>
    <d v="2012-05-29T05:00:00"/>
    <d v="2012-06-09T05:00:00"/>
    <b v="0"/>
    <b v="0"/>
    <s v="publishing/fiction"/>
    <s v="publishing"/>
    <s v="fiction"/>
  </r>
  <r>
    <s v="Multi-layered upward-trending conglomeration"/>
    <n v="8700"/>
    <n v="3227"/>
    <n v="37.091954022988503"/>
    <s v="canceled"/>
    <n v="38"/>
    <n v="84.921052631578945"/>
    <s v="DK"/>
    <x v="3"/>
    <n v="0.15"/>
    <n v="12.738157894736842"/>
    <n v="1519192800"/>
    <n v="1520402400"/>
    <d v="2018-02-21T06:00:00"/>
    <d v="2018-03-07T06:00:00"/>
    <b v="0"/>
    <b v="1"/>
    <s v="theater/plays"/>
    <s v="theater"/>
    <s v="plays"/>
  </r>
  <r>
    <s v="Open-architected systematic intranet"/>
    <n v="123600"/>
    <n v="5429"/>
    <n v="4.392394822006473"/>
    <s v="canceled"/>
    <n v="60"/>
    <n v="90.483333333333334"/>
    <s v="US"/>
    <x v="1"/>
    <n v="1"/>
    <n v="90.483333333333334"/>
    <n v="1522818000"/>
    <n v="1523336400"/>
    <d v="2018-04-04T05:00:00"/>
    <d v="2018-04-10T05:00:00"/>
    <b v="0"/>
    <b v="0"/>
    <s v="music/rock"/>
    <s v="music"/>
    <s v="rock"/>
  </r>
  <r>
    <s v="Proactive 24hour frame"/>
    <n v="48500"/>
    <n v="75906"/>
    <n v="156.50721649484535"/>
    <s v="successful"/>
    <n v="3036"/>
    <n v="25.00197628458498"/>
    <s v="US"/>
    <x v="1"/>
    <n v="1"/>
    <n v="25.00197628458498"/>
    <n v="1509948000"/>
    <n v="1512280800"/>
    <d v="2017-11-06T06:00:00"/>
    <d v="2017-12-03T06:00:00"/>
    <b v="0"/>
    <b v="0"/>
    <s v="film &amp; video/documentary"/>
    <s v="film &amp; video"/>
    <s v="documentary"/>
  </r>
  <r>
    <s v="Exclusive fresh-thinking model"/>
    <n v="4900"/>
    <n v="13250"/>
    <n v="270.40816326530609"/>
    <s v="successful"/>
    <n v="144"/>
    <n v="92.013888888888886"/>
    <s v="AU"/>
    <x v="2"/>
    <n v="0.69"/>
    <n v="63.489583333333329"/>
    <n v="1456898400"/>
    <n v="1458709200"/>
    <d v="2016-03-02T06:00:00"/>
    <d v="2016-03-23T05:00:00"/>
    <b v="0"/>
    <b v="0"/>
    <s v="theater/plays"/>
    <s v="theater"/>
    <s v="plays"/>
  </r>
  <r>
    <s v="Business-focused encompassing intranet"/>
    <n v="8400"/>
    <n v="11261"/>
    <n v="134.05952380952382"/>
    <s v="successful"/>
    <n v="121"/>
    <n v="93.066115702479337"/>
    <s v="GB"/>
    <x v="4"/>
    <n v="1.35"/>
    <n v="125.63925619834711"/>
    <n v="1413954000"/>
    <n v="1414126800"/>
    <d v="2014-10-22T05:00:00"/>
    <d v="2014-10-24T05:00:00"/>
    <b v="0"/>
    <b v="1"/>
    <s v="theater/plays"/>
    <s v="theater"/>
    <s v="plays"/>
  </r>
  <r>
    <s v="Optional 6thgeneration access"/>
    <n v="193200"/>
    <n v="97369"/>
    <n v="50.398033126293996"/>
    <s v="failed"/>
    <n v="1596"/>
    <n v="61.008145363408524"/>
    <s v="US"/>
    <x v="1"/>
    <n v="1"/>
    <n v="61.008145363408524"/>
    <n v="1416031200"/>
    <n v="1416204000"/>
    <d v="2014-11-15T06:00:00"/>
    <d v="2014-11-17T06:00:00"/>
    <b v="0"/>
    <b v="0"/>
    <s v="games/mobile games"/>
    <s v="games"/>
    <s v="mobile games"/>
  </r>
  <r>
    <s v="Realigned web-enabled functionalities"/>
    <n v="54300"/>
    <n v="48227"/>
    <n v="88.815837937384899"/>
    <s v="canceled"/>
    <n v="524"/>
    <n v="92.036259541984734"/>
    <s v="US"/>
    <x v="1"/>
    <n v="1"/>
    <n v="92.036259541984734"/>
    <n v="1287982800"/>
    <n v="1288501200"/>
    <d v="2010-10-25T05:00:00"/>
    <d v="2010-10-31T05:00:00"/>
    <b v="0"/>
    <b v="1"/>
    <s v="theater/plays"/>
    <s v="theater"/>
    <s v="plays"/>
  </r>
  <r>
    <s v="Enterprise-wide multimedia software"/>
    <n v="8900"/>
    <n v="14685"/>
    <n v="165"/>
    <s v="successful"/>
    <n v="181"/>
    <n v="81.132596685082873"/>
    <s v="US"/>
    <x v="1"/>
    <n v="1"/>
    <n v="81.132596685082873"/>
    <n v="1547964000"/>
    <n v="1552971600"/>
    <d v="2019-01-20T06:00:00"/>
    <d v="2019-03-19T05:00:00"/>
    <b v="0"/>
    <b v="0"/>
    <s v="technology/web"/>
    <s v="technology"/>
    <s v="web"/>
  </r>
  <r>
    <s v="Versatile mission-critical knowledgebase"/>
    <n v="4200"/>
    <n v="735"/>
    <n v="17.5"/>
    <s v="failed"/>
    <n v="10"/>
    <n v="73.5"/>
    <s v="US"/>
    <x v="1"/>
    <n v="1"/>
    <n v="73.5"/>
    <n v="1464152400"/>
    <n v="1465102800"/>
    <d v="2016-05-25T05:00:00"/>
    <d v="2016-06-05T05:00:00"/>
    <b v="0"/>
    <b v="0"/>
    <s v="theater/plays"/>
    <s v="theater"/>
    <s v="plays"/>
  </r>
  <r>
    <s v="Multi-lateral object-oriented open system"/>
    <n v="5600"/>
    <n v="10397"/>
    <n v="185.66071428571428"/>
    <s v="successful"/>
    <n v="122"/>
    <n v="85.221311475409834"/>
    <s v="US"/>
    <x v="1"/>
    <n v="1"/>
    <n v="85.221311475409834"/>
    <n v="1359957600"/>
    <n v="1360130400"/>
    <d v="2013-02-04T06:00:00"/>
    <d v="2013-02-06T06:00:00"/>
    <b v="0"/>
    <b v="0"/>
    <s v="film &amp; video/drama"/>
    <s v="film &amp; video"/>
    <s v="drama"/>
  </r>
  <r>
    <s v="Visionary system-worthy attitude"/>
    <n v="28800"/>
    <n v="118847"/>
    <n v="412.6631944444444"/>
    <s v="successful"/>
    <n v="1071"/>
    <n v="110.96825396825396"/>
    <s v="CA"/>
    <x v="0"/>
    <n v="0.74"/>
    <n v="82.116507936507929"/>
    <n v="1432357200"/>
    <n v="1432875600"/>
    <d v="2015-05-23T05:00:00"/>
    <d v="2015-05-29T05:00:00"/>
    <b v="0"/>
    <b v="0"/>
    <s v="technology/wearables"/>
    <s v="technology"/>
    <s v="wearables"/>
  </r>
  <r>
    <s v="Synergized content-based hierarchy"/>
    <n v="8000"/>
    <n v="7220"/>
    <n v="90.25"/>
    <s v="canceled"/>
    <n v="219"/>
    <n v="32.968036529680369"/>
    <s v="US"/>
    <x v="1"/>
    <n v="1"/>
    <n v="32.968036529680369"/>
    <n v="1500786000"/>
    <n v="1500872400"/>
    <d v="2017-07-23T05:00:00"/>
    <d v="2017-07-24T05:00:00"/>
    <b v="0"/>
    <b v="0"/>
    <s v="technology/web"/>
    <s v="technology"/>
    <s v="web"/>
  </r>
  <r>
    <s v="Business-focused 24hour access"/>
    <n v="117000"/>
    <n v="107622"/>
    <n v="91.984615384615381"/>
    <s v="failed"/>
    <n v="1121"/>
    <n v="96.005352363960753"/>
    <s v="US"/>
    <x v="1"/>
    <n v="1"/>
    <n v="96.005352363960753"/>
    <n v="1490158800"/>
    <n v="1492146000"/>
    <d v="2017-03-22T05:00:00"/>
    <d v="2017-04-14T05:00:00"/>
    <b v="0"/>
    <b v="1"/>
    <s v="music/rock"/>
    <s v="music"/>
    <s v="rock"/>
  </r>
  <r>
    <s v="Automated hybrid orchestration"/>
    <n v="15800"/>
    <n v="83267"/>
    <n v="527.00632911392404"/>
    <s v="successful"/>
    <n v="980"/>
    <n v="84.96632653061225"/>
    <s v="US"/>
    <x v="1"/>
    <n v="1"/>
    <n v="84.96632653061225"/>
    <n v="1406178000"/>
    <n v="1407301200"/>
    <d v="2014-07-24T05:00:00"/>
    <d v="2014-08-06T05:00:00"/>
    <b v="0"/>
    <b v="0"/>
    <s v="music/metal"/>
    <s v="music"/>
    <s v="metal"/>
  </r>
  <r>
    <s v="Exclusive 5thgeneration leverage"/>
    <n v="4200"/>
    <n v="13404"/>
    <n v="319.14285714285711"/>
    <s v="successful"/>
    <n v="536"/>
    <n v="25.007462686567163"/>
    <s v="US"/>
    <x v="1"/>
    <n v="1"/>
    <n v="25.007462686567163"/>
    <n v="1485583200"/>
    <n v="1486620000"/>
    <d v="2017-01-28T06:00:00"/>
    <d v="2017-02-09T06:00:00"/>
    <b v="0"/>
    <b v="1"/>
    <s v="theater/plays"/>
    <s v="theater"/>
    <s v="plays"/>
  </r>
  <r>
    <s v="Grass-roots zero administration alliance"/>
    <n v="37100"/>
    <n v="131404"/>
    <n v="354.18867924528303"/>
    <s v="successful"/>
    <n v="1991"/>
    <n v="65.998995479658461"/>
    <s v="US"/>
    <x v="1"/>
    <n v="1"/>
    <n v="65.998995479658461"/>
    <n v="1459314000"/>
    <n v="1459918800"/>
    <d v="2016-03-30T05:00:00"/>
    <d v="2016-04-06T05:00:00"/>
    <b v="0"/>
    <b v="0"/>
    <s v="photography/photography books"/>
    <s v="photography"/>
    <s v="photography books"/>
  </r>
  <r>
    <s v="Proactive heuristic orchestration"/>
    <n v="7700"/>
    <n v="2533"/>
    <n v="32.896103896103895"/>
    <s v="canceled"/>
    <n v="29"/>
    <n v="87.34482758620689"/>
    <s v="US"/>
    <x v="1"/>
    <n v="1"/>
    <n v="87.34482758620689"/>
    <n v="1424412000"/>
    <n v="1424757600"/>
    <d v="2015-02-20T06:00:00"/>
    <d v="2015-02-24T06:00:00"/>
    <b v="0"/>
    <b v="0"/>
    <s v="publishing/nonfiction"/>
    <s v="publishing"/>
    <s v="nonfiction"/>
  </r>
  <r>
    <s v="Function-based systematic Graphical User Interface"/>
    <n v="3700"/>
    <n v="5028"/>
    <n v="135.8918918918919"/>
    <s v="successful"/>
    <n v="180"/>
    <n v="27.933333333333334"/>
    <s v="US"/>
    <x v="1"/>
    <n v="1"/>
    <n v="27.933333333333334"/>
    <n v="1478844000"/>
    <n v="1479880800"/>
    <d v="2016-11-11T06:00:00"/>
    <d v="2016-11-23T06:00:00"/>
    <b v="0"/>
    <b v="0"/>
    <s v="music/indie rock"/>
    <s v="music"/>
    <s v="indie rock"/>
  </r>
  <r>
    <s v="Extended zero administration software"/>
    <n v="74700"/>
    <n v="1557"/>
    <n v="2.0843373493975905"/>
    <s v="failed"/>
    <n v="15"/>
    <n v="103.8"/>
    <s v="US"/>
    <x v="1"/>
    <n v="1"/>
    <n v="103.8"/>
    <n v="1416117600"/>
    <n v="1418018400"/>
    <d v="2014-11-16T06:00:00"/>
    <d v="2014-12-08T06:00:00"/>
    <b v="0"/>
    <b v="1"/>
    <s v="theater/plays"/>
    <s v="theater"/>
    <s v="plays"/>
  </r>
  <r>
    <s v="Multi-tiered discrete support"/>
    <n v="10000"/>
    <n v="6100"/>
    <n v="61"/>
    <s v="failed"/>
    <n v="191"/>
    <n v="31.937172774869111"/>
    <s v="US"/>
    <x v="1"/>
    <n v="1"/>
    <n v="31.937172774869111"/>
    <n v="1340946000"/>
    <n v="1341032400"/>
    <d v="2012-06-29T05:00:00"/>
    <d v="2012-06-30T05:00:00"/>
    <b v="0"/>
    <b v="0"/>
    <s v="music/indie rock"/>
    <s v="music"/>
    <s v="indie rock"/>
  </r>
  <r>
    <s v="Phased system-worthy conglomeration"/>
    <n v="5300"/>
    <n v="1592"/>
    <n v="30.037735849056602"/>
    <s v="failed"/>
    <n v="16"/>
    <n v="99.5"/>
    <s v="US"/>
    <x v="1"/>
    <n v="1"/>
    <n v="99.5"/>
    <n v="1486101600"/>
    <n v="1486360800"/>
    <d v="2017-02-03T06:00:00"/>
    <d v="2017-02-06T06:00:00"/>
    <b v="0"/>
    <b v="0"/>
    <s v="theater/plays"/>
    <s v="theater"/>
    <s v="plays"/>
  </r>
  <r>
    <s v="Balanced mobile alliance"/>
    <n v="1200"/>
    <n v="14150"/>
    <n v="1179.1666666666665"/>
    <s v="successful"/>
    <n v="130"/>
    <n v="108.84615384615384"/>
    <s v="US"/>
    <x v="1"/>
    <n v="1"/>
    <n v="108.84615384615384"/>
    <n v="1274590800"/>
    <n v="1274677200"/>
    <d v="2010-05-23T05:00:00"/>
    <d v="2010-05-24T05:00:00"/>
    <b v="0"/>
    <b v="0"/>
    <s v="theater/plays"/>
    <s v="theater"/>
    <s v="plays"/>
  </r>
  <r>
    <s v="Reactive solution-oriented groupware"/>
    <n v="1200"/>
    <n v="13513"/>
    <n v="1126.0833333333335"/>
    <s v="successful"/>
    <n v="122"/>
    <n v="110.76229508196721"/>
    <s v="US"/>
    <x v="1"/>
    <n v="1"/>
    <n v="110.76229508196721"/>
    <n v="1263880800"/>
    <n v="1267509600"/>
    <d v="2010-01-19T06:00:00"/>
    <d v="2010-03-02T06:00:00"/>
    <b v="0"/>
    <b v="0"/>
    <s v="music/electric music"/>
    <s v="music"/>
    <s v="electric music"/>
  </r>
  <r>
    <s v="Exclusive bandwidth-monitored orchestration"/>
    <n v="3900"/>
    <n v="504"/>
    <n v="12.923076923076923"/>
    <s v="failed"/>
    <n v="17"/>
    <n v="29.647058823529413"/>
    <s v="US"/>
    <x v="1"/>
    <n v="1"/>
    <n v="29.647058823529413"/>
    <n v="1445403600"/>
    <n v="1445922000"/>
    <d v="2015-10-21T05:00:00"/>
    <d v="2015-10-27T05:00:00"/>
    <b v="0"/>
    <b v="1"/>
    <s v="theater/plays"/>
    <s v="theater"/>
    <s v="plays"/>
  </r>
  <r>
    <s v="Intuitive exuding initiative"/>
    <n v="2000"/>
    <n v="14240"/>
    <n v="712"/>
    <s v="successful"/>
    <n v="140"/>
    <n v="101.71428571428571"/>
    <s v="US"/>
    <x v="1"/>
    <n v="1"/>
    <n v="101.71428571428571"/>
    <n v="1533877200"/>
    <n v="1534050000"/>
    <d v="2018-08-10T05:00:00"/>
    <d v="2018-08-12T05:00:00"/>
    <b v="0"/>
    <b v="1"/>
    <s v="theater/plays"/>
    <s v="theater"/>
    <s v="plays"/>
  </r>
  <r>
    <s v="Streamlined needs-based knowledge user"/>
    <n v="6900"/>
    <n v="2091"/>
    <n v="30.304347826086957"/>
    <s v="failed"/>
    <n v="34"/>
    <n v="61.5"/>
    <s v="US"/>
    <x v="1"/>
    <n v="1"/>
    <n v="61.5"/>
    <n v="1275195600"/>
    <n v="1277528400"/>
    <d v="2010-05-30T05:00:00"/>
    <d v="2010-06-26T05:00:00"/>
    <b v="0"/>
    <b v="0"/>
    <s v="technology/wearables"/>
    <s v="technology"/>
    <s v="wearables"/>
  </r>
  <r>
    <s v="Automated system-worthy structure"/>
    <n v="55800"/>
    <n v="118580"/>
    <n v="212.50896057347671"/>
    <s v="successful"/>
    <n v="3388"/>
    <n v="35"/>
    <s v="US"/>
    <x v="1"/>
    <n v="1"/>
    <n v="35"/>
    <n v="1318136400"/>
    <n v="1318568400"/>
    <d v="2011-10-09T05:00:00"/>
    <d v="2011-10-14T05:00:00"/>
    <b v="0"/>
    <b v="0"/>
    <s v="technology/web"/>
    <s v="technology"/>
    <s v="web"/>
  </r>
  <r>
    <s v="Secured clear-thinking intranet"/>
    <n v="4900"/>
    <n v="11214"/>
    <n v="228.85714285714286"/>
    <s v="successful"/>
    <n v="280"/>
    <n v="40.049999999999997"/>
    <s v="US"/>
    <x v="1"/>
    <n v="1"/>
    <n v="40.049999999999997"/>
    <n v="1283403600"/>
    <n v="1284354000"/>
    <d v="2010-09-02T05:00:00"/>
    <d v="2010-09-13T05:00:00"/>
    <b v="0"/>
    <b v="0"/>
    <s v="theater/plays"/>
    <s v="theater"/>
    <s v="plays"/>
  </r>
  <r>
    <s v="Cloned actuating architecture"/>
    <n v="194900"/>
    <n v="68137"/>
    <n v="34.959979476654695"/>
    <s v="canceled"/>
    <n v="614"/>
    <n v="110.97231270358306"/>
    <s v="US"/>
    <x v="1"/>
    <n v="1"/>
    <n v="110.97231270358306"/>
    <n v="1267423200"/>
    <n v="1269579600"/>
    <d v="2010-03-01T06:00:00"/>
    <d v="2010-03-26T05:00:00"/>
    <b v="0"/>
    <b v="1"/>
    <s v="film &amp; video/animation"/>
    <s v="film &amp; video"/>
    <s v="animation"/>
  </r>
  <r>
    <s v="Down-sized needs-based task-force"/>
    <n v="8600"/>
    <n v="13527"/>
    <n v="157.29069767441862"/>
    <s v="successful"/>
    <n v="366"/>
    <n v="36.959016393442624"/>
    <s v="IT"/>
    <x v="6"/>
    <n v="1.1200000000000001"/>
    <n v="41.394098360655747"/>
    <n v="1412744400"/>
    <n v="1413781200"/>
    <d v="2014-10-08T05:00:00"/>
    <d v="2014-10-20T05:00:00"/>
    <b v="0"/>
    <b v="1"/>
    <s v="technology/wearables"/>
    <s v="technology"/>
    <s v="wearables"/>
  </r>
  <r>
    <s v="Extended responsive Internet solution"/>
    <n v="100"/>
    <n v="1"/>
    <n v="1"/>
    <s v="failed"/>
    <n v="1"/>
    <n v="1"/>
    <s v="GB"/>
    <x v="4"/>
    <n v="1.35"/>
    <n v="1.35"/>
    <n v="1277960400"/>
    <n v="1280120400"/>
    <d v="2010-07-01T05:00:00"/>
    <d v="2010-07-26T05:00:00"/>
    <b v="0"/>
    <b v="0"/>
    <s v="music/electric music"/>
    <s v="music"/>
    <s v="electric music"/>
  </r>
  <r>
    <s v="Universal value-added moderator"/>
    <n v="3600"/>
    <n v="8363"/>
    <n v="232.30555555555554"/>
    <s v="successful"/>
    <n v="270"/>
    <n v="30.974074074074075"/>
    <s v="US"/>
    <x v="1"/>
    <n v="1"/>
    <n v="30.974074074074075"/>
    <n v="1458190800"/>
    <n v="1459486800"/>
    <d v="2016-03-17T05:00:00"/>
    <d v="2016-04-01T05:00:00"/>
    <b v="1"/>
    <b v="1"/>
    <s v="publishing/nonfiction"/>
    <s v="publishing"/>
    <s v="nonfiction"/>
  </r>
  <r>
    <s v="Sharable motivating emulation"/>
    <n v="5800"/>
    <n v="5362"/>
    <n v="92.448275862068968"/>
    <s v="canceled"/>
    <n v="114"/>
    <n v="47.035087719298247"/>
    <s v="US"/>
    <x v="1"/>
    <n v="1"/>
    <n v="47.035087719298247"/>
    <n v="1280984400"/>
    <n v="1282539600"/>
    <d v="2010-08-05T05:00:00"/>
    <d v="2010-08-23T05:00:00"/>
    <b v="0"/>
    <b v="1"/>
    <s v="theater/plays"/>
    <s v="theater"/>
    <s v="plays"/>
  </r>
  <r>
    <s v="Networked web-enabled product"/>
    <n v="4700"/>
    <n v="12065"/>
    <n v="256.70212765957444"/>
    <s v="successful"/>
    <n v="137"/>
    <n v="88.065693430656935"/>
    <s v="US"/>
    <x v="1"/>
    <n v="1"/>
    <n v="88.065693430656935"/>
    <n v="1274590800"/>
    <n v="1275886800"/>
    <d v="2010-05-23T05:00:00"/>
    <d v="2010-06-07T05:00:00"/>
    <b v="0"/>
    <b v="0"/>
    <s v="photography/photography books"/>
    <s v="photography"/>
    <s v="photography books"/>
  </r>
  <r>
    <s v="Advanced dedicated encoding"/>
    <n v="70400"/>
    <n v="118603"/>
    <n v="168.47017045454547"/>
    <s v="successful"/>
    <n v="3205"/>
    <n v="37.005616224648989"/>
    <s v="US"/>
    <x v="1"/>
    <n v="1"/>
    <n v="37.005616224648989"/>
    <n v="1351400400"/>
    <n v="1355983200"/>
    <d v="2012-10-28T05:00:00"/>
    <d v="2012-12-20T06:00:00"/>
    <b v="0"/>
    <b v="0"/>
    <s v="theater/plays"/>
    <s v="theater"/>
    <s v="plays"/>
  </r>
  <r>
    <s v="Stand-alone multi-state project"/>
    <n v="4500"/>
    <n v="7496"/>
    <n v="166.57777777777778"/>
    <s v="successful"/>
    <n v="288"/>
    <n v="26.027777777777779"/>
    <s v="DK"/>
    <x v="3"/>
    <n v="0.15"/>
    <n v="3.9041666666666668"/>
    <n v="1514354400"/>
    <n v="1515391200"/>
    <d v="2017-12-27T06:00:00"/>
    <d v="2018-01-08T06:00:00"/>
    <b v="0"/>
    <b v="1"/>
    <s v="theater/plays"/>
    <s v="theater"/>
    <s v="plays"/>
  </r>
  <r>
    <s v="Customizable bi-directional monitoring"/>
    <n v="1300"/>
    <n v="10037"/>
    <n v="772.07692307692309"/>
    <s v="successful"/>
    <n v="148"/>
    <n v="67.817567567567565"/>
    <s v="US"/>
    <x v="1"/>
    <n v="1"/>
    <n v="67.817567567567565"/>
    <n v="1421733600"/>
    <n v="1422252000"/>
    <d v="2015-01-20T06:00:00"/>
    <d v="2015-01-26T06:00:00"/>
    <b v="0"/>
    <b v="0"/>
    <s v="theater/plays"/>
    <s v="theater"/>
    <s v="plays"/>
  </r>
  <r>
    <s v="Profit-focused motivating function"/>
    <n v="1400"/>
    <n v="5696"/>
    <n v="406.85714285714283"/>
    <s v="successful"/>
    <n v="114"/>
    <n v="49.964912280701753"/>
    <s v="US"/>
    <x v="1"/>
    <n v="1"/>
    <n v="49.964912280701753"/>
    <n v="1305176400"/>
    <n v="1305522000"/>
    <d v="2011-05-12T05:00:00"/>
    <d v="2011-05-16T05:00:00"/>
    <b v="0"/>
    <b v="0"/>
    <s v="film &amp; video/drama"/>
    <s v="film &amp; video"/>
    <s v="drama"/>
  </r>
  <r>
    <s v="Proactive systemic firmware"/>
    <n v="29600"/>
    <n v="167005"/>
    <n v="564.20608108108115"/>
    <s v="successful"/>
    <n v="1518"/>
    <n v="110.01646903820817"/>
    <s v="CA"/>
    <x v="0"/>
    <n v="0.74"/>
    <n v="81.412187088274052"/>
    <n v="1414126800"/>
    <n v="1414904400"/>
    <d v="2014-10-24T05:00:00"/>
    <d v="2014-11-02T05:00:00"/>
    <b v="0"/>
    <b v="0"/>
    <s v="music/rock"/>
    <s v="music"/>
    <s v="rock"/>
  </r>
  <r>
    <s v="Grass-roots upward-trending installation"/>
    <n v="167500"/>
    <n v="114615"/>
    <n v="68.426865671641792"/>
    <s v="failed"/>
    <n v="1274"/>
    <n v="89.964678178963894"/>
    <s v="US"/>
    <x v="1"/>
    <n v="1"/>
    <n v="89.964678178963894"/>
    <n v="1517810400"/>
    <n v="1520402400"/>
    <d v="2018-02-05T06:00:00"/>
    <d v="2018-03-07T06:00:00"/>
    <b v="0"/>
    <b v="0"/>
    <s v="music/electric music"/>
    <s v="music"/>
    <s v="electric music"/>
  </r>
  <r>
    <s v="Virtual heuristic hub"/>
    <n v="48300"/>
    <n v="16592"/>
    <n v="34.351966873706004"/>
    <s v="failed"/>
    <n v="210"/>
    <n v="79.009523809523813"/>
    <s v="IT"/>
    <x v="6"/>
    <n v="1.1200000000000001"/>
    <n v="88.490666666666684"/>
    <n v="1564635600"/>
    <n v="1567141200"/>
    <d v="2019-08-01T05:00:00"/>
    <d v="2019-08-30T05:00:00"/>
    <b v="0"/>
    <b v="1"/>
    <s v="games/video games"/>
    <s v="games"/>
    <s v="video games"/>
  </r>
  <r>
    <s v="Customizable leadingedge model"/>
    <n v="2200"/>
    <n v="14420"/>
    <n v="655.4545454545455"/>
    <s v="successful"/>
    <n v="166"/>
    <n v="86.867469879518069"/>
    <s v="US"/>
    <x v="1"/>
    <n v="1"/>
    <n v="86.867469879518069"/>
    <n v="1500699600"/>
    <n v="1501131600"/>
    <d v="2017-07-22T05:00:00"/>
    <d v="2017-07-27T05:00:00"/>
    <b v="0"/>
    <b v="0"/>
    <s v="music/rock"/>
    <s v="music"/>
    <s v="rock"/>
  </r>
  <r>
    <s v="Upgradable uniform service-desk"/>
    <n v="3500"/>
    <n v="6204"/>
    <n v="177.25714285714284"/>
    <s v="successful"/>
    <n v="100"/>
    <n v="62.04"/>
    <s v="AU"/>
    <x v="2"/>
    <n v="0.69"/>
    <n v="42.807599999999994"/>
    <n v="1354082400"/>
    <n v="1355032800"/>
    <d v="2012-11-28T06:00:00"/>
    <d v="2012-12-09T06:00:00"/>
    <b v="0"/>
    <b v="0"/>
    <s v="music/jazz"/>
    <s v="music"/>
    <s v="jazz"/>
  </r>
  <r>
    <s v="Inverse client-driven product"/>
    <n v="5600"/>
    <n v="6338"/>
    <n v="113.17857142857144"/>
    <s v="successful"/>
    <n v="235"/>
    <n v="26.970212765957445"/>
    <s v="US"/>
    <x v="1"/>
    <n v="1"/>
    <n v="26.970212765957445"/>
    <n v="1336453200"/>
    <n v="1339477200"/>
    <d v="2012-05-08T05:00:00"/>
    <d v="2012-06-12T05:00:00"/>
    <b v="0"/>
    <b v="1"/>
    <s v="theater/plays"/>
    <s v="theater"/>
    <s v="plays"/>
  </r>
  <r>
    <s v="Managed bandwidth-monitored system engine"/>
    <n v="1100"/>
    <n v="8010"/>
    <n v="728.18181818181824"/>
    <s v="successful"/>
    <n v="148"/>
    <n v="54.121621621621621"/>
    <s v="US"/>
    <x v="1"/>
    <n v="1"/>
    <n v="54.121621621621621"/>
    <n v="1305262800"/>
    <n v="1305954000"/>
    <d v="2011-05-13T05:00:00"/>
    <d v="2011-05-21T05:00:00"/>
    <b v="0"/>
    <b v="0"/>
    <s v="music/rock"/>
    <s v="music"/>
    <s v="rock"/>
  </r>
  <r>
    <s v="Advanced transitional help-desk"/>
    <n v="3900"/>
    <n v="8125"/>
    <n v="208.33333333333334"/>
    <s v="successful"/>
    <n v="198"/>
    <n v="41.035353535353536"/>
    <s v="US"/>
    <x v="1"/>
    <n v="1"/>
    <n v="41.035353535353536"/>
    <n v="1492232400"/>
    <n v="1494392400"/>
    <d v="2017-04-15T05:00:00"/>
    <d v="2017-05-10T05:00:00"/>
    <b v="1"/>
    <b v="1"/>
    <s v="music/indie rock"/>
    <s v="music"/>
    <s v="indie rock"/>
  </r>
  <r>
    <s v="De-engineered disintermediate encryption"/>
    <n v="43800"/>
    <n v="13653"/>
    <n v="31.171232876712331"/>
    <s v="failed"/>
    <n v="248"/>
    <n v="55.052419354838712"/>
    <s v="AU"/>
    <x v="2"/>
    <n v="0.69"/>
    <n v="37.986169354838708"/>
    <n v="1537333200"/>
    <n v="1537419600"/>
    <d v="2018-09-19T05:00:00"/>
    <d v="2018-09-20T05:00:00"/>
    <b v="0"/>
    <b v="0"/>
    <s v="film &amp; video/science fiction"/>
    <s v="film &amp; video"/>
    <s v="science fiction"/>
  </r>
  <r>
    <s v="Upgradable attitude-oriented project"/>
    <n v="97200"/>
    <n v="55372"/>
    <n v="56.967078189300416"/>
    <s v="failed"/>
    <n v="513"/>
    <n v="107.93762183235867"/>
    <s v="US"/>
    <x v="1"/>
    <n v="1"/>
    <n v="107.93762183235867"/>
    <n v="1444107600"/>
    <n v="1447999200"/>
    <d v="2015-10-06T05:00:00"/>
    <d v="2015-11-20T06:00:00"/>
    <b v="0"/>
    <b v="0"/>
    <s v="publishing/translations"/>
    <s v="publishing"/>
    <s v="translations"/>
  </r>
  <r>
    <s v="Fundamental zero tolerance alliance"/>
    <n v="4800"/>
    <n v="11088"/>
    <n v="231"/>
    <s v="successful"/>
    <n v="150"/>
    <n v="73.92"/>
    <s v="US"/>
    <x v="1"/>
    <n v="1"/>
    <n v="73.92"/>
    <n v="1386741600"/>
    <n v="1388037600"/>
    <d v="2013-12-11T06:00:00"/>
    <d v="2013-12-26T06:00:00"/>
    <b v="0"/>
    <b v="0"/>
    <s v="theater/plays"/>
    <s v="theater"/>
    <s v="plays"/>
  </r>
  <r>
    <s v="Devolved 24hour forecast"/>
    <n v="125600"/>
    <n v="109106"/>
    <n v="86.867834394904463"/>
    <s v="failed"/>
    <n v="3410"/>
    <n v="31.995894428152493"/>
    <s v="US"/>
    <x v="1"/>
    <n v="1"/>
    <n v="31.995894428152493"/>
    <n v="1376542800"/>
    <n v="1378789200"/>
    <d v="2013-08-15T05:00:00"/>
    <d v="2013-09-10T05:00:00"/>
    <b v="0"/>
    <b v="0"/>
    <s v="games/video games"/>
    <s v="games"/>
    <s v="video games"/>
  </r>
  <r>
    <s v="User-centric attitude-oriented intranet"/>
    <n v="4300"/>
    <n v="11642"/>
    <n v="270.74418604651163"/>
    <s v="successful"/>
    <n v="216"/>
    <n v="53.898148148148145"/>
    <s v="IT"/>
    <x v="6"/>
    <n v="1.1200000000000001"/>
    <n v="60.365925925925929"/>
    <n v="1397451600"/>
    <n v="1398056400"/>
    <d v="2014-04-14T05:00:00"/>
    <d v="2014-04-21T05:00:00"/>
    <b v="0"/>
    <b v="1"/>
    <s v="theater/plays"/>
    <s v="theater"/>
    <s v="plays"/>
  </r>
  <r>
    <s v="Self-enabling 5thgeneration paradigm"/>
    <n v="5600"/>
    <n v="2769"/>
    <n v="49.446428571428569"/>
    <s v="canceled"/>
    <n v="26"/>
    <n v="106.5"/>
    <s v="US"/>
    <x v="1"/>
    <n v="1"/>
    <n v="106.5"/>
    <n v="1548482400"/>
    <n v="1550815200"/>
    <d v="2019-01-26T06:00:00"/>
    <d v="2019-02-22T06:00:00"/>
    <b v="0"/>
    <b v="0"/>
    <s v="theater/plays"/>
    <s v="theater"/>
    <s v="plays"/>
  </r>
  <r>
    <s v="Persistent 3rdgeneration moratorium"/>
    <n v="149600"/>
    <n v="169586"/>
    <n v="113.3596256684492"/>
    <s v="successful"/>
    <n v="5139"/>
    <n v="32.999805409612762"/>
    <s v="US"/>
    <x v="1"/>
    <n v="1"/>
    <n v="32.999805409612762"/>
    <n v="1549692000"/>
    <n v="1550037600"/>
    <d v="2019-02-09T06:00:00"/>
    <d v="2019-02-13T06:00:00"/>
    <b v="0"/>
    <b v="0"/>
    <s v="music/indie rock"/>
    <s v="music"/>
    <s v="indie rock"/>
  </r>
  <r>
    <s v="Cross-platform empowering project"/>
    <n v="53100"/>
    <n v="101185"/>
    <n v="190.55555555555554"/>
    <s v="successful"/>
    <n v="2353"/>
    <n v="43.00254993625159"/>
    <s v="US"/>
    <x v="1"/>
    <n v="1"/>
    <n v="43.00254993625159"/>
    <n v="1492059600"/>
    <n v="1492923600"/>
    <d v="2017-04-13T05:00:00"/>
    <d v="2017-04-23T05:00:00"/>
    <b v="0"/>
    <b v="0"/>
    <s v="theater/plays"/>
    <s v="theater"/>
    <s v="plays"/>
  </r>
  <r>
    <s v="Polarized user-facing interface"/>
    <n v="5000"/>
    <n v="6775"/>
    <n v="135.5"/>
    <s v="successful"/>
    <n v="78"/>
    <n v="86.858974358974365"/>
    <s v="IT"/>
    <x v="6"/>
    <n v="1.1200000000000001"/>
    <n v="97.282051282051299"/>
    <n v="1463979600"/>
    <n v="1467522000"/>
    <d v="2016-05-23T05:00:00"/>
    <d v="2016-07-03T05:00:00"/>
    <b v="0"/>
    <b v="0"/>
    <s v="technology/web"/>
    <s v="technology"/>
    <s v="web"/>
  </r>
  <r>
    <s v="Customer-focused non-volatile framework"/>
    <n v="9400"/>
    <n v="968"/>
    <n v="10.297872340425531"/>
    <s v="failed"/>
    <n v="10"/>
    <n v="96.8"/>
    <s v="US"/>
    <x v="1"/>
    <n v="1"/>
    <n v="96.8"/>
    <n v="1415253600"/>
    <n v="1416117600"/>
    <d v="2014-11-06T06:00:00"/>
    <d v="2014-11-16T06:00:00"/>
    <b v="0"/>
    <b v="0"/>
    <s v="music/rock"/>
    <s v="music"/>
    <s v="rock"/>
  </r>
  <r>
    <s v="Synchronized multimedia frame"/>
    <n v="110800"/>
    <n v="72623"/>
    <n v="65.544223826714799"/>
    <s v="failed"/>
    <n v="2201"/>
    <n v="32.995456610631528"/>
    <s v="US"/>
    <x v="1"/>
    <n v="1"/>
    <n v="32.995456610631528"/>
    <n v="1562216400"/>
    <n v="1563771600"/>
    <d v="2019-07-04T05:00:00"/>
    <d v="2019-07-22T05:00:00"/>
    <b v="0"/>
    <b v="0"/>
    <s v="theater/plays"/>
    <s v="theater"/>
    <s v="plays"/>
  </r>
  <r>
    <s v="Open-architected stable algorithm"/>
    <n v="93800"/>
    <n v="45987"/>
    <n v="49.026652452025587"/>
    <s v="failed"/>
    <n v="676"/>
    <n v="68.028106508875737"/>
    <s v="US"/>
    <x v="1"/>
    <n v="1"/>
    <n v="68.028106508875737"/>
    <n v="1316754000"/>
    <n v="1319259600"/>
    <d v="2011-09-23T05:00:00"/>
    <d v="2011-10-22T05:00:00"/>
    <b v="0"/>
    <b v="0"/>
    <s v="theater/plays"/>
    <s v="theater"/>
    <s v="plays"/>
  </r>
  <r>
    <s v="Cross-platform optimizing website"/>
    <n v="1300"/>
    <n v="10243"/>
    <n v="787.92307692307691"/>
    <s v="successful"/>
    <n v="174"/>
    <n v="58.867816091954026"/>
    <s v="CH"/>
    <x v="5"/>
    <n v="1.2"/>
    <n v="70.641379310344831"/>
    <n v="1313211600"/>
    <n v="1313643600"/>
    <d v="2011-08-13T05:00:00"/>
    <d v="2011-08-18T05:00:00"/>
    <b v="0"/>
    <b v="0"/>
    <s v="film &amp; video/animation"/>
    <s v="film &amp; video"/>
    <s v="animation"/>
  </r>
  <r>
    <s v="Public-key actuating projection"/>
    <n v="108700"/>
    <n v="87293"/>
    <n v="80.306347746090154"/>
    <s v="failed"/>
    <n v="831"/>
    <n v="105.04572803850782"/>
    <s v="US"/>
    <x v="1"/>
    <n v="1"/>
    <n v="105.04572803850782"/>
    <n v="1439528400"/>
    <n v="1440306000"/>
    <d v="2015-08-14T05:00:00"/>
    <d v="2015-08-23T05:00:00"/>
    <b v="0"/>
    <b v="1"/>
    <s v="theater/plays"/>
    <s v="theater"/>
    <s v="plays"/>
  </r>
  <r>
    <s v="Implemented intangible instruction set"/>
    <n v="5100"/>
    <n v="5421"/>
    <n v="106.29411764705883"/>
    <s v="successful"/>
    <n v="164"/>
    <n v="33.054878048780488"/>
    <s v="US"/>
    <x v="1"/>
    <n v="1"/>
    <n v="33.054878048780488"/>
    <n v="1469163600"/>
    <n v="1470805200"/>
    <d v="2016-07-22T05:00:00"/>
    <d v="2016-08-10T05:00:00"/>
    <b v="0"/>
    <b v="1"/>
    <s v="film &amp; video/drama"/>
    <s v="film &amp; video"/>
    <s v="drama"/>
  </r>
  <r>
    <s v="Cross-group interactive architecture"/>
    <n v="8700"/>
    <n v="4414"/>
    <n v="50.735632183908038"/>
    <s v="canceled"/>
    <n v="56"/>
    <n v="78.821428571428569"/>
    <s v="CH"/>
    <x v="5"/>
    <n v="1.2"/>
    <n v="94.585714285714275"/>
    <n v="1288501200"/>
    <n v="1292911200"/>
    <d v="2010-10-31T05:00:00"/>
    <d v="2010-12-21T06:00:00"/>
    <b v="0"/>
    <b v="0"/>
    <s v="theater/plays"/>
    <s v="theater"/>
    <s v="plays"/>
  </r>
  <r>
    <s v="Centralized asymmetric framework"/>
    <n v="5100"/>
    <n v="10981"/>
    <n v="215.31372549019611"/>
    <s v="successful"/>
    <n v="161"/>
    <n v="68.204968944099377"/>
    <s v="US"/>
    <x v="1"/>
    <n v="1"/>
    <n v="68.204968944099377"/>
    <n v="1298959200"/>
    <n v="1301374800"/>
    <d v="2011-03-01T06:00:00"/>
    <d v="2011-03-29T05:00:00"/>
    <b v="0"/>
    <b v="1"/>
    <s v="film &amp; video/animation"/>
    <s v="film &amp; video"/>
    <s v="animation"/>
  </r>
  <r>
    <s v="Down-sized systematic utilization"/>
    <n v="7400"/>
    <n v="10451"/>
    <n v="141.22972972972974"/>
    <s v="successful"/>
    <n v="138"/>
    <n v="75.731884057971016"/>
    <s v="US"/>
    <x v="1"/>
    <n v="1"/>
    <n v="75.731884057971016"/>
    <n v="1387260000"/>
    <n v="1387864800"/>
    <d v="2013-12-17T06:00:00"/>
    <d v="2013-12-24T06:00:00"/>
    <b v="0"/>
    <b v="0"/>
    <s v="music/rock"/>
    <s v="music"/>
    <s v="rock"/>
  </r>
  <r>
    <s v="Profound fault-tolerant model"/>
    <n v="88900"/>
    <n v="102535"/>
    <n v="115.33745781777279"/>
    <s v="successful"/>
    <n v="3308"/>
    <n v="30.996070133010882"/>
    <s v="US"/>
    <x v="1"/>
    <n v="1"/>
    <n v="30.996070133010882"/>
    <n v="1457244000"/>
    <n v="1458190800"/>
    <d v="2016-03-06T06:00:00"/>
    <d v="2016-03-17T05:00:00"/>
    <b v="0"/>
    <b v="0"/>
    <s v="technology/web"/>
    <s v="technology"/>
    <s v="web"/>
  </r>
  <r>
    <s v="Multi-channeled bi-directional moratorium"/>
    <n v="6700"/>
    <n v="12939"/>
    <n v="193.11940298507463"/>
    <s v="successful"/>
    <n v="127"/>
    <n v="101.88188976377953"/>
    <s v="AU"/>
    <x v="2"/>
    <n v="0.69"/>
    <n v="70.298503937007865"/>
    <n v="1556341200"/>
    <n v="1559278800"/>
    <d v="2019-04-27T05:00:00"/>
    <d v="2019-05-31T05:00:00"/>
    <b v="0"/>
    <b v="1"/>
    <s v="film &amp; video/animation"/>
    <s v="film &amp; video"/>
    <s v="animation"/>
  </r>
  <r>
    <s v="Object-based content-based ability"/>
    <n v="1500"/>
    <n v="10946"/>
    <n v="729.73333333333335"/>
    <s v="successful"/>
    <n v="207"/>
    <n v="52.879227053140099"/>
    <s v="IT"/>
    <x v="6"/>
    <n v="1.1200000000000001"/>
    <n v="59.224734299516918"/>
    <n v="1522126800"/>
    <n v="1522731600"/>
    <d v="2018-03-27T05:00:00"/>
    <d v="2018-04-03T05:00:00"/>
    <b v="0"/>
    <b v="1"/>
    <s v="music/jazz"/>
    <s v="music"/>
    <s v="jazz"/>
  </r>
  <r>
    <s v="Progressive coherent secured line"/>
    <n v="61200"/>
    <n v="60994"/>
    <n v="99.66339869281046"/>
    <s v="failed"/>
    <n v="859"/>
    <n v="71.005820721769496"/>
    <s v="CA"/>
    <x v="0"/>
    <n v="0.74"/>
    <n v="52.544307334109426"/>
    <n v="1305954000"/>
    <n v="1306731600"/>
    <d v="2011-05-21T05:00:00"/>
    <d v="2011-05-30T05:00:00"/>
    <b v="0"/>
    <b v="0"/>
    <s v="music/rock"/>
    <s v="music"/>
    <s v="rock"/>
  </r>
  <r>
    <s v="Synchronized directional capability"/>
    <n v="3600"/>
    <n v="3174"/>
    <n v="88.166666666666671"/>
    <s v="live"/>
    <n v="31"/>
    <n v="102.38709677419355"/>
    <s v="US"/>
    <x v="1"/>
    <n v="1"/>
    <n v="102.38709677419355"/>
    <n v="1350709200"/>
    <n v="1352527200"/>
    <d v="2012-10-20T05:00:00"/>
    <d v="2012-11-10T06:00:00"/>
    <b v="0"/>
    <b v="0"/>
    <s v="film &amp; video/animation"/>
    <s v="film &amp; video"/>
    <s v="animation"/>
  </r>
  <r>
    <s v="Cross-platform composite migration"/>
    <n v="9000"/>
    <n v="3351"/>
    <n v="37.233333333333334"/>
    <s v="failed"/>
    <n v="45"/>
    <n v="74.466666666666669"/>
    <s v="US"/>
    <x v="1"/>
    <n v="1"/>
    <n v="74.466666666666669"/>
    <n v="1401166800"/>
    <n v="1404363600"/>
    <d v="2014-05-27T05:00:00"/>
    <d v="2014-07-03T05:00:00"/>
    <b v="0"/>
    <b v="0"/>
    <s v="theater/plays"/>
    <s v="theater"/>
    <s v="plays"/>
  </r>
  <r>
    <s v="Operative local pricing structure"/>
    <n v="185900"/>
    <n v="56774"/>
    <n v="30.540075309306079"/>
    <s v="canceled"/>
    <n v="1113"/>
    <n v="51.009883198562441"/>
    <s v="US"/>
    <x v="1"/>
    <n v="1"/>
    <n v="51.009883198562441"/>
    <n v="1266127200"/>
    <n v="1266645600"/>
    <d v="2010-02-14T06:00:00"/>
    <d v="2010-02-20T06:00:00"/>
    <b v="0"/>
    <b v="0"/>
    <s v="theater/plays"/>
    <s v="theater"/>
    <s v="plays"/>
  </r>
  <r>
    <s v="Optional web-enabled extranet"/>
    <n v="2100"/>
    <n v="540"/>
    <n v="25.714285714285712"/>
    <s v="failed"/>
    <n v="6"/>
    <n v="90"/>
    <s v="US"/>
    <x v="1"/>
    <n v="1"/>
    <n v="90"/>
    <n v="1481436000"/>
    <n v="1482818400"/>
    <d v="2016-12-11T06:00:00"/>
    <d v="2016-12-27T06:00:00"/>
    <b v="0"/>
    <b v="0"/>
    <s v="food/food trucks"/>
    <s v="food"/>
    <s v="food trucks"/>
  </r>
  <r>
    <s v="Reduced 6thgeneration intranet"/>
    <n v="2000"/>
    <n v="680"/>
    <n v="34"/>
    <s v="failed"/>
    <n v="7"/>
    <n v="97.142857142857139"/>
    <s v="US"/>
    <x v="1"/>
    <n v="1"/>
    <n v="97.142857142857139"/>
    <n v="1372222800"/>
    <n v="1374642000"/>
    <d v="2013-06-26T05:00:00"/>
    <d v="2013-07-24T05:00:00"/>
    <b v="0"/>
    <b v="1"/>
    <s v="theater/plays"/>
    <s v="theater"/>
    <s v="plays"/>
  </r>
  <r>
    <s v="Networked disintermediate leverage"/>
    <n v="1100"/>
    <n v="13045"/>
    <n v="1185.909090909091"/>
    <s v="successful"/>
    <n v="181"/>
    <n v="72.071823204419886"/>
    <s v="CH"/>
    <x v="5"/>
    <n v="1.2"/>
    <n v="86.48618784530386"/>
    <n v="1372136400"/>
    <n v="1372482000"/>
    <d v="2013-06-25T05:00:00"/>
    <d v="2013-06-29T05:00:00"/>
    <b v="0"/>
    <b v="0"/>
    <s v="publishing/nonfiction"/>
    <s v="publishing"/>
    <s v="nonfiction"/>
  </r>
  <r>
    <s v="Optional optimal website"/>
    <n v="6600"/>
    <n v="8276"/>
    <n v="125.39393939393939"/>
    <s v="successful"/>
    <n v="110"/>
    <n v="75.236363636363635"/>
    <s v="US"/>
    <x v="1"/>
    <n v="1"/>
    <n v="75.236363636363635"/>
    <n v="1513922400"/>
    <n v="1514959200"/>
    <d v="2017-12-22T06:00:00"/>
    <d v="2018-01-03T06:00:00"/>
    <b v="0"/>
    <b v="0"/>
    <s v="music/rock"/>
    <s v="music"/>
    <s v="rock"/>
  </r>
  <r>
    <s v="Stand-alone asynchronous functionalities"/>
    <n v="7100"/>
    <n v="1022"/>
    <n v="14.394366197183098"/>
    <s v="failed"/>
    <n v="31"/>
    <n v="32.967741935483872"/>
    <s v="US"/>
    <x v="1"/>
    <n v="1"/>
    <n v="32.967741935483872"/>
    <n v="1477976400"/>
    <n v="1478235600"/>
    <d v="2016-11-01T05:00:00"/>
    <d v="2016-11-04T05:00:00"/>
    <b v="0"/>
    <b v="0"/>
    <s v="film &amp; video/drama"/>
    <s v="film &amp; video"/>
    <s v="drama"/>
  </r>
  <r>
    <s v="Profound full-range open system"/>
    <n v="7800"/>
    <n v="4275"/>
    <n v="54.807692307692314"/>
    <s v="failed"/>
    <n v="78"/>
    <n v="54.807692307692307"/>
    <s v="US"/>
    <x v="1"/>
    <n v="1"/>
    <n v="54.807692307692307"/>
    <n v="1407474000"/>
    <n v="1408078800"/>
    <d v="2014-08-08T05:00:00"/>
    <d v="2014-08-15T05:00:00"/>
    <b v="0"/>
    <b v="1"/>
    <s v="games/mobile games"/>
    <s v="games"/>
    <s v="mobile games"/>
  </r>
  <r>
    <s v="Optional tangible utilization"/>
    <n v="7600"/>
    <n v="8332"/>
    <n v="109.63157894736841"/>
    <s v="successful"/>
    <n v="185"/>
    <n v="45.037837837837834"/>
    <s v="US"/>
    <x v="1"/>
    <n v="1"/>
    <n v="45.037837837837834"/>
    <n v="1546149600"/>
    <n v="1548136800"/>
    <d v="2018-12-30T06:00:00"/>
    <d v="2019-01-22T06:00:00"/>
    <b v="0"/>
    <b v="0"/>
    <s v="technology/web"/>
    <s v="technology"/>
    <s v="web"/>
  </r>
  <r>
    <s v="Seamless maximized product"/>
    <n v="3400"/>
    <n v="6408"/>
    <n v="188.47058823529412"/>
    <s v="successful"/>
    <n v="121"/>
    <n v="52.958677685950413"/>
    <s v="US"/>
    <x v="1"/>
    <n v="1"/>
    <n v="52.958677685950413"/>
    <n v="1338440400"/>
    <n v="1340859600"/>
    <d v="2012-05-31T05:00:00"/>
    <d v="2012-06-28T05:00:00"/>
    <b v="0"/>
    <b v="1"/>
    <s v="theater/plays"/>
    <s v="theater"/>
    <s v="plays"/>
  </r>
  <r>
    <s v="Devolved tertiary time-frame"/>
    <n v="84500"/>
    <n v="73522"/>
    <n v="87.008284023668637"/>
    <s v="failed"/>
    <n v="1225"/>
    <n v="60.017959183673469"/>
    <s v="GB"/>
    <x v="4"/>
    <n v="1.35"/>
    <n v="81.024244897959193"/>
    <n v="1454133600"/>
    <n v="1454479200"/>
    <d v="2016-01-30T06:00:00"/>
    <d v="2016-02-03T06:00:00"/>
    <b v="0"/>
    <b v="0"/>
    <s v="theater/plays"/>
    <s v="theater"/>
    <s v="plays"/>
  </r>
  <r>
    <s v="Centralized regional function"/>
    <n v="100"/>
    <n v="1"/>
    <n v="1"/>
    <s v="failed"/>
    <n v="1"/>
    <n v="1"/>
    <s v="CH"/>
    <x v="5"/>
    <n v="1.2"/>
    <n v="1.2"/>
    <n v="1434085200"/>
    <n v="1434430800"/>
    <d v="2015-06-12T05:00:00"/>
    <d v="2015-06-16T05:00:00"/>
    <b v="0"/>
    <b v="0"/>
    <s v="music/rock"/>
    <s v="music"/>
    <s v="rock"/>
  </r>
  <r>
    <s v="User-friendly high-level initiative"/>
    <n v="2300"/>
    <n v="4667"/>
    <n v="202.9130434782609"/>
    <s v="successful"/>
    <n v="106"/>
    <n v="44.028301886792455"/>
    <s v="US"/>
    <x v="1"/>
    <n v="1"/>
    <n v="44.028301886792455"/>
    <n v="1577772000"/>
    <n v="1579672800"/>
    <d v="2019-12-31T06:00:00"/>
    <d v="2020-01-22T06:00:00"/>
    <b v="0"/>
    <b v="1"/>
    <s v="photography/photography books"/>
    <s v="photography"/>
    <s v="photography books"/>
  </r>
  <r>
    <s v="Reverse-engineered zero-defect infrastructure"/>
    <n v="6200"/>
    <n v="12216"/>
    <n v="197.03225806451613"/>
    <s v="successful"/>
    <n v="142"/>
    <n v="86.028169014084511"/>
    <s v="US"/>
    <x v="1"/>
    <n v="1"/>
    <n v="86.028169014084511"/>
    <n v="1562216400"/>
    <n v="1562389200"/>
    <d v="2019-07-04T05:00:00"/>
    <d v="2019-07-06T05:00:00"/>
    <b v="0"/>
    <b v="0"/>
    <s v="photography/photography books"/>
    <s v="photography"/>
    <s v="photography books"/>
  </r>
  <r>
    <s v="Stand-alone background customer loyalty"/>
    <n v="6100"/>
    <n v="6527"/>
    <n v="107"/>
    <s v="successful"/>
    <n v="233"/>
    <n v="28.012875536480685"/>
    <s v="US"/>
    <x v="1"/>
    <n v="1"/>
    <n v="28.012875536480685"/>
    <n v="1548568800"/>
    <n v="1551506400"/>
    <d v="2019-01-27T06:00:00"/>
    <d v="2019-03-02T06:00:00"/>
    <b v="0"/>
    <b v="0"/>
    <s v="theater/plays"/>
    <s v="theater"/>
    <s v="plays"/>
  </r>
  <r>
    <s v="Business-focused discrete software"/>
    <n v="2600"/>
    <n v="6987"/>
    <n v="268.73076923076923"/>
    <s v="successful"/>
    <n v="218"/>
    <n v="32.050458715596328"/>
    <s v="US"/>
    <x v="1"/>
    <n v="1"/>
    <n v="32.050458715596328"/>
    <n v="1514872800"/>
    <n v="1516600800"/>
    <d v="2018-01-02T06:00:00"/>
    <d v="2018-01-22T06:00:00"/>
    <b v="0"/>
    <b v="0"/>
    <s v="music/rock"/>
    <s v="music"/>
    <s v="rock"/>
  </r>
  <r>
    <s v="Advanced intermediate Graphic Interface"/>
    <n v="9700"/>
    <n v="4932"/>
    <n v="50.845360824742272"/>
    <s v="failed"/>
    <n v="67"/>
    <n v="73.611940298507463"/>
    <s v="AU"/>
    <x v="2"/>
    <n v="0.69"/>
    <n v="50.792238805970143"/>
    <n v="1416031200"/>
    <n v="1420437600"/>
    <d v="2014-11-15T06:00:00"/>
    <d v="2015-01-05T06:00:00"/>
    <b v="0"/>
    <b v="0"/>
    <s v="film &amp; video/documentary"/>
    <s v="film &amp; video"/>
    <s v="documentary"/>
  </r>
  <r>
    <s v="Adaptive holistic hub"/>
    <n v="700"/>
    <n v="8262"/>
    <n v="1180.2857142857142"/>
    <s v="successful"/>
    <n v="76"/>
    <n v="108.71052631578948"/>
    <s v="US"/>
    <x v="1"/>
    <n v="1"/>
    <n v="108.71052631578948"/>
    <n v="1330927200"/>
    <n v="1332997200"/>
    <d v="2012-03-05T06:00:00"/>
    <d v="2012-03-29T05:00:00"/>
    <b v="0"/>
    <b v="1"/>
    <s v="film &amp; video/drama"/>
    <s v="film &amp; video"/>
    <s v="drama"/>
  </r>
  <r>
    <s v="Automated uniform concept"/>
    <n v="700"/>
    <n v="1848"/>
    <n v="264"/>
    <s v="successful"/>
    <n v="43"/>
    <n v="42.97674418604651"/>
    <s v="US"/>
    <x v="1"/>
    <n v="1"/>
    <n v="42.97674418604651"/>
    <n v="1571115600"/>
    <n v="1574920800"/>
    <d v="2019-10-15T05:00:00"/>
    <d v="2019-11-28T06:00:00"/>
    <b v="0"/>
    <b v="1"/>
    <s v="theater/plays"/>
    <s v="theater"/>
    <s v="plays"/>
  </r>
  <r>
    <s v="Enhanced regional flexibility"/>
    <n v="5200"/>
    <n v="1583"/>
    <n v="30.44230769230769"/>
    <s v="failed"/>
    <n v="19"/>
    <n v="83.315789473684205"/>
    <s v="US"/>
    <x v="1"/>
    <n v="1"/>
    <n v="83.315789473684205"/>
    <n v="1463461200"/>
    <n v="1464930000"/>
    <d v="2016-05-17T05:00:00"/>
    <d v="2016-06-03T05:00:00"/>
    <b v="0"/>
    <b v="0"/>
    <s v="food/food trucks"/>
    <s v="food"/>
    <s v="food trucks"/>
  </r>
  <r>
    <s v="Public-key bottom-line algorithm"/>
    <n v="140800"/>
    <n v="88536"/>
    <n v="62.880681818181813"/>
    <s v="failed"/>
    <n v="2108"/>
    <n v="42"/>
    <s v="CH"/>
    <x v="5"/>
    <n v="1.2"/>
    <n v="50.4"/>
    <n v="1344920400"/>
    <n v="1345006800"/>
    <d v="2012-08-14T05:00:00"/>
    <d v="2012-08-15T05:00:00"/>
    <b v="0"/>
    <b v="0"/>
    <s v="film &amp; video/documentary"/>
    <s v="film &amp; video"/>
    <s v="documentary"/>
  </r>
  <r>
    <s v="Multi-layered intangible instruction set"/>
    <n v="6400"/>
    <n v="12360"/>
    <n v="193.125"/>
    <s v="successful"/>
    <n v="221"/>
    <n v="55.927601809954751"/>
    <s v="US"/>
    <x v="1"/>
    <n v="1"/>
    <n v="55.927601809954751"/>
    <n v="1511848800"/>
    <n v="1512712800"/>
    <d v="2017-11-28T06:00:00"/>
    <d v="2017-12-08T06:00:00"/>
    <b v="0"/>
    <b v="1"/>
    <s v="theater/plays"/>
    <s v="theater"/>
    <s v="plays"/>
  </r>
  <r>
    <s v="Fundamental methodical emulation"/>
    <n v="92500"/>
    <n v="71320"/>
    <n v="77.102702702702715"/>
    <s v="failed"/>
    <n v="679"/>
    <n v="105.03681885125184"/>
    <s v="US"/>
    <x v="1"/>
    <n v="1"/>
    <n v="105.03681885125184"/>
    <n v="1452319200"/>
    <n v="1452492000"/>
    <d v="2016-01-09T06:00:00"/>
    <d v="2016-01-11T06:00:00"/>
    <b v="0"/>
    <b v="1"/>
    <s v="games/video games"/>
    <s v="games"/>
    <s v="video games"/>
  </r>
  <r>
    <s v="Expanded value-added hardware"/>
    <n v="59700"/>
    <n v="134640"/>
    <n v="225.52763819095478"/>
    <s v="successful"/>
    <n v="2805"/>
    <n v="48"/>
    <s v="CA"/>
    <x v="0"/>
    <n v="0.74"/>
    <n v="35.519999999999996"/>
    <n v="1523854800"/>
    <n v="1524286800"/>
    <d v="2018-04-16T05:00:00"/>
    <d v="2018-04-21T05:00:00"/>
    <b v="0"/>
    <b v="0"/>
    <s v="publishing/nonfiction"/>
    <s v="publishing"/>
    <s v="nonfiction"/>
  </r>
  <r>
    <s v="Diverse high-level attitude"/>
    <n v="3200"/>
    <n v="7661"/>
    <n v="239.40625"/>
    <s v="successful"/>
    <n v="68"/>
    <n v="112.66176470588235"/>
    <s v="US"/>
    <x v="1"/>
    <n v="1"/>
    <n v="112.66176470588235"/>
    <n v="1346043600"/>
    <n v="1346907600"/>
    <d v="2012-08-27T05:00:00"/>
    <d v="2012-09-06T05:00:00"/>
    <b v="0"/>
    <b v="0"/>
    <s v="games/video games"/>
    <s v="games"/>
    <s v="video games"/>
  </r>
  <r>
    <s v="Visionary 24hour analyzer"/>
    <n v="3200"/>
    <n v="2950"/>
    <n v="92.1875"/>
    <s v="failed"/>
    <n v="36"/>
    <n v="81.944444444444443"/>
    <s v="DK"/>
    <x v="3"/>
    <n v="0.15"/>
    <n v="12.291666666666666"/>
    <n v="1464325200"/>
    <n v="1464498000"/>
    <d v="2016-05-27T05:00:00"/>
    <d v="2016-05-29T05:00:00"/>
    <b v="0"/>
    <b v="1"/>
    <s v="music/rock"/>
    <s v="music"/>
    <s v="rock"/>
  </r>
  <r>
    <s v="Centralized bandwidth-monitored leverage"/>
    <n v="9000"/>
    <n v="11721"/>
    <n v="130.23333333333335"/>
    <s v="successful"/>
    <n v="183"/>
    <n v="64.049180327868854"/>
    <s v="CA"/>
    <x v="0"/>
    <n v="0.74"/>
    <n v="47.396393442622951"/>
    <n v="1511935200"/>
    <n v="1514181600"/>
    <d v="2017-11-29T06:00:00"/>
    <d v="2017-12-25T06:00:00"/>
    <b v="0"/>
    <b v="0"/>
    <s v="music/rock"/>
    <s v="music"/>
    <s v="rock"/>
  </r>
  <r>
    <s v="Ergonomic mission-critical moratorium"/>
    <n v="2300"/>
    <n v="14150"/>
    <n v="615.21739130434787"/>
    <s v="successful"/>
    <n v="133"/>
    <n v="106.39097744360902"/>
    <s v="US"/>
    <x v="1"/>
    <n v="1"/>
    <n v="106.39097744360902"/>
    <n v="1392012000"/>
    <n v="1392184800"/>
    <d v="2014-02-10T06:00:00"/>
    <d v="2014-02-12T06:00:00"/>
    <b v="1"/>
    <b v="1"/>
    <s v="theater/plays"/>
    <s v="theater"/>
    <s v="plays"/>
  </r>
  <r>
    <s v="Front-line intermediate moderator"/>
    <n v="51300"/>
    <n v="189192"/>
    <n v="368.79532163742692"/>
    <s v="successful"/>
    <n v="2489"/>
    <n v="76.011249497790274"/>
    <s v="IT"/>
    <x v="6"/>
    <n v="1.1200000000000001"/>
    <n v="85.132599437525116"/>
    <n v="1556946000"/>
    <n v="1559365200"/>
    <d v="2019-05-04T05:00:00"/>
    <d v="2019-06-01T05:00:00"/>
    <b v="0"/>
    <b v="1"/>
    <s v="publishing/nonfiction"/>
    <s v="publishing"/>
    <s v="nonfiction"/>
  </r>
  <r>
    <s v="Automated local secured line"/>
    <n v="700"/>
    <n v="7664"/>
    <n v="1094.8571428571429"/>
    <s v="successful"/>
    <n v="69"/>
    <n v="111.07246376811594"/>
    <s v="US"/>
    <x v="1"/>
    <n v="1"/>
    <n v="111.07246376811594"/>
    <n v="1548050400"/>
    <n v="1549173600"/>
    <d v="2019-01-21T06:00:00"/>
    <d v="2019-02-03T06:00:00"/>
    <b v="0"/>
    <b v="1"/>
    <s v="theater/plays"/>
    <s v="theater"/>
    <s v="plays"/>
  </r>
  <r>
    <s v="Integrated bandwidth-monitored alliance"/>
    <n v="8900"/>
    <n v="4509"/>
    <n v="50.662921348314605"/>
    <s v="failed"/>
    <n v="47"/>
    <n v="95.936170212765958"/>
    <s v="US"/>
    <x v="1"/>
    <n v="1"/>
    <n v="95.936170212765958"/>
    <n v="1353736800"/>
    <n v="1355032800"/>
    <d v="2012-11-24T06:00:00"/>
    <d v="2012-12-09T06:00:00"/>
    <b v="1"/>
    <b v="0"/>
    <s v="games/video games"/>
    <s v="games"/>
    <s v="video games"/>
  </r>
  <r>
    <s v="Cross-group heuristic forecast"/>
    <n v="1500"/>
    <n v="12009"/>
    <n v="800.6"/>
    <s v="successful"/>
    <n v="279"/>
    <n v="43.043010752688176"/>
    <s v="GB"/>
    <x v="4"/>
    <n v="1.35"/>
    <n v="58.108064516129041"/>
    <n v="1532840400"/>
    <n v="1533963600"/>
    <d v="2018-07-29T05:00:00"/>
    <d v="2018-08-11T05:00:00"/>
    <b v="0"/>
    <b v="1"/>
    <s v="music/rock"/>
    <s v="music"/>
    <s v="rock"/>
  </r>
  <r>
    <s v="Extended impactful secured line"/>
    <n v="4900"/>
    <n v="14273"/>
    <n v="291.28571428571428"/>
    <s v="successful"/>
    <n v="210"/>
    <n v="67.966666666666669"/>
    <s v="US"/>
    <x v="1"/>
    <n v="1"/>
    <n v="67.966666666666669"/>
    <n v="1488261600"/>
    <n v="1489381200"/>
    <d v="2017-02-28T06:00:00"/>
    <d v="2017-03-13T05:00:00"/>
    <b v="0"/>
    <b v="0"/>
    <s v="film &amp; video/documentary"/>
    <s v="film &amp; video"/>
    <s v="documentary"/>
  </r>
  <r>
    <s v="Distributed optimizing protocol"/>
    <n v="54000"/>
    <n v="188982"/>
    <n v="349.9666666666667"/>
    <s v="successful"/>
    <n v="2100"/>
    <n v="89.991428571428571"/>
    <s v="US"/>
    <x v="1"/>
    <n v="1"/>
    <n v="89.991428571428571"/>
    <n v="1393567200"/>
    <n v="1395032400"/>
    <d v="2014-02-28T06:00:00"/>
    <d v="2014-03-17T05:00:00"/>
    <b v="0"/>
    <b v="0"/>
    <s v="music/rock"/>
    <s v="music"/>
    <s v="rock"/>
  </r>
  <r>
    <s v="Secured well-modulated system engine"/>
    <n v="4100"/>
    <n v="14640"/>
    <n v="357.07317073170731"/>
    <s v="successful"/>
    <n v="252"/>
    <n v="58.095238095238095"/>
    <s v="US"/>
    <x v="1"/>
    <n v="1"/>
    <n v="58.095238095238095"/>
    <n v="1410325200"/>
    <n v="1412485200"/>
    <d v="2014-09-10T05:00:00"/>
    <d v="2014-10-05T05:00:00"/>
    <b v="1"/>
    <b v="1"/>
    <s v="music/rock"/>
    <s v="music"/>
    <s v="rock"/>
  </r>
  <r>
    <s v="Streamlined national benchmark"/>
    <n v="85000"/>
    <n v="107516"/>
    <n v="126.48941176470588"/>
    <s v="successful"/>
    <n v="1280"/>
    <n v="83.996875000000003"/>
    <s v="US"/>
    <x v="1"/>
    <n v="1"/>
    <n v="83.996875000000003"/>
    <n v="1276923600"/>
    <n v="1279688400"/>
    <d v="2010-06-19T05:00:00"/>
    <d v="2010-07-21T05:00:00"/>
    <b v="0"/>
    <b v="1"/>
    <s v="publishing/nonfiction"/>
    <s v="publishing"/>
    <s v="nonfiction"/>
  </r>
  <r>
    <s v="Open-architected 24/7 infrastructure"/>
    <n v="3600"/>
    <n v="13950"/>
    <n v="387.5"/>
    <s v="successful"/>
    <n v="157"/>
    <n v="88.853503184713375"/>
    <s v="GB"/>
    <x v="4"/>
    <n v="1.35"/>
    <n v="119.95222929936307"/>
    <n v="1500958800"/>
    <n v="1501995600"/>
    <d v="2017-07-25T05:00:00"/>
    <d v="2017-08-06T05:00:00"/>
    <b v="0"/>
    <b v="0"/>
    <s v="film &amp; video/shorts"/>
    <s v="film &amp; video"/>
    <s v="shorts"/>
  </r>
  <r>
    <s v="Digitized 6thgeneration Local Area Network"/>
    <n v="2800"/>
    <n v="12797"/>
    <n v="457.03571428571428"/>
    <s v="successful"/>
    <n v="194"/>
    <n v="65.963917525773198"/>
    <s v="US"/>
    <x v="1"/>
    <n v="1"/>
    <n v="65.963917525773198"/>
    <n v="1292220000"/>
    <n v="1294639200"/>
    <d v="2010-12-13T06:00:00"/>
    <d v="2011-01-10T06:00:00"/>
    <b v="0"/>
    <b v="1"/>
    <s v="theater/plays"/>
    <s v="theater"/>
    <s v="plays"/>
  </r>
  <r>
    <s v="Innovative actuating artificial intelligence"/>
    <n v="2300"/>
    <n v="6134"/>
    <n v="266.69565217391306"/>
    <s v="successful"/>
    <n v="82"/>
    <n v="74.804878048780495"/>
    <s v="AU"/>
    <x v="2"/>
    <n v="0.69"/>
    <n v="51.615365853658538"/>
    <n v="1304398800"/>
    <n v="1305435600"/>
    <d v="2011-05-03T05:00:00"/>
    <d v="2011-05-15T05:00:00"/>
    <b v="0"/>
    <b v="1"/>
    <s v="film &amp; video/drama"/>
    <s v="film &amp; video"/>
    <s v="drama"/>
  </r>
  <r>
    <s v="Cross-platform reciprocal budgetary management"/>
    <n v="7100"/>
    <n v="4899"/>
    <n v="69"/>
    <s v="failed"/>
    <n v="70"/>
    <n v="69.98571428571428"/>
    <s v="US"/>
    <x v="1"/>
    <n v="1"/>
    <n v="69.98571428571428"/>
    <n v="1535432400"/>
    <n v="1537592400"/>
    <d v="2018-08-28T05:00:00"/>
    <d v="2018-09-22T05:00:00"/>
    <b v="0"/>
    <b v="0"/>
    <s v="theater/plays"/>
    <s v="theater"/>
    <s v="plays"/>
  </r>
  <r>
    <s v="Vision-oriented scalable portal"/>
    <n v="9600"/>
    <n v="4929"/>
    <n v="51.34375"/>
    <s v="failed"/>
    <n v="154"/>
    <n v="32.006493506493506"/>
    <s v="US"/>
    <x v="1"/>
    <n v="1"/>
    <n v="32.006493506493506"/>
    <n v="1433826000"/>
    <n v="1435122000"/>
    <d v="2015-06-09T05:00:00"/>
    <d v="2015-06-24T05:00:00"/>
    <b v="0"/>
    <b v="0"/>
    <s v="theater/plays"/>
    <s v="theater"/>
    <s v="plays"/>
  </r>
  <r>
    <s v="Persevering zero administration knowledge user"/>
    <n v="121600"/>
    <n v="1424"/>
    <n v="1.1710526315789473"/>
    <s v="failed"/>
    <n v="22"/>
    <n v="64.727272727272734"/>
    <s v="US"/>
    <x v="1"/>
    <n v="1"/>
    <n v="64.727272727272734"/>
    <n v="1514959200"/>
    <n v="1520056800"/>
    <d v="2018-01-03T06:00:00"/>
    <d v="2018-03-03T06:00:00"/>
    <b v="0"/>
    <b v="0"/>
    <s v="theater/plays"/>
    <s v="theater"/>
    <s v="plays"/>
  </r>
  <r>
    <s v="Front-line bottom-line Graphic Interface"/>
    <n v="97100"/>
    <n v="105817"/>
    <n v="108.97734294541709"/>
    <s v="successful"/>
    <n v="4233"/>
    <n v="24.998110087408456"/>
    <s v="US"/>
    <x v="1"/>
    <n v="1"/>
    <n v="24.998110087408456"/>
    <n v="1332738000"/>
    <n v="1335675600"/>
    <d v="2012-03-26T05:00:00"/>
    <d v="2012-04-29T05:00:00"/>
    <b v="0"/>
    <b v="0"/>
    <s v="photography/photography books"/>
    <s v="photography"/>
    <s v="photography books"/>
  </r>
  <r>
    <s v="Synergized fault-tolerant hierarchy"/>
    <n v="43200"/>
    <n v="136156"/>
    <n v="315.17592592592592"/>
    <s v="successful"/>
    <n v="1297"/>
    <n v="104.97764070932922"/>
    <s v="DK"/>
    <x v="3"/>
    <n v="0.15"/>
    <n v="15.746646106399382"/>
    <n v="1445490000"/>
    <n v="1448431200"/>
    <d v="2015-10-22T05:00:00"/>
    <d v="2015-11-25T06:00:00"/>
    <b v="1"/>
    <b v="0"/>
    <s v="publishing/translations"/>
    <s v="publishing"/>
    <s v="translations"/>
  </r>
  <r>
    <s v="Expanded asynchronous groupware"/>
    <n v="6800"/>
    <n v="10723"/>
    <n v="157.69117647058823"/>
    <s v="successful"/>
    <n v="165"/>
    <n v="64.987878787878785"/>
    <s v="DK"/>
    <x v="3"/>
    <n v="0.15"/>
    <n v="9.7481818181818181"/>
    <n v="1297663200"/>
    <n v="1298613600"/>
    <d v="2011-02-14T06:00:00"/>
    <d v="2011-02-25T06:00:00"/>
    <b v="0"/>
    <b v="0"/>
    <s v="publishing/translations"/>
    <s v="publishing"/>
    <s v="translations"/>
  </r>
  <r>
    <s v="Expanded fault-tolerant emulation"/>
    <n v="7300"/>
    <n v="11228"/>
    <n v="153.8082191780822"/>
    <s v="successful"/>
    <n v="119"/>
    <n v="94.352941176470594"/>
    <s v="US"/>
    <x v="1"/>
    <n v="1"/>
    <n v="94.352941176470594"/>
    <n v="1371963600"/>
    <n v="1372482000"/>
    <d v="2013-06-23T05:00:00"/>
    <d v="2013-06-29T05:00:00"/>
    <b v="0"/>
    <b v="0"/>
    <s v="theater/plays"/>
    <s v="theater"/>
    <s v="plays"/>
  </r>
  <r>
    <s v="Future-proofed 24hour model"/>
    <n v="86200"/>
    <n v="77355"/>
    <n v="89.738979118329468"/>
    <s v="failed"/>
    <n v="1758"/>
    <n v="44.001706484641637"/>
    <s v="US"/>
    <x v="1"/>
    <n v="1"/>
    <n v="44.001706484641637"/>
    <n v="1425103200"/>
    <n v="1425621600"/>
    <d v="2015-02-28T06:00:00"/>
    <d v="2015-03-06T06:00:00"/>
    <b v="0"/>
    <b v="0"/>
    <s v="technology/web"/>
    <s v="technology"/>
    <s v="web"/>
  </r>
  <r>
    <s v="Optimized didactic intranet"/>
    <n v="8100"/>
    <n v="6086"/>
    <n v="75.135802469135797"/>
    <s v="failed"/>
    <n v="94"/>
    <n v="64.744680851063833"/>
    <s v="US"/>
    <x v="1"/>
    <n v="1"/>
    <n v="64.744680851063833"/>
    <n v="1265349600"/>
    <n v="1266300000"/>
    <d v="2010-02-05T06:00:00"/>
    <d v="2010-02-16T06:00:00"/>
    <b v="0"/>
    <b v="0"/>
    <s v="music/indie rock"/>
    <s v="music"/>
    <s v="indie rock"/>
  </r>
  <r>
    <s v="Right-sized dedicated standardization"/>
    <n v="17700"/>
    <n v="150960"/>
    <n v="852.88135593220341"/>
    <s v="successful"/>
    <n v="1797"/>
    <n v="84.00667779632721"/>
    <s v="US"/>
    <x v="1"/>
    <n v="1"/>
    <n v="84.00667779632721"/>
    <n v="1301202000"/>
    <n v="1305867600"/>
    <d v="2011-03-27T05:00:00"/>
    <d v="2011-05-20T05:00:00"/>
    <b v="0"/>
    <b v="0"/>
    <s v="music/jazz"/>
    <s v="music"/>
    <s v="jazz"/>
  </r>
  <r>
    <s v="Vision-oriented high-level extranet"/>
    <n v="6400"/>
    <n v="8890"/>
    <n v="138.90625"/>
    <s v="successful"/>
    <n v="261"/>
    <n v="34.061302681992338"/>
    <s v="US"/>
    <x v="1"/>
    <n v="1"/>
    <n v="34.061302681992338"/>
    <n v="1538024400"/>
    <n v="1538802000"/>
    <d v="2018-09-27T05:00:00"/>
    <d v="2018-10-06T05:00:00"/>
    <b v="0"/>
    <b v="0"/>
    <s v="theater/plays"/>
    <s v="theater"/>
    <s v="plays"/>
  </r>
  <r>
    <s v="Organized scalable initiative"/>
    <n v="7700"/>
    <n v="14644"/>
    <n v="190.18181818181819"/>
    <s v="successful"/>
    <n v="157"/>
    <n v="93.273885350318466"/>
    <s v="US"/>
    <x v="1"/>
    <n v="1"/>
    <n v="93.273885350318466"/>
    <n v="1395032400"/>
    <n v="1398920400"/>
    <d v="2014-03-17T05:00:00"/>
    <d v="2014-05-01T05:00:00"/>
    <b v="0"/>
    <b v="1"/>
    <s v="film &amp; video/documentary"/>
    <s v="film &amp; video"/>
    <s v="documentary"/>
  </r>
  <r>
    <s v="Enhanced regional moderator"/>
    <n v="116300"/>
    <n v="116583"/>
    <n v="100.24333619948409"/>
    <s v="successful"/>
    <n v="3533"/>
    <n v="32.998301726577978"/>
    <s v="US"/>
    <x v="1"/>
    <n v="1"/>
    <n v="32.998301726577978"/>
    <n v="1405486800"/>
    <n v="1405659600"/>
    <d v="2014-07-16T05:00:00"/>
    <d v="2014-07-18T05:00:00"/>
    <b v="0"/>
    <b v="1"/>
    <s v="theater/plays"/>
    <s v="theater"/>
    <s v="plays"/>
  </r>
  <r>
    <s v="Automated even-keeled emulation"/>
    <n v="9100"/>
    <n v="12991"/>
    <n v="142.75824175824175"/>
    <s v="successful"/>
    <n v="155"/>
    <n v="83.812903225806451"/>
    <s v="US"/>
    <x v="1"/>
    <n v="1"/>
    <n v="83.812903225806451"/>
    <n v="1455861600"/>
    <n v="1457244000"/>
    <d v="2016-02-19T06:00:00"/>
    <d v="2016-03-06T06:00:00"/>
    <b v="0"/>
    <b v="0"/>
    <s v="technology/web"/>
    <s v="technology"/>
    <s v="web"/>
  </r>
  <r>
    <s v="Reverse-engineered multi-tasking product"/>
    <n v="1500"/>
    <n v="8447"/>
    <n v="563.13333333333333"/>
    <s v="successful"/>
    <n v="132"/>
    <n v="63.992424242424242"/>
    <s v="IT"/>
    <x v="6"/>
    <n v="1.1200000000000001"/>
    <n v="71.671515151515152"/>
    <n v="1529038800"/>
    <n v="1529298000"/>
    <d v="2018-06-15T05:00:00"/>
    <d v="2018-06-18T05:00:00"/>
    <b v="0"/>
    <b v="0"/>
    <s v="technology/wearables"/>
    <s v="technology"/>
    <s v="wearables"/>
  </r>
  <r>
    <s v="De-engineered next generation parallelism"/>
    <n v="8800"/>
    <n v="2703"/>
    <n v="30.715909090909086"/>
    <s v="failed"/>
    <n v="33"/>
    <n v="81.909090909090907"/>
    <s v="US"/>
    <x v="1"/>
    <n v="1"/>
    <n v="81.909090909090907"/>
    <n v="1535259600"/>
    <n v="1535778000"/>
    <d v="2018-08-26T05:00:00"/>
    <d v="2018-09-01T05:00:00"/>
    <b v="0"/>
    <b v="0"/>
    <s v="photography/photography books"/>
    <s v="photography"/>
    <s v="photography books"/>
  </r>
  <r>
    <s v="Intuitive cohesive groupware"/>
    <n v="8800"/>
    <n v="8747"/>
    <n v="99.39772727272728"/>
    <s v="canceled"/>
    <n v="94"/>
    <n v="93.053191489361708"/>
    <s v="US"/>
    <x v="1"/>
    <n v="1"/>
    <n v="93.053191489361708"/>
    <n v="1327212000"/>
    <n v="1327471200"/>
    <d v="2012-01-22T06:00:00"/>
    <d v="2012-01-25T06:00:00"/>
    <b v="0"/>
    <b v="0"/>
    <s v="film &amp; video/documentary"/>
    <s v="film &amp; video"/>
    <s v="documentary"/>
  </r>
  <r>
    <s v="Up-sized high-level access"/>
    <n v="69900"/>
    <n v="138087"/>
    <n v="197.54935622317598"/>
    <s v="successful"/>
    <n v="1354"/>
    <n v="101.98449039881831"/>
    <s v="GB"/>
    <x v="4"/>
    <n v="1.35"/>
    <n v="137.67906203840474"/>
    <n v="1526360400"/>
    <n v="1529557200"/>
    <d v="2018-05-15T05:00:00"/>
    <d v="2018-06-21T05:00:00"/>
    <b v="0"/>
    <b v="0"/>
    <s v="technology/web"/>
    <s v="technology"/>
    <s v="web"/>
  </r>
  <r>
    <s v="Phased empowering success"/>
    <n v="1000"/>
    <n v="5085"/>
    <n v="508.5"/>
    <s v="successful"/>
    <n v="48"/>
    <n v="105.9375"/>
    <s v="US"/>
    <x v="1"/>
    <n v="1"/>
    <n v="105.9375"/>
    <n v="1532149200"/>
    <n v="1535259600"/>
    <d v="2018-07-21T05:00:00"/>
    <d v="2018-08-26T05:00:00"/>
    <b v="1"/>
    <b v="1"/>
    <s v="technology/web"/>
    <s v="technology"/>
    <s v="web"/>
  </r>
  <r>
    <s v="Distributed actuating project"/>
    <n v="4700"/>
    <n v="11174"/>
    <n v="237.74468085106383"/>
    <s v="successful"/>
    <n v="110"/>
    <n v="101.58181818181818"/>
    <s v="US"/>
    <x v="1"/>
    <n v="1"/>
    <n v="101.58181818181818"/>
    <n v="1515304800"/>
    <n v="1515564000"/>
    <d v="2018-01-07T06:00:00"/>
    <d v="2018-01-10T06:00:00"/>
    <b v="0"/>
    <b v="0"/>
    <s v="food/food trucks"/>
    <s v="food"/>
    <s v="food trucks"/>
  </r>
  <r>
    <s v="Robust motivating orchestration"/>
    <n v="3200"/>
    <n v="10831"/>
    <n v="338.46875"/>
    <s v="successful"/>
    <n v="172"/>
    <n v="62.970930232558139"/>
    <s v="US"/>
    <x v="1"/>
    <n v="1"/>
    <n v="62.970930232558139"/>
    <n v="1276318800"/>
    <n v="1277096400"/>
    <d v="2010-06-12T05:00:00"/>
    <d v="2010-06-21T05:00:00"/>
    <b v="0"/>
    <b v="0"/>
    <s v="film &amp; video/drama"/>
    <s v="film &amp; video"/>
    <s v="drama"/>
  </r>
  <r>
    <s v="Vision-oriented uniform instruction set"/>
    <n v="6700"/>
    <n v="8917"/>
    <n v="133.08955223880596"/>
    <s v="successful"/>
    <n v="307"/>
    <n v="29.045602605863191"/>
    <s v="US"/>
    <x v="1"/>
    <n v="1"/>
    <n v="29.045602605863191"/>
    <n v="1328767200"/>
    <n v="1329026400"/>
    <d v="2012-02-09T06:00:00"/>
    <d v="2012-02-12T06:00:00"/>
    <b v="0"/>
    <b v="1"/>
    <s v="music/indie rock"/>
    <s v="music"/>
    <s v="indie rock"/>
  </r>
  <r>
    <s v="Cross-group upward-trending hierarchy"/>
    <n v="100"/>
    <n v="1"/>
    <n v="1"/>
    <s v="failed"/>
    <n v="1"/>
    <n v="1"/>
    <s v="US"/>
    <x v="1"/>
    <n v="1"/>
    <n v="1"/>
    <n v="1321682400"/>
    <n v="1322978400"/>
    <d v="2011-11-19T06:00:00"/>
    <d v="2011-12-04T06:00:00"/>
    <b v="1"/>
    <b v="0"/>
    <s v="music/rock"/>
    <s v="music"/>
    <s v="rock"/>
  </r>
  <r>
    <s v="Object-based needs-based info-mediaries"/>
    <n v="6000"/>
    <n v="12468"/>
    <n v="207.79999999999998"/>
    <s v="successful"/>
    <n v="160"/>
    <n v="77.924999999999997"/>
    <s v="US"/>
    <x v="1"/>
    <n v="1"/>
    <n v="77.924999999999997"/>
    <n v="1335934800"/>
    <n v="1338786000"/>
    <d v="2012-05-02T05:00:00"/>
    <d v="2012-06-04T05:00:00"/>
    <b v="0"/>
    <b v="0"/>
    <s v="music/electric music"/>
    <s v="music"/>
    <s v="electric music"/>
  </r>
  <r>
    <s v="Open-source reciprocal standardization"/>
    <n v="4900"/>
    <n v="2505"/>
    <n v="51.122448979591837"/>
    <s v="failed"/>
    <n v="31"/>
    <n v="80.806451612903231"/>
    <s v="US"/>
    <x v="1"/>
    <n v="1"/>
    <n v="80.806451612903231"/>
    <n v="1310792400"/>
    <n v="1311656400"/>
    <d v="2011-07-16T05:00:00"/>
    <d v="2011-07-26T05:00:00"/>
    <b v="0"/>
    <b v="1"/>
    <s v="games/video games"/>
    <s v="games"/>
    <s v="video games"/>
  </r>
  <r>
    <s v="Secured well-modulated projection"/>
    <n v="17100"/>
    <n v="111502"/>
    <n v="652.05847953216369"/>
    <s v="successful"/>
    <n v="1467"/>
    <n v="76.006816632583508"/>
    <s v="CA"/>
    <x v="0"/>
    <n v="0.74"/>
    <n v="56.245044308111794"/>
    <n v="1308546000"/>
    <n v="1308978000"/>
    <d v="2011-06-20T05:00:00"/>
    <d v="2011-06-25T05:00:00"/>
    <b v="0"/>
    <b v="1"/>
    <s v="music/indie rock"/>
    <s v="music"/>
    <s v="indie rock"/>
  </r>
  <r>
    <s v="Multi-channeled secondary middleware"/>
    <n v="171000"/>
    <n v="194309"/>
    <n v="113.63099415204678"/>
    <s v="successful"/>
    <n v="2662"/>
    <n v="72.993613824192337"/>
    <s v="CA"/>
    <x v="0"/>
    <n v="0.74"/>
    <n v="54.015274229902332"/>
    <n v="1574056800"/>
    <n v="1576389600"/>
    <d v="2019-11-18T06:00:00"/>
    <d v="2019-12-15T06:00:00"/>
    <b v="0"/>
    <b v="0"/>
    <s v="publishing/fiction"/>
    <s v="publishing"/>
    <s v="fiction"/>
  </r>
  <r>
    <s v="Horizontal clear-thinking framework"/>
    <n v="23400"/>
    <n v="23956"/>
    <n v="102.37606837606839"/>
    <s v="successful"/>
    <n v="452"/>
    <n v="53"/>
    <s v="AU"/>
    <x v="2"/>
    <n v="0.69"/>
    <n v="36.57"/>
    <n v="1308373200"/>
    <n v="1311051600"/>
    <d v="2011-06-18T05:00:00"/>
    <d v="2011-07-19T05:00:00"/>
    <b v="0"/>
    <b v="0"/>
    <s v="theater/plays"/>
    <s v="theater"/>
    <s v="plays"/>
  </r>
  <r>
    <s v="Profound composite core"/>
    <n v="2400"/>
    <n v="8558"/>
    <n v="356.58333333333331"/>
    <s v="successful"/>
    <n v="158"/>
    <n v="54.164556962025316"/>
    <s v="US"/>
    <x v="1"/>
    <n v="1"/>
    <n v="54.164556962025316"/>
    <n v="1335243600"/>
    <n v="1336712400"/>
    <d v="2012-04-24T05:00:00"/>
    <d v="2012-05-11T05:00:00"/>
    <b v="0"/>
    <b v="0"/>
    <s v="food/food trucks"/>
    <s v="food"/>
    <s v="food trucks"/>
  </r>
  <r>
    <s v="Programmable disintermediate matrices"/>
    <n v="5300"/>
    <n v="7413"/>
    <n v="139.86792452830187"/>
    <s v="successful"/>
    <n v="225"/>
    <n v="32.946666666666665"/>
    <s v="CH"/>
    <x v="5"/>
    <n v="1.2"/>
    <n v="39.535999999999994"/>
    <n v="1328421600"/>
    <n v="1330408800"/>
    <d v="2012-02-05T06:00:00"/>
    <d v="2012-02-28T06:00:00"/>
    <b v="1"/>
    <b v="0"/>
    <s v="film &amp; video/shorts"/>
    <s v="film &amp; video"/>
    <s v="shorts"/>
  </r>
  <r>
    <s v="Realigned 5thgeneration knowledge user"/>
    <n v="4000"/>
    <n v="2778"/>
    <n v="69.45"/>
    <s v="failed"/>
    <n v="35"/>
    <n v="79.371428571428567"/>
    <s v="US"/>
    <x v="1"/>
    <n v="1"/>
    <n v="79.371428571428567"/>
    <n v="1524286800"/>
    <n v="1524891600"/>
    <d v="2018-04-21T05:00:00"/>
    <d v="2018-04-28T05:00:00"/>
    <b v="1"/>
    <b v="0"/>
    <s v="food/food trucks"/>
    <s v="food"/>
    <s v="food trucks"/>
  </r>
  <r>
    <s v="Multi-layered upward-trending groupware"/>
    <n v="7300"/>
    <n v="2594"/>
    <n v="35.534246575342465"/>
    <s v="failed"/>
    <n v="63"/>
    <n v="41.174603174603178"/>
    <s v="US"/>
    <x v="1"/>
    <n v="1"/>
    <n v="41.174603174603178"/>
    <n v="1362117600"/>
    <n v="1363669200"/>
    <d v="2013-03-01T06:00:00"/>
    <d v="2013-03-19T05:00:00"/>
    <b v="0"/>
    <b v="1"/>
    <s v="theater/plays"/>
    <s v="theater"/>
    <s v="plays"/>
  </r>
  <r>
    <s v="Re-contextualized leadingedge firmware"/>
    <n v="2000"/>
    <n v="5033"/>
    <n v="251.65"/>
    <s v="successful"/>
    <n v="65"/>
    <n v="77.430769230769229"/>
    <s v="US"/>
    <x v="1"/>
    <n v="1"/>
    <n v="77.430769230769229"/>
    <n v="1550556000"/>
    <n v="1551420000"/>
    <d v="2019-02-19T06:00:00"/>
    <d v="2019-03-01T06:00:00"/>
    <b v="0"/>
    <b v="1"/>
    <s v="technology/wearables"/>
    <s v="technology"/>
    <s v="wearables"/>
  </r>
  <r>
    <s v="Devolved disintermediate analyzer"/>
    <n v="8800"/>
    <n v="9317"/>
    <n v="105.87500000000001"/>
    <s v="successful"/>
    <n v="163"/>
    <n v="57.159509202453989"/>
    <s v="US"/>
    <x v="1"/>
    <n v="1"/>
    <n v="57.159509202453989"/>
    <n v="1269147600"/>
    <n v="1269838800"/>
    <d v="2010-03-21T05:00:00"/>
    <d v="2010-03-29T05:00:00"/>
    <b v="0"/>
    <b v="0"/>
    <s v="theater/plays"/>
    <s v="theater"/>
    <s v="plays"/>
  </r>
  <r>
    <s v="Profound disintermediate open system"/>
    <n v="3500"/>
    <n v="6560"/>
    <n v="187.42857142857144"/>
    <s v="successful"/>
    <n v="85"/>
    <n v="77.17647058823529"/>
    <s v="US"/>
    <x v="1"/>
    <n v="1"/>
    <n v="77.17647058823529"/>
    <n v="1312174800"/>
    <n v="1312520400"/>
    <d v="2011-08-01T05:00:00"/>
    <d v="2011-08-05T05:00:00"/>
    <b v="0"/>
    <b v="0"/>
    <s v="theater/plays"/>
    <s v="theater"/>
    <s v="plays"/>
  </r>
  <r>
    <s v="Automated reciprocal protocol"/>
    <n v="1400"/>
    <n v="5415"/>
    <n v="386.78571428571428"/>
    <s v="successful"/>
    <n v="217"/>
    <n v="24.953917050691246"/>
    <s v="US"/>
    <x v="1"/>
    <n v="1"/>
    <n v="24.953917050691246"/>
    <n v="1434517200"/>
    <n v="1436504400"/>
    <d v="2015-06-17T05:00:00"/>
    <d v="2015-07-10T05:00:00"/>
    <b v="0"/>
    <b v="1"/>
    <s v="film &amp; video/television"/>
    <s v="film &amp; video"/>
    <s v="television"/>
  </r>
  <r>
    <s v="Automated static workforce"/>
    <n v="4200"/>
    <n v="14577"/>
    <n v="347.07142857142856"/>
    <s v="successful"/>
    <n v="150"/>
    <n v="97.18"/>
    <s v="US"/>
    <x v="1"/>
    <n v="1"/>
    <n v="97.18"/>
    <n v="1471582800"/>
    <n v="1472014800"/>
    <d v="2016-08-19T05:00:00"/>
    <d v="2016-08-24T05:00:00"/>
    <b v="0"/>
    <b v="0"/>
    <s v="film &amp; video/shorts"/>
    <s v="film &amp; video"/>
    <s v="shorts"/>
  </r>
  <r>
    <s v="Horizontal attitude-oriented help-desk"/>
    <n v="81000"/>
    <n v="150515"/>
    <n v="185.82098765432099"/>
    <s v="successful"/>
    <n v="3272"/>
    <n v="46.000916870415651"/>
    <s v="US"/>
    <x v="1"/>
    <n v="1"/>
    <n v="46.000916870415651"/>
    <n v="1410757200"/>
    <n v="1411534800"/>
    <d v="2014-09-15T05:00:00"/>
    <d v="2014-09-24T05:00:00"/>
    <b v="0"/>
    <b v="0"/>
    <s v="theater/plays"/>
    <s v="theater"/>
    <s v="plays"/>
  </r>
  <r>
    <s v="Versatile 5thgeneration matrices"/>
    <n v="182800"/>
    <n v="79045"/>
    <n v="43.241247264770237"/>
    <s v="canceled"/>
    <n v="898"/>
    <n v="88.023385300668153"/>
    <s v="US"/>
    <x v="1"/>
    <n v="1"/>
    <n v="88.023385300668153"/>
    <n v="1304830800"/>
    <n v="1304917200"/>
    <d v="2011-05-08T05:00:00"/>
    <d v="2011-05-09T05:00:00"/>
    <b v="0"/>
    <b v="0"/>
    <s v="photography/photography books"/>
    <s v="photography"/>
    <s v="photography books"/>
  </r>
  <r>
    <s v="Cross-platform next generation service-desk"/>
    <n v="4800"/>
    <n v="7797"/>
    <n v="162.4375"/>
    <s v="successful"/>
    <n v="300"/>
    <n v="25.99"/>
    <s v="US"/>
    <x v="1"/>
    <n v="1"/>
    <n v="25.99"/>
    <n v="1539061200"/>
    <n v="1539579600"/>
    <d v="2018-10-09T05:00:00"/>
    <d v="2018-10-15T05:00:00"/>
    <b v="0"/>
    <b v="0"/>
    <s v="food/food trucks"/>
    <s v="food"/>
    <s v="food trucks"/>
  </r>
  <r>
    <s v="Front-line web-enabled installation"/>
    <n v="7000"/>
    <n v="12939"/>
    <n v="184.84285714285716"/>
    <s v="successful"/>
    <n v="126"/>
    <n v="102.69047619047619"/>
    <s v="US"/>
    <x v="1"/>
    <n v="1"/>
    <n v="102.69047619047619"/>
    <n v="1381554000"/>
    <n v="1382504400"/>
    <d v="2013-10-12T05:00:00"/>
    <d v="2013-10-23T05:00:00"/>
    <b v="0"/>
    <b v="0"/>
    <s v="theater/plays"/>
    <s v="theater"/>
    <s v="plays"/>
  </r>
  <r>
    <s v="Multi-channeled responsive product"/>
    <n v="161900"/>
    <n v="38376"/>
    <n v="23.703520691785052"/>
    <s v="failed"/>
    <n v="526"/>
    <n v="72.958174904942965"/>
    <s v="US"/>
    <x v="1"/>
    <n v="1"/>
    <n v="72.958174904942965"/>
    <n v="1277096400"/>
    <n v="1278306000"/>
    <d v="2010-06-21T05:00:00"/>
    <d v="2010-07-05T05:00:00"/>
    <b v="0"/>
    <b v="0"/>
    <s v="film &amp; video/drama"/>
    <s v="film &amp; video"/>
    <s v="drama"/>
  </r>
  <r>
    <s v="Adaptive demand-driven encryption"/>
    <n v="7700"/>
    <n v="6920"/>
    <n v="89.870129870129873"/>
    <s v="failed"/>
    <n v="121"/>
    <n v="57.190082644628099"/>
    <s v="US"/>
    <x v="1"/>
    <n v="1"/>
    <n v="57.190082644628099"/>
    <n v="1440392400"/>
    <n v="1442552400"/>
    <d v="2015-08-24T05:00:00"/>
    <d v="2015-09-18T05:00:00"/>
    <b v="0"/>
    <b v="0"/>
    <s v="theater/plays"/>
    <s v="theater"/>
    <s v="plays"/>
  </r>
  <r>
    <s v="Re-engineered client-driven knowledge user"/>
    <n v="71500"/>
    <n v="194912"/>
    <n v="272.6041958041958"/>
    <s v="successful"/>
    <n v="2320"/>
    <n v="84.013793103448279"/>
    <s v="US"/>
    <x v="1"/>
    <n v="1"/>
    <n v="84.013793103448279"/>
    <n v="1509512400"/>
    <n v="1511071200"/>
    <d v="2017-11-01T05:00:00"/>
    <d v="2017-11-19T06:00:00"/>
    <b v="0"/>
    <b v="1"/>
    <s v="theater/plays"/>
    <s v="theater"/>
    <s v="plays"/>
  </r>
  <r>
    <s v="Compatible logistical paradigm"/>
    <n v="4700"/>
    <n v="7992"/>
    <n v="170.04255319148936"/>
    <s v="successful"/>
    <n v="81"/>
    <n v="98.666666666666671"/>
    <s v="AU"/>
    <x v="2"/>
    <n v="0.69"/>
    <n v="68.08"/>
    <n v="1535950800"/>
    <n v="1536382800"/>
    <d v="2018-09-03T05:00:00"/>
    <d v="2018-09-08T05:00:00"/>
    <b v="0"/>
    <b v="0"/>
    <s v="film &amp; video/science fiction"/>
    <s v="film &amp; video"/>
    <s v="science fiction"/>
  </r>
  <r>
    <s v="Intuitive value-added installation"/>
    <n v="42100"/>
    <n v="79268"/>
    <n v="188.28503562945369"/>
    <s v="successful"/>
    <n v="1887"/>
    <n v="42.007419183889773"/>
    <s v="US"/>
    <x v="1"/>
    <n v="1"/>
    <n v="42.007419183889773"/>
    <n v="1389160800"/>
    <n v="1389592800"/>
    <d v="2014-01-08T06:00:00"/>
    <d v="2014-01-13T06:00:00"/>
    <b v="0"/>
    <b v="0"/>
    <s v="photography/photography books"/>
    <s v="photography"/>
    <s v="photography books"/>
  </r>
  <r>
    <s v="Managed discrete parallelism"/>
    <n v="40200"/>
    <n v="139468"/>
    <n v="346.93532338308455"/>
    <s v="successful"/>
    <n v="4358"/>
    <n v="32.002753556677376"/>
    <s v="US"/>
    <x v="1"/>
    <n v="1"/>
    <n v="32.002753556677376"/>
    <n v="1271998800"/>
    <n v="1275282000"/>
    <d v="2010-04-23T05:00:00"/>
    <d v="2010-05-31T05:00:00"/>
    <b v="0"/>
    <b v="1"/>
    <s v="photography/photography books"/>
    <s v="photography"/>
    <s v="photography books"/>
  </r>
  <r>
    <s v="Implemented tangible approach"/>
    <n v="7900"/>
    <n v="5465"/>
    <n v="69.177215189873422"/>
    <s v="failed"/>
    <n v="67"/>
    <n v="81.567164179104481"/>
    <s v="US"/>
    <x v="1"/>
    <n v="1"/>
    <n v="81.567164179104481"/>
    <n v="1294898400"/>
    <n v="1294984800"/>
    <d v="2011-01-13T06:00:00"/>
    <d v="2011-01-14T06:00:00"/>
    <b v="0"/>
    <b v="0"/>
    <s v="music/rock"/>
    <s v="music"/>
    <s v="rock"/>
  </r>
  <r>
    <s v="Re-engineered encompassing definition"/>
    <n v="8300"/>
    <n v="2111"/>
    <n v="25.433734939759034"/>
    <s v="failed"/>
    <n v="57"/>
    <n v="37.035087719298247"/>
    <s v="CA"/>
    <x v="0"/>
    <n v="0.74"/>
    <n v="27.405964912280702"/>
    <n v="1559970000"/>
    <n v="1562043600"/>
    <d v="2019-06-08T05:00:00"/>
    <d v="2019-07-02T05:00:00"/>
    <b v="0"/>
    <b v="0"/>
    <s v="photography/photography books"/>
    <s v="photography"/>
    <s v="photography books"/>
  </r>
  <r>
    <s v="Multi-lateral uniform collaboration"/>
    <n v="163600"/>
    <n v="126628"/>
    <n v="77.400977995110026"/>
    <s v="failed"/>
    <n v="1229"/>
    <n v="103.033360455655"/>
    <s v="US"/>
    <x v="1"/>
    <n v="1"/>
    <n v="103.033360455655"/>
    <n v="1469509200"/>
    <n v="1469595600"/>
    <d v="2016-07-26T05:00:00"/>
    <d v="2016-07-27T05:00:00"/>
    <b v="0"/>
    <b v="0"/>
    <s v="food/food trucks"/>
    <s v="food"/>
    <s v="food trucks"/>
  </r>
  <r>
    <s v="Enterprise-wide foreground paradigm"/>
    <n v="2700"/>
    <n v="1012"/>
    <n v="37.481481481481481"/>
    <s v="failed"/>
    <n v="12"/>
    <n v="84.333333333333329"/>
    <s v="IT"/>
    <x v="6"/>
    <n v="1.1200000000000001"/>
    <n v="94.453333333333333"/>
    <n v="1579068000"/>
    <n v="1581141600"/>
    <d v="2020-01-15T06:00:00"/>
    <d v="2020-02-08T06:00:00"/>
    <b v="0"/>
    <b v="0"/>
    <s v="music/metal"/>
    <s v="music"/>
    <s v="metal"/>
  </r>
  <r>
    <s v="Stand-alone incremental parallelism"/>
    <n v="1000"/>
    <n v="5438"/>
    <n v="543.79999999999995"/>
    <s v="successful"/>
    <n v="53"/>
    <n v="102.60377358490567"/>
    <s v="US"/>
    <x v="1"/>
    <n v="1"/>
    <n v="102.60377358490567"/>
    <n v="1487743200"/>
    <n v="1488520800"/>
    <d v="2017-02-22T06:00:00"/>
    <d v="2017-03-03T06:00:00"/>
    <b v="0"/>
    <b v="0"/>
    <s v="publishing/nonfiction"/>
    <s v="publishing"/>
    <s v="nonfiction"/>
  </r>
  <r>
    <s v="Persevering 5thgeneration throughput"/>
    <n v="84500"/>
    <n v="193101"/>
    <n v="228.52189349112427"/>
    <s v="successful"/>
    <n v="2414"/>
    <n v="79.992129246064621"/>
    <s v="US"/>
    <x v="1"/>
    <n v="1"/>
    <n v="79.992129246064621"/>
    <n v="1563685200"/>
    <n v="1563858000"/>
    <d v="2019-07-21T05:00:00"/>
    <d v="2019-07-23T05:00:00"/>
    <b v="0"/>
    <b v="0"/>
    <s v="music/electric music"/>
    <s v="music"/>
    <s v="electric music"/>
  </r>
  <r>
    <s v="Implemented object-oriented synergy"/>
    <n v="81300"/>
    <n v="31665"/>
    <n v="38.948339483394832"/>
    <s v="failed"/>
    <n v="452"/>
    <n v="70.055309734513273"/>
    <s v="US"/>
    <x v="1"/>
    <n v="1"/>
    <n v="70.055309734513273"/>
    <n v="1436418000"/>
    <n v="1438923600"/>
    <d v="2015-07-09T05:00:00"/>
    <d v="2015-08-07T05:00:00"/>
    <b v="0"/>
    <b v="1"/>
    <s v="theater/plays"/>
    <s v="theater"/>
    <s v="plays"/>
  </r>
  <r>
    <s v="Balanced demand-driven definition"/>
    <n v="800"/>
    <n v="2960"/>
    <n v="370"/>
    <s v="successful"/>
    <n v="80"/>
    <n v="37"/>
    <s v="US"/>
    <x v="1"/>
    <n v="1"/>
    <n v="37"/>
    <n v="1421820000"/>
    <n v="1422165600"/>
    <d v="2015-01-21T06:00:00"/>
    <d v="2015-01-25T06:00:00"/>
    <b v="0"/>
    <b v="0"/>
    <s v="theater/plays"/>
    <s v="theater"/>
    <s v="plays"/>
  </r>
  <r>
    <s v="Customer-focused mobile Graphic Interface"/>
    <n v="3400"/>
    <n v="8089"/>
    <n v="237.91176470588232"/>
    <s v="successful"/>
    <n v="193"/>
    <n v="41.911917098445599"/>
    <s v="US"/>
    <x v="1"/>
    <n v="1"/>
    <n v="41.911917098445599"/>
    <n v="1274763600"/>
    <n v="1277874000"/>
    <d v="2010-05-25T05:00:00"/>
    <d v="2010-06-30T05:00:00"/>
    <b v="0"/>
    <b v="0"/>
    <s v="film &amp; video/shorts"/>
    <s v="film &amp; video"/>
    <s v="shorts"/>
  </r>
  <r>
    <s v="Horizontal secondary interface"/>
    <n v="170800"/>
    <n v="109374"/>
    <n v="64.036299765807954"/>
    <s v="failed"/>
    <n v="1886"/>
    <n v="57.992576882290564"/>
    <s v="US"/>
    <x v="1"/>
    <n v="1"/>
    <n v="57.992576882290564"/>
    <n v="1399179600"/>
    <n v="1399352400"/>
    <d v="2014-05-04T05:00:00"/>
    <d v="2014-05-06T05:00:00"/>
    <b v="0"/>
    <b v="1"/>
    <s v="theater/plays"/>
    <s v="theater"/>
    <s v="plays"/>
  </r>
  <r>
    <s v="Virtual analyzing collaboration"/>
    <n v="1800"/>
    <n v="2129"/>
    <n v="118.27777777777777"/>
    <s v="successful"/>
    <n v="52"/>
    <n v="40.942307692307693"/>
    <s v="US"/>
    <x v="1"/>
    <n v="1"/>
    <n v="40.942307692307693"/>
    <n v="1275800400"/>
    <n v="1279083600"/>
    <d v="2010-06-06T05:00:00"/>
    <d v="2010-07-14T05:00:00"/>
    <b v="0"/>
    <b v="0"/>
    <s v="theater/plays"/>
    <s v="theater"/>
    <s v="plays"/>
  </r>
  <r>
    <s v="Multi-tiered explicit focus group"/>
    <n v="150600"/>
    <n v="127745"/>
    <n v="84.824037184594957"/>
    <s v="failed"/>
    <n v="1825"/>
    <n v="69.9972602739726"/>
    <s v="US"/>
    <x v="1"/>
    <n v="1"/>
    <n v="69.9972602739726"/>
    <n v="1282798800"/>
    <n v="1284354000"/>
    <d v="2010-08-26T05:00:00"/>
    <d v="2010-09-13T05:00:00"/>
    <b v="0"/>
    <b v="0"/>
    <s v="music/indie rock"/>
    <s v="music"/>
    <s v="indie rock"/>
  </r>
  <r>
    <s v="Multi-layered systematic knowledgebase"/>
    <n v="7800"/>
    <n v="2289"/>
    <n v="29.346153846153843"/>
    <s v="failed"/>
    <n v="31"/>
    <n v="73.838709677419359"/>
    <s v="US"/>
    <x v="1"/>
    <n v="1"/>
    <n v="73.838709677419359"/>
    <n v="1437109200"/>
    <n v="1441170000"/>
    <d v="2015-07-17T05:00:00"/>
    <d v="2015-09-02T05:00:00"/>
    <b v="0"/>
    <b v="1"/>
    <s v="theater/plays"/>
    <s v="theater"/>
    <s v="plays"/>
  </r>
  <r>
    <s v="Reverse-engineered uniform knowledge user"/>
    <n v="5800"/>
    <n v="12174"/>
    <n v="209.89655172413794"/>
    <s v="successful"/>
    <n v="290"/>
    <n v="41.979310344827589"/>
    <s v="US"/>
    <x v="1"/>
    <n v="1"/>
    <n v="41.979310344827589"/>
    <n v="1491886800"/>
    <n v="1493528400"/>
    <d v="2017-04-11T05:00:00"/>
    <d v="2017-04-30T05:00:00"/>
    <b v="0"/>
    <b v="0"/>
    <s v="theater/plays"/>
    <s v="theater"/>
    <s v="plays"/>
  </r>
  <r>
    <s v="Secured dynamic capacity"/>
    <n v="5600"/>
    <n v="9508"/>
    <n v="169.78571428571431"/>
    <s v="successful"/>
    <n v="122"/>
    <n v="77.93442622950819"/>
    <s v="US"/>
    <x v="1"/>
    <n v="1"/>
    <n v="77.93442622950819"/>
    <n v="1394600400"/>
    <n v="1395205200"/>
    <d v="2014-03-12T05:00:00"/>
    <d v="2014-03-19T05:00:00"/>
    <b v="0"/>
    <b v="1"/>
    <s v="music/electric music"/>
    <s v="music"/>
    <s v="electric music"/>
  </r>
  <r>
    <s v="Devolved foreground throughput"/>
    <n v="134400"/>
    <n v="155849"/>
    <n v="115.95907738095239"/>
    <s v="successful"/>
    <n v="1470"/>
    <n v="106.01972789115646"/>
    <s v="US"/>
    <x v="1"/>
    <n v="1"/>
    <n v="106.01972789115646"/>
    <n v="1561352400"/>
    <n v="1561438800"/>
    <d v="2019-06-24T05:00:00"/>
    <d v="2019-06-25T05:00:00"/>
    <b v="0"/>
    <b v="0"/>
    <s v="music/indie rock"/>
    <s v="music"/>
    <s v="indie rock"/>
  </r>
  <r>
    <s v="Synchronized demand-driven infrastructure"/>
    <n v="3000"/>
    <n v="7758"/>
    <n v="258.59999999999997"/>
    <s v="successful"/>
    <n v="165"/>
    <n v="47.018181818181816"/>
    <s v="CA"/>
    <x v="0"/>
    <n v="0.74"/>
    <n v="34.793454545454544"/>
    <n v="1322892000"/>
    <n v="1326693600"/>
    <d v="2011-12-03T06:00:00"/>
    <d v="2012-01-16T06:00:00"/>
    <b v="0"/>
    <b v="0"/>
    <s v="film &amp; video/documentary"/>
    <s v="film &amp; video"/>
    <s v="documentary"/>
  </r>
  <r>
    <s v="Realigned discrete structure"/>
    <n v="6000"/>
    <n v="13835"/>
    <n v="230.58333333333331"/>
    <s v="successful"/>
    <n v="182"/>
    <n v="76.016483516483518"/>
    <s v="US"/>
    <x v="1"/>
    <n v="1"/>
    <n v="76.016483516483518"/>
    <n v="1274418000"/>
    <n v="1277960400"/>
    <d v="2010-05-21T05:00:00"/>
    <d v="2010-07-01T05:00:00"/>
    <b v="0"/>
    <b v="0"/>
    <s v="publishing/translations"/>
    <s v="publishing"/>
    <s v="translations"/>
  </r>
  <r>
    <s v="Progressive grid-enabled website"/>
    <n v="8400"/>
    <n v="10770"/>
    <n v="128.21428571428572"/>
    <s v="successful"/>
    <n v="199"/>
    <n v="54.120603015075375"/>
    <s v="IT"/>
    <x v="6"/>
    <n v="1.1200000000000001"/>
    <n v="60.615075376884427"/>
    <n v="1434344400"/>
    <n v="1434690000"/>
    <d v="2015-06-15T05:00:00"/>
    <d v="2015-06-19T05:00:00"/>
    <b v="0"/>
    <b v="1"/>
    <s v="film &amp; video/documentary"/>
    <s v="film &amp; video"/>
    <s v="documentary"/>
  </r>
  <r>
    <s v="Organic cohesive neural-net"/>
    <n v="1700"/>
    <n v="3208"/>
    <n v="188.70588235294116"/>
    <s v="successful"/>
    <n v="56"/>
    <n v="57.285714285714285"/>
    <s v="GB"/>
    <x v="4"/>
    <n v="1.35"/>
    <n v="77.335714285714289"/>
    <n v="1373518800"/>
    <n v="1376110800"/>
    <d v="2013-07-11T05:00:00"/>
    <d v="2013-08-10T05:00:00"/>
    <b v="0"/>
    <b v="1"/>
    <s v="film &amp; video/television"/>
    <s v="film &amp; video"/>
    <s v="television"/>
  </r>
  <r>
    <s v="Integrated demand-driven info-mediaries"/>
    <n v="159800"/>
    <n v="11108"/>
    <n v="6.9511889862327907"/>
    <s v="failed"/>
    <n v="107"/>
    <n v="103.81308411214954"/>
    <s v="US"/>
    <x v="1"/>
    <n v="1"/>
    <n v="103.81308411214954"/>
    <n v="1517637600"/>
    <n v="1518415200"/>
    <d v="2018-02-03T06:00:00"/>
    <d v="2018-02-12T06:00:00"/>
    <b v="0"/>
    <b v="0"/>
    <s v="theater/plays"/>
    <s v="theater"/>
    <s v="plays"/>
  </r>
  <r>
    <s v="Reverse-engineered client-server extranet"/>
    <n v="19800"/>
    <n v="153338"/>
    <n v="774.43434343434342"/>
    <s v="successful"/>
    <n v="1460"/>
    <n v="105.02602739726028"/>
    <s v="AU"/>
    <x v="2"/>
    <n v="0.69"/>
    <n v="72.467958904109594"/>
    <n v="1310619600"/>
    <n v="1310878800"/>
    <d v="2011-07-14T05:00:00"/>
    <d v="2011-07-17T05:00:00"/>
    <b v="0"/>
    <b v="1"/>
    <s v="food/food trucks"/>
    <s v="food"/>
    <s v="food trucks"/>
  </r>
  <r>
    <s v="Organized discrete encoding"/>
    <n v="8800"/>
    <n v="2437"/>
    <n v="27.693181818181817"/>
    <s v="failed"/>
    <n v="27"/>
    <n v="90.259259259259252"/>
    <s v="US"/>
    <x v="1"/>
    <n v="1"/>
    <n v="90.259259259259252"/>
    <n v="1556427600"/>
    <n v="1556600400"/>
    <d v="2019-04-28T05:00:00"/>
    <d v="2019-04-30T05:00:00"/>
    <b v="0"/>
    <b v="0"/>
    <s v="theater/plays"/>
    <s v="theater"/>
    <s v="plays"/>
  </r>
  <r>
    <s v="Balanced regional flexibility"/>
    <n v="179100"/>
    <n v="93991"/>
    <n v="52.479620323841424"/>
    <s v="failed"/>
    <n v="1221"/>
    <n v="76.978705978705975"/>
    <s v="US"/>
    <x v="1"/>
    <n v="1"/>
    <n v="76.978705978705975"/>
    <n v="1576476000"/>
    <n v="1576994400"/>
    <d v="2019-12-16T06:00:00"/>
    <d v="2019-12-22T06:00:00"/>
    <b v="0"/>
    <b v="0"/>
    <s v="film &amp; video/documentary"/>
    <s v="film &amp; video"/>
    <s v="documentary"/>
  </r>
  <r>
    <s v="Implemented multimedia time-frame"/>
    <n v="3100"/>
    <n v="12620"/>
    <n v="407.09677419354841"/>
    <s v="successful"/>
    <n v="123"/>
    <n v="102.60162601626017"/>
    <s v="CH"/>
    <x v="5"/>
    <n v="1.2"/>
    <n v="123.1219512195122"/>
    <n v="1381122000"/>
    <n v="1382677200"/>
    <d v="2013-10-07T05:00:00"/>
    <d v="2013-10-25T05:00:00"/>
    <b v="0"/>
    <b v="0"/>
    <s v="music/jazz"/>
    <s v="music"/>
    <s v="jazz"/>
  </r>
  <r>
    <s v="Enhanced uniform service-desk"/>
    <n v="100"/>
    <n v="2"/>
    <n v="2"/>
    <s v="failed"/>
    <n v="1"/>
    <n v="2"/>
    <s v="US"/>
    <x v="1"/>
    <n v="1"/>
    <n v="2"/>
    <n v="1411102800"/>
    <n v="1411189200"/>
    <d v="2014-09-19T05:00:00"/>
    <d v="2014-09-20T05:00:00"/>
    <b v="0"/>
    <b v="1"/>
    <s v="technology/web"/>
    <s v="technology"/>
    <s v="web"/>
  </r>
  <r>
    <s v="Versatile bottom-line definition"/>
    <n v="5600"/>
    <n v="8746"/>
    <n v="156.17857142857144"/>
    <s v="successful"/>
    <n v="159"/>
    <n v="55.0062893081761"/>
    <s v="US"/>
    <x v="1"/>
    <n v="1"/>
    <n v="55.0062893081761"/>
    <n v="1531803600"/>
    <n v="1534654800"/>
    <d v="2018-07-17T05:00:00"/>
    <d v="2018-08-19T05:00:00"/>
    <b v="0"/>
    <b v="1"/>
    <s v="music/rock"/>
    <s v="music"/>
    <s v="rock"/>
  </r>
  <r>
    <s v="Integrated bifurcated software"/>
    <n v="1400"/>
    <n v="3534"/>
    <n v="252.42857142857144"/>
    <s v="successful"/>
    <n v="110"/>
    <n v="32.127272727272725"/>
    <s v="US"/>
    <x v="1"/>
    <n v="1"/>
    <n v="32.127272727272725"/>
    <n v="1454133600"/>
    <n v="1457762400"/>
    <d v="2016-01-30T06:00:00"/>
    <d v="2016-03-12T06:00:00"/>
    <b v="0"/>
    <b v="0"/>
    <s v="technology/web"/>
    <s v="technology"/>
    <s v="web"/>
  </r>
  <r>
    <s v="Assimilated next generation instruction set"/>
    <n v="41000"/>
    <n v="709"/>
    <n v="1.729268292682927"/>
    <s v="live"/>
    <n v="14"/>
    <n v="50.642857142857146"/>
    <s v="US"/>
    <x v="1"/>
    <n v="1"/>
    <n v="50.642857142857146"/>
    <n v="1336194000"/>
    <n v="1337490000"/>
    <d v="2012-05-05T05:00:00"/>
    <d v="2012-05-20T05:00:00"/>
    <b v="0"/>
    <b v="1"/>
    <s v="publishing/nonfiction"/>
    <s v="publishing"/>
    <s v="nonfiction"/>
  </r>
  <r>
    <s v="Digitized foreground array"/>
    <n v="6500"/>
    <n v="795"/>
    <n v="12.230769230769232"/>
    <s v="failed"/>
    <n v="16"/>
    <n v="49.6875"/>
    <s v="US"/>
    <x v="1"/>
    <n v="1"/>
    <n v="49.6875"/>
    <n v="1349326800"/>
    <n v="1349672400"/>
    <d v="2012-10-04T05:00:00"/>
    <d v="2012-10-08T05:00:00"/>
    <b v="0"/>
    <b v="0"/>
    <s v="publishing/radio &amp; podcasts"/>
    <s v="publishing"/>
    <s v="radio &amp; podcasts"/>
  </r>
  <r>
    <s v="Re-engineered clear-thinking project"/>
    <n v="7900"/>
    <n v="12955"/>
    <n v="163.98734177215189"/>
    <s v="successful"/>
    <n v="236"/>
    <n v="54.894067796610166"/>
    <s v="US"/>
    <x v="1"/>
    <n v="1"/>
    <n v="54.894067796610166"/>
    <n v="1379566800"/>
    <n v="1379826000"/>
    <d v="2013-09-19T05:00:00"/>
    <d v="2013-09-22T05:00:00"/>
    <b v="0"/>
    <b v="0"/>
    <s v="theater/plays"/>
    <s v="theater"/>
    <s v="plays"/>
  </r>
  <r>
    <s v="Implemented even-keeled standardization"/>
    <n v="5500"/>
    <n v="8964"/>
    <n v="162.98181818181817"/>
    <s v="successful"/>
    <n v="191"/>
    <n v="46.931937172774866"/>
    <s v="US"/>
    <x v="1"/>
    <n v="1"/>
    <n v="46.931937172774866"/>
    <n v="1494651600"/>
    <n v="1497762000"/>
    <d v="2017-05-13T05:00:00"/>
    <d v="2017-06-18T05:00:00"/>
    <b v="1"/>
    <b v="1"/>
    <s v="film &amp; video/documentary"/>
    <s v="film &amp; video"/>
    <s v="documentary"/>
  </r>
  <r>
    <s v="Quality-focused asymmetric adapter"/>
    <n v="9100"/>
    <n v="1843"/>
    <n v="20.252747252747252"/>
    <s v="failed"/>
    <n v="41"/>
    <n v="44.951219512195124"/>
    <s v="US"/>
    <x v="1"/>
    <n v="1"/>
    <n v="44.951219512195124"/>
    <n v="1303880400"/>
    <n v="1304485200"/>
    <d v="2011-04-27T05:00:00"/>
    <d v="2011-05-04T05:00:00"/>
    <b v="0"/>
    <b v="0"/>
    <s v="theater/plays"/>
    <s v="theater"/>
    <s v="plays"/>
  </r>
  <r>
    <s v="Networked intangible help-desk"/>
    <n v="38200"/>
    <n v="121950"/>
    <n v="319.24083769633506"/>
    <s v="successful"/>
    <n v="3934"/>
    <n v="30.99898322318251"/>
    <s v="US"/>
    <x v="1"/>
    <n v="1"/>
    <n v="30.99898322318251"/>
    <n v="1335934800"/>
    <n v="1336885200"/>
    <d v="2012-05-02T05:00:00"/>
    <d v="2012-05-13T05:00:00"/>
    <b v="0"/>
    <b v="0"/>
    <s v="games/video games"/>
    <s v="games"/>
    <s v="video games"/>
  </r>
  <r>
    <s v="Synchronized attitude-oriented frame"/>
    <n v="1800"/>
    <n v="8621"/>
    <n v="478.94444444444446"/>
    <s v="successful"/>
    <n v="80"/>
    <n v="107.7625"/>
    <s v="CA"/>
    <x v="0"/>
    <n v="0.74"/>
    <n v="79.744250000000008"/>
    <n v="1528088400"/>
    <n v="1530421200"/>
    <d v="2018-06-04T05:00:00"/>
    <d v="2018-07-01T05:00:00"/>
    <b v="0"/>
    <b v="1"/>
    <s v="theater/plays"/>
    <s v="theater"/>
    <s v="plays"/>
  </r>
  <r>
    <s v="Proactive incremental architecture"/>
    <n v="154500"/>
    <n v="30215"/>
    <n v="19.556634304207122"/>
    <s v="canceled"/>
    <n v="296"/>
    <n v="102.07770270270271"/>
    <s v="US"/>
    <x v="1"/>
    <n v="1"/>
    <n v="102.07770270270271"/>
    <n v="1421906400"/>
    <n v="1421992800"/>
    <d v="2015-01-22T06:00:00"/>
    <d v="2015-01-23T06:00:00"/>
    <b v="0"/>
    <b v="0"/>
    <s v="theater/plays"/>
    <s v="theater"/>
    <s v="plays"/>
  </r>
  <r>
    <s v="Cloned responsive standardization"/>
    <n v="5800"/>
    <n v="11539"/>
    <n v="198.94827586206895"/>
    <s v="successful"/>
    <n v="462"/>
    <n v="24.976190476190474"/>
    <s v="US"/>
    <x v="1"/>
    <n v="1"/>
    <n v="24.976190476190474"/>
    <n v="1568005200"/>
    <n v="1568178000"/>
    <d v="2019-09-09T05:00:00"/>
    <d v="2019-09-11T05:00:00"/>
    <b v="1"/>
    <b v="0"/>
    <s v="technology/web"/>
    <s v="technology"/>
    <s v="web"/>
  </r>
  <r>
    <s v="Reduced bifurcated pricing structure"/>
    <n v="1800"/>
    <n v="14310"/>
    <n v="795"/>
    <s v="successful"/>
    <n v="179"/>
    <n v="79.944134078212286"/>
    <s v="US"/>
    <x v="1"/>
    <n v="1"/>
    <n v="79.944134078212286"/>
    <n v="1346821200"/>
    <n v="1347944400"/>
    <d v="2012-09-05T05:00:00"/>
    <d v="2012-09-18T05:00:00"/>
    <b v="1"/>
    <b v="0"/>
    <s v="film &amp; video/drama"/>
    <s v="film &amp; video"/>
    <s v="drama"/>
  </r>
  <r>
    <s v="Re-engineered asymmetric challenge"/>
    <n v="70200"/>
    <n v="35536"/>
    <n v="50.621082621082621"/>
    <s v="failed"/>
    <n v="523"/>
    <n v="67.946462715105156"/>
    <s v="AU"/>
    <x v="2"/>
    <n v="0.69"/>
    <n v="46.883059273422553"/>
    <n v="1557637200"/>
    <n v="1558760400"/>
    <d v="2019-05-12T05:00:00"/>
    <d v="2019-05-25T05:00:00"/>
    <b v="0"/>
    <b v="0"/>
    <s v="film &amp; video/drama"/>
    <s v="film &amp; video"/>
    <s v="drama"/>
  </r>
  <r>
    <s v="Diverse client-driven conglomeration"/>
    <n v="6400"/>
    <n v="3676"/>
    <n v="57.4375"/>
    <s v="failed"/>
    <n v="141"/>
    <n v="26.070921985815602"/>
    <s v="GB"/>
    <x v="4"/>
    <n v="1.35"/>
    <n v="35.195744680851064"/>
    <n v="1375592400"/>
    <n v="1376629200"/>
    <d v="2013-08-04T05:00:00"/>
    <d v="2013-08-16T05:00:00"/>
    <b v="0"/>
    <b v="0"/>
    <s v="theater/plays"/>
    <s v="theater"/>
    <s v="plays"/>
  </r>
  <r>
    <s v="Configurable upward-trending solution"/>
    <n v="125900"/>
    <n v="195936"/>
    <n v="155.62827640984909"/>
    <s v="successful"/>
    <n v="1866"/>
    <n v="105.0032154340836"/>
    <s v="GB"/>
    <x v="4"/>
    <n v="1.35"/>
    <n v="141.75434083601286"/>
    <n v="1503982800"/>
    <n v="1504760400"/>
    <d v="2017-08-29T05:00:00"/>
    <d v="2017-09-07T05:00:00"/>
    <b v="0"/>
    <b v="0"/>
    <s v="film &amp; video/television"/>
    <s v="film &amp; video"/>
    <s v="television"/>
  </r>
  <r>
    <s v="Persistent bandwidth-monitored framework"/>
    <n v="3700"/>
    <n v="1343"/>
    <n v="36.297297297297298"/>
    <s v="failed"/>
    <n v="52"/>
    <n v="25.826923076923077"/>
    <s v="US"/>
    <x v="1"/>
    <n v="1"/>
    <n v="25.826923076923077"/>
    <n v="1418882400"/>
    <n v="1419660000"/>
    <d v="2014-12-18T06:00:00"/>
    <d v="2014-12-27T06:00:00"/>
    <b v="0"/>
    <b v="0"/>
    <s v="photography/photography books"/>
    <s v="photography"/>
    <s v="photography books"/>
  </r>
  <r>
    <s v="Polarized discrete product"/>
    <n v="3600"/>
    <n v="2097"/>
    <n v="58.25"/>
    <s v="live"/>
    <n v="27"/>
    <n v="77.666666666666671"/>
    <s v="GB"/>
    <x v="4"/>
    <n v="1.35"/>
    <n v="104.85000000000001"/>
    <n v="1309237200"/>
    <n v="1311310800"/>
    <d v="2011-06-28T05:00:00"/>
    <d v="2011-07-22T05:00:00"/>
    <b v="0"/>
    <b v="1"/>
    <s v="film &amp; video/shorts"/>
    <s v="film &amp; video"/>
    <s v="shorts"/>
  </r>
  <r>
    <s v="Seamless dynamic website"/>
    <n v="3800"/>
    <n v="9021"/>
    <n v="237.39473684210526"/>
    <s v="successful"/>
    <n v="156"/>
    <n v="57.82692307692308"/>
    <s v="CH"/>
    <x v="5"/>
    <n v="1.2"/>
    <n v="69.392307692307696"/>
    <n v="1343365200"/>
    <n v="1344315600"/>
    <d v="2012-07-27T05:00:00"/>
    <d v="2012-08-07T05:00:00"/>
    <b v="0"/>
    <b v="0"/>
    <s v="publishing/radio &amp; podcasts"/>
    <s v="publishing"/>
    <s v="radio &amp; podcasts"/>
  </r>
  <r>
    <s v="Extended multimedia firmware"/>
    <n v="35600"/>
    <n v="20915"/>
    <n v="58.75"/>
    <s v="failed"/>
    <n v="225"/>
    <n v="92.955555555555549"/>
    <s v="AU"/>
    <x v="2"/>
    <n v="0.69"/>
    <n v="64.139333333333326"/>
    <n v="1507957200"/>
    <n v="1510725600"/>
    <d v="2017-10-14T05:00:00"/>
    <d v="2017-11-15T06:00:00"/>
    <b v="0"/>
    <b v="1"/>
    <s v="theater/plays"/>
    <s v="theater"/>
    <s v="plays"/>
  </r>
  <r>
    <s v="Versatile directional project"/>
    <n v="5300"/>
    <n v="9676"/>
    <n v="182.56603773584905"/>
    <s v="successful"/>
    <n v="255"/>
    <n v="37.945098039215686"/>
    <s v="US"/>
    <x v="1"/>
    <n v="1"/>
    <n v="37.945098039215686"/>
    <n v="1549519200"/>
    <n v="1551247200"/>
    <d v="2019-02-07T06:00:00"/>
    <d v="2019-02-27T06:00:00"/>
    <b v="1"/>
    <b v="0"/>
    <s v="film &amp; video/animation"/>
    <s v="film &amp; video"/>
    <s v="animation"/>
  </r>
  <r>
    <s v="Profound directional knowledge user"/>
    <n v="160400"/>
    <n v="1210"/>
    <n v="0.75436408977556113"/>
    <s v="failed"/>
    <n v="38"/>
    <n v="31.842105263157894"/>
    <s v="US"/>
    <x v="1"/>
    <n v="1"/>
    <n v="31.842105263157894"/>
    <n v="1329026400"/>
    <n v="1330236000"/>
    <d v="2012-02-12T06:00:00"/>
    <d v="2012-02-26T06:00:00"/>
    <b v="0"/>
    <b v="0"/>
    <s v="technology/web"/>
    <s v="technology"/>
    <s v="web"/>
  </r>
  <r>
    <s v="Ameliorated logistical capability"/>
    <n v="51400"/>
    <n v="90440"/>
    <n v="175.95330739299609"/>
    <s v="successful"/>
    <n v="2261"/>
    <n v="40"/>
    <s v="US"/>
    <x v="1"/>
    <n v="1"/>
    <n v="40"/>
    <n v="1544335200"/>
    <n v="1545112800"/>
    <d v="2018-12-09T06:00:00"/>
    <d v="2018-12-18T06:00:00"/>
    <b v="0"/>
    <b v="1"/>
    <s v="music/world music"/>
    <s v="music"/>
    <s v="world music"/>
  </r>
  <r>
    <s v="Sharable discrete definition"/>
    <n v="1700"/>
    <n v="4044"/>
    <n v="237.88235294117646"/>
    <s v="successful"/>
    <n v="40"/>
    <n v="101.1"/>
    <s v="US"/>
    <x v="1"/>
    <n v="1"/>
    <n v="101.1"/>
    <n v="1279083600"/>
    <n v="1279170000"/>
    <d v="2010-07-14T05:00:00"/>
    <d v="2010-07-15T05:00:00"/>
    <b v="0"/>
    <b v="0"/>
    <s v="theater/plays"/>
    <s v="theater"/>
    <s v="plays"/>
  </r>
  <r>
    <s v="User-friendly next generation core"/>
    <n v="39400"/>
    <n v="192292"/>
    <n v="488.05076142131981"/>
    <s v="successful"/>
    <n v="2289"/>
    <n v="84.006989951944078"/>
    <s v="IT"/>
    <x v="6"/>
    <n v="1.1200000000000001"/>
    <n v="94.087828746177379"/>
    <n v="1572498000"/>
    <n v="1573452000"/>
    <d v="2019-10-31T05:00:00"/>
    <d v="2019-11-11T06:00:00"/>
    <b v="0"/>
    <b v="0"/>
    <s v="theater/plays"/>
    <s v="theater"/>
    <s v="plays"/>
  </r>
  <r>
    <s v="Profit-focused empowering system engine"/>
    <n v="3000"/>
    <n v="6722"/>
    <n v="224.06666666666669"/>
    <s v="successful"/>
    <n v="65"/>
    <n v="103.41538461538461"/>
    <s v="US"/>
    <x v="1"/>
    <n v="1"/>
    <n v="103.41538461538461"/>
    <n v="1506056400"/>
    <n v="1507093200"/>
    <d v="2017-09-22T05:00:00"/>
    <d v="2017-10-04T05:00:00"/>
    <b v="0"/>
    <b v="0"/>
    <s v="theater/plays"/>
    <s v="theater"/>
    <s v="plays"/>
  </r>
  <r>
    <s v="Synchronized cohesive encoding"/>
    <n v="8700"/>
    <n v="1577"/>
    <n v="18.126436781609197"/>
    <s v="failed"/>
    <n v="15"/>
    <n v="105.13333333333334"/>
    <s v="US"/>
    <x v="1"/>
    <n v="1"/>
    <n v="105.13333333333334"/>
    <n v="1463029200"/>
    <n v="1463374800"/>
    <d v="2016-05-12T05:00:00"/>
    <d v="2016-05-16T05:00:00"/>
    <b v="0"/>
    <b v="0"/>
    <s v="food/food trucks"/>
    <s v="food"/>
    <s v="food trucks"/>
  </r>
  <r>
    <s v="Synergistic dynamic utilization"/>
    <n v="7200"/>
    <n v="3301"/>
    <n v="45.847222222222221"/>
    <s v="failed"/>
    <n v="37"/>
    <n v="89.21621621621621"/>
    <s v="US"/>
    <x v="1"/>
    <n v="1"/>
    <n v="89.21621621621621"/>
    <n v="1342069200"/>
    <n v="1344574800"/>
    <d v="2012-07-12T05:00:00"/>
    <d v="2012-08-10T05:00:00"/>
    <b v="0"/>
    <b v="0"/>
    <s v="theater/plays"/>
    <s v="theater"/>
    <s v="plays"/>
  </r>
  <r>
    <s v="Triple-buffered bi-directional model"/>
    <n v="167400"/>
    <n v="196386"/>
    <n v="117.31541218637993"/>
    <s v="successful"/>
    <n v="3777"/>
    <n v="51.995234312946785"/>
    <s v="IT"/>
    <x v="6"/>
    <n v="1.1200000000000001"/>
    <n v="58.234662430500407"/>
    <n v="1388296800"/>
    <n v="1389074400"/>
    <d v="2013-12-29T06:00:00"/>
    <d v="2014-01-07T06:00:00"/>
    <b v="0"/>
    <b v="0"/>
    <s v="technology/web"/>
    <s v="technology"/>
    <s v="web"/>
  </r>
  <r>
    <s v="Polarized tertiary function"/>
    <n v="5500"/>
    <n v="11952"/>
    <n v="217.30909090909088"/>
    <s v="successful"/>
    <n v="184"/>
    <n v="64.956521739130437"/>
    <s v="GB"/>
    <x v="4"/>
    <n v="1.35"/>
    <n v="87.69130434782609"/>
    <n v="1493787600"/>
    <n v="1494997200"/>
    <d v="2017-05-03T05:00:00"/>
    <d v="2017-05-17T05:00:00"/>
    <b v="0"/>
    <b v="0"/>
    <s v="theater/plays"/>
    <s v="theater"/>
    <s v="plays"/>
  </r>
  <r>
    <s v="Configurable fault-tolerant structure"/>
    <n v="3500"/>
    <n v="3930"/>
    <n v="112.28571428571428"/>
    <s v="successful"/>
    <n v="85"/>
    <n v="46.235294117647058"/>
    <s v="US"/>
    <x v="1"/>
    <n v="1"/>
    <n v="46.235294117647058"/>
    <n v="1424844000"/>
    <n v="1425448800"/>
    <d v="2015-02-25T06:00:00"/>
    <d v="2015-03-04T06:00:00"/>
    <b v="0"/>
    <b v="1"/>
    <s v="theater/plays"/>
    <s v="theater"/>
    <s v="plays"/>
  </r>
  <r>
    <s v="Digitized 24/7 budgetary management"/>
    <n v="7900"/>
    <n v="5729"/>
    <n v="72.51898734177216"/>
    <s v="failed"/>
    <n v="112"/>
    <n v="51.151785714285715"/>
    <s v="US"/>
    <x v="1"/>
    <n v="1"/>
    <n v="51.151785714285715"/>
    <n v="1403931600"/>
    <n v="1404104400"/>
    <d v="2014-06-28T05:00:00"/>
    <d v="2014-06-30T05:00:00"/>
    <b v="0"/>
    <b v="1"/>
    <s v="theater/plays"/>
    <s v="theater"/>
    <s v="plays"/>
  </r>
  <r>
    <s v="Stand-alone zero tolerance algorithm"/>
    <n v="2300"/>
    <n v="4883"/>
    <n v="212.30434782608697"/>
    <s v="successful"/>
    <n v="144"/>
    <n v="33.909722222222221"/>
    <s v="US"/>
    <x v="1"/>
    <n v="1"/>
    <n v="33.909722222222221"/>
    <n v="1394514000"/>
    <n v="1394773200"/>
    <d v="2014-03-11T05:00:00"/>
    <d v="2014-03-14T05:00:00"/>
    <b v="0"/>
    <b v="0"/>
    <s v="music/rock"/>
    <s v="music"/>
    <s v="rock"/>
  </r>
  <r>
    <s v="Implemented tangible support"/>
    <n v="73000"/>
    <n v="175015"/>
    <n v="239.74657534246577"/>
    <s v="successful"/>
    <n v="1902"/>
    <n v="92.016298633017882"/>
    <s v="US"/>
    <x v="1"/>
    <n v="1"/>
    <n v="92.016298633017882"/>
    <n v="1365397200"/>
    <n v="1366520400"/>
    <d v="2013-04-08T05:00:00"/>
    <d v="2013-04-21T05:00:00"/>
    <b v="0"/>
    <b v="0"/>
    <s v="theater/plays"/>
    <s v="theater"/>
    <s v="plays"/>
  </r>
  <r>
    <s v="Reactive radical framework"/>
    <n v="6200"/>
    <n v="11280"/>
    <n v="181.93548387096774"/>
    <s v="successful"/>
    <n v="105"/>
    <n v="107.42857142857143"/>
    <s v="US"/>
    <x v="1"/>
    <n v="1"/>
    <n v="107.42857142857143"/>
    <n v="1456120800"/>
    <n v="1456639200"/>
    <d v="2016-02-22T06:00:00"/>
    <d v="2016-02-28T06:00:00"/>
    <b v="0"/>
    <b v="0"/>
    <s v="theater/plays"/>
    <s v="theater"/>
    <s v="plays"/>
  </r>
  <r>
    <s v="Object-based full-range knowledge user"/>
    <n v="6100"/>
    <n v="10012"/>
    <n v="164.13114754098362"/>
    <s v="successful"/>
    <n v="132"/>
    <n v="75.848484848484844"/>
    <s v="US"/>
    <x v="1"/>
    <n v="1"/>
    <n v="75.848484848484844"/>
    <n v="1437714000"/>
    <n v="1438318800"/>
    <d v="2015-07-24T05:00:00"/>
    <d v="2015-07-31T05:00:00"/>
    <b v="0"/>
    <b v="0"/>
    <s v="theater/plays"/>
    <s v="theater"/>
    <s v="plays"/>
  </r>
  <r>
    <s v="Enhanced composite contingency"/>
    <n v="103200"/>
    <n v="1690"/>
    <n v="1.6375968992248062"/>
    <s v="failed"/>
    <n v="21"/>
    <n v="80.476190476190482"/>
    <s v="US"/>
    <x v="1"/>
    <n v="1"/>
    <n v="80.476190476190482"/>
    <n v="1563771600"/>
    <n v="1564030800"/>
    <d v="2019-07-22T05:00:00"/>
    <d v="2019-07-25T05:00:00"/>
    <b v="1"/>
    <b v="0"/>
    <s v="theater/plays"/>
    <s v="theater"/>
    <s v="plays"/>
  </r>
  <r>
    <s v="Cloned fresh-thinking model"/>
    <n v="171000"/>
    <n v="84891"/>
    <n v="49.64385964912281"/>
    <s v="canceled"/>
    <n v="976"/>
    <n v="86.978483606557376"/>
    <s v="US"/>
    <x v="1"/>
    <n v="1"/>
    <n v="86.978483606557376"/>
    <n v="1448517600"/>
    <n v="1449295200"/>
    <d v="2015-11-26T06:00:00"/>
    <d v="2015-12-05T06:00:00"/>
    <b v="0"/>
    <b v="0"/>
    <s v="film &amp; video/documentary"/>
    <s v="film &amp; video"/>
    <s v="documentary"/>
  </r>
  <r>
    <s v="Total dedicated benchmark"/>
    <n v="9200"/>
    <n v="10093"/>
    <n v="109.70652173913042"/>
    <s v="successful"/>
    <n v="96"/>
    <n v="105.13541666666667"/>
    <s v="US"/>
    <x v="1"/>
    <n v="1"/>
    <n v="105.13541666666667"/>
    <n v="1528779600"/>
    <n v="1531890000"/>
    <d v="2018-06-12T05:00:00"/>
    <d v="2018-07-18T05:00:00"/>
    <b v="0"/>
    <b v="1"/>
    <s v="publishing/fiction"/>
    <s v="publishing"/>
    <s v="fiction"/>
  </r>
  <r>
    <s v="Streamlined human-resource Graphic Interface"/>
    <n v="7800"/>
    <n v="3839"/>
    <n v="49.217948717948715"/>
    <s v="failed"/>
    <n v="67"/>
    <n v="57.298507462686565"/>
    <s v="US"/>
    <x v="1"/>
    <n v="1"/>
    <n v="57.298507462686565"/>
    <n v="1304744400"/>
    <n v="1306213200"/>
    <d v="2011-05-07T05:00:00"/>
    <d v="2011-05-24T05:00:00"/>
    <b v="0"/>
    <b v="1"/>
    <s v="games/video games"/>
    <s v="games"/>
    <s v="video games"/>
  </r>
  <r>
    <s v="Upgradable analyzing core"/>
    <n v="9900"/>
    <n v="6161"/>
    <n v="62.232323232323225"/>
    <s v="live"/>
    <n v="66"/>
    <n v="93.348484848484844"/>
    <s v="CA"/>
    <x v="0"/>
    <n v="0.74"/>
    <n v="69.077878787878788"/>
    <n v="1354341600"/>
    <n v="1356242400"/>
    <d v="2012-12-01T06:00:00"/>
    <d v="2012-12-23T06:00:00"/>
    <b v="0"/>
    <b v="0"/>
    <s v="technology/web"/>
    <s v="technology"/>
    <s v="web"/>
  </r>
  <r>
    <s v="Profound exuding pricing structure"/>
    <n v="43000"/>
    <n v="5615"/>
    <n v="13.05813953488372"/>
    <s v="failed"/>
    <n v="78"/>
    <n v="71.987179487179489"/>
    <s v="US"/>
    <x v="1"/>
    <n v="1"/>
    <n v="71.987179487179489"/>
    <n v="1294552800"/>
    <n v="1297576800"/>
    <d v="2011-01-09T06:00:00"/>
    <d v="2011-02-13T06:00:00"/>
    <b v="1"/>
    <b v="0"/>
    <s v="theater/plays"/>
    <s v="theater"/>
    <s v="plays"/>
  </r>
  <r>
    <s v="Horizontal optimizing model"/>
    <n v="9600"/>
    <n v="6205"/>
    <n v="64.635416666666671"/>
    <s v="failed"/>
    <n v="67"/>
    <n v="92.611940298507463"/>
    <s v="AU"/>
    <x v="2"/>
    <n v="0.69"/>
    <n v="63.902238805970143"/>
    <n v="1295935200"/>
    <n v="1296194400"/>
    <d v="2011-01-25T06:00:00"/>
    <d v="2011-01-28T06:00:00"/>
    <b v="0"/>
    <b v="0"/>
    <s v="theater/plays"/>
    <s v="theater"/>
    <s v="plays"/>
  </r>
  <r>
    <s v="Synchronized fault-tolerant algorithm"/>
    <n v="7500"/>
    <n v="11969"/>
    <n v="159.58666666666667"/>
    <s v="successful"/>
    <n v="114"/>
    <n v="104.99122807017544"/>
    <s v="US"/>
    <x v="1"/>
    <n v="1"/>
    <n v="104.99122807017544"/>
    <n v="1411534800"/>
    <n v="1414558800"/>
    <d v="2014-09-24T05:00:00"/>
    <d v="2014-10-29T05:00:00"/>
    <b v="0"/>
    <b v="0"/>
    <s v="food/food trucks"/>
    <s v="food"/>
    <s v="food trucks"/>
  </r>
  <r>
    <s v="Streamlined 5thgeneration intranet"/>
    <n v="10000"/>
    <n v="8142"/>
    <n v="81.42"/>
    <s v="failed"/>
    <n v="263"/>
    <n v="30.958174904942965"/>
    <s v="AU"/>
    <x v="2"/>
    <n v="0.69"/>
    <n v="21.361140684410643"/>
    <n v="1486706400"/>
    <n v="1488348000"/>
    <d v="2017-02-10T06:00:00"/>
    <d v="2017-03-01T06:00:00"/>
    <b v="0"/>
    <b v="0"/>
    <s v="photography/photography books"/>
    <s v="photography"/>
    <s v="photography books"/>
  </r>
  <r>
    <s v="Cross-group clear-thinking task-force"/>
    <n v="172000"/>
    <n v="55805"/>
    <n v="32.444767441860463"/>
    <s v="failed"/>
    <n v="1691"/>
    <n v="33.001182732111175"/>
    <s v="US"/>
    <x v="1"/>
    <n v="1"/>
    <n v="33.001182732111175"/>
    <n v="1333602000"/>
    <n v="1334898000"/>
    <d v="2012-04-05T05:00:00"/>
    <d v="2012-04-20T05:00:00"/>
    <b v="1"/>
    <b v="0"/>
    <s v="photography/photography books"/>
    <s v="photography"/>
    <s v="photography books"/>
  </r>
  <r>
    <s v="Public-key bandwidth-monitored intranet"/>
    <n v="153700"/>
    <n v="15238"/>
    <n v="9.9141184124918666"/>
    <s v="failed"/>
    <n v="181"/>
    <n v="84.187845303867405"/>
    <s v="US"/>
    <x v="1"/>
    <n v="1"/>
    <n v="84.187845303867405"/>
    <n v="1308200400"/>
    <n v="1308373200"/>
    <d v="2011-06-16T05:00:00"/>
    <d v="2011-06-18T05:00:00"/>
    <b v="0"/>
    <b v="0"/>
    <s v="theater/plays"/>
    <s v="theater"/>
    <s v="plays"/>
  </r>
  <r>
    <s v="Upgradable clear-thinking hardware"/>
    <n v="3600"/>
    <n v="961"/>
    <n v="26.694444444444443"/>
    <s v="failed"/>
    <n v="13"/>
    <n v="73.92307692307692"/>
    <s v="US"/>
    <x v="1"/>
    <n v="1"/>
    <n v="73.92307692307692"/>
    <n v="1411707600"/>
    <n v="1412312400"/>
    <d v="2014-09-26T05:00:00"/>
    <d v="2014-10-03T05:00:00"/>
    <b v="0"/>
    <b v="0"/>
    <s v="theater/plays"/>
    <s v="theater"/>
    <s v="plays"/>
  </r>
  <r>
    <s v="Integrated holistic paradigm"/>
    <n v="9400"/>
    <n v="5918"/>
    <n v="62.957446808510639"/>
    <s v="canceled"/>
    <n v="160"/>
    <n v="36.987499999999997"/>
    <s v="US"/>
    <x v="1"/>
    <n v="1"/>
    <n v="36.987499999999997"/>
    <n v="1418364000"/>
    <n v="1419228000"/>
    <d v="2014-12-12T06:00:00"/>
    <d v="2014-12-22T06:00:00"/>
    <b v="1"/>
    <b v="1"/>
    <s v="film &amp; video/documentary"/>
    <s v="film &amp; video"/>
    <s v="documentary"/>
  </r>
  <r>
    <s v="Seamless clear-thinking conglomeration"/>
    <n v="5900"/>
    <n v="9520"/>
    <n v="161.35593220338984"/>
    <s v="successful"/>
    <n v="203"/>
    <n v="46.896551724137929"/>
    <s v="US"/>
    <x v="1"/>
    <n v="1"/>
    <n v="46.896551724137929"/>
    <n v="1429333200"/>
    <n v="1430974800"/>
    <d v="2015-04-18T05:00:00"/>
    <d v="2015-05-07T05:00:00"/>
    <b v="0"/>
    <b v="0"/>
    <s v="technology/web"/>
    <s v="technology"/>
    <s v="web"/>
  </r>
  <r>
    <s v="Persistent content-based methodology"/>
    <n v="100"/>
    <n v="5"/>
    <n v="5"/>
    <s v="failed"/>
    <n v="1"/>
    <n v="5"/>
    <s v="US"/>
    <x v="1"/>
    <n v="1"/>
    <n v="5"/>
    <n v="1555390800"/>
    <n v="1555822800"/>
    <d v="2019-04-16T05:00:00"/>
    <d v="2019-04-21T05:00:00"/>
    <b v="0"/>
    <b v="1"/>
    <s v="theater/plays"/>
    <s v="theater"/>
    <s v="plays"/>
  </r>
  <r>
    <s v="Re-engineered 24hour matrix"/>
    <n v="14500"/>
    <n v="159056"/>
    <n v="1096.9379310344827"/>
    <s v="successful"/>
    <n v="1559"/>
    <n v="102.02437459910199"/>
    <s v="US"/>
    <x v="1"/>
    <n v="1"/>
    <n v="102.02437459910199"/>
    <n v="1482732000"/>
    <n v="1482818400"/>
    <d v="2016-12-26T06:00:00"/>
    <d v="2016-12-27T06:00:00"/>
    <b v="0"/>
    <b v="1"/>
    <s v="music/rock"/>
    <s v="music"/>
    <s v="rock"/>
  </r>
  <r>
    <s v="Virtual multi-tasking core"/>
    <n v="145500"/>
    <n v="101987"/>
    <n v="70.094158075601371"/>
    <s v="canceled"/>
    <n v="2266"/>
    <n v="45.007502206531335"/>
    <s v="US"/>
    <x v="1"/>
    <n v="1"/>
    <n v="45.007502206531335"/>
    <n v="1470718800"/>
    <n v="1471928400"/>
    <d v="2016-08-09T05:00:00"/>
    <d v="2016-08-23T05:00:00"/>
    <b v="0"/>
    <b v="0"/>
    <s v="film &amp; video/documentary"/>
    <s v="film &amp; video"/>
    <s v="documentary"/>
  </r>
  <r>
    <s v="Streamlined fault-tolerant conglomeration"/>
    <n v="3300"/>
    <n v="1980"/>
    <n v="60"/>
    <s v="failed"/>
    <n v="21"/>
    <n v="94.285714285714292"/>
    <s v="US"/>
    <x v="1"/>
    <n v="1"/>
    <n v="94.285714285714292"/>
    <n v="1450591200"/>
    <n v="1453701600"/>
    <d v="2015-12-20T06:00:00"/>
    <d v="2016-01-25T06:00:00"/>
    <b v="0"/>
    <b v="1"/>
    <s v="film &amp; video/science fiction"/>
    <s v="film &amp; video"/>
    <s v="science fiction"/>
  </r>
  <r>
    <s v="Enterprise-wide client-driven policy"/>
    <n v="42600"/>
    <n v="156384"/>
    <n v="367.0985915492958"/>
    <s v="successful"/>
    <n v="1548"/>
    <n v="101.02325581395348"/>
    <s v="AU"/>
    <x v="2"/>
    <n v="0.69"/>
    <n v="69.706046511627903"/>
    <n v="1348290000"/>
    <n v="1350363600"/>
    <d v="2012-09-22T05:00:00"/>
    <d v="2012-10-16T05:00:00"/>
    <b v="0"/>
    <b v="0"/>
    <s v="technology/web"/>
    <s v="technology"/>
    <s v="web"/>
  </r>
  <r>
    <s v="Function-based next generation emulation"/>
    <n v="700"/>
    <n v="7763"/>
    <n v="1109"/>
    <s v="successful"/>
    <n v="80"/>
    <n v="97.037499999999994"/>
    <s v="US"/>
    <x v="1"/>
    <n v="1"/>
    <n v="97.037499999999994"/>
    <n v="1353823200"/>
    <n v="1353996000"/>
    <d v="2012-11-25T06:00:00"/>
    <d v="2012-11-27T06:00:00"/>
    <b v="0"/>
    <b v="0"/>
    <s v="theater/plays"/>
    <s v="theater"/>
    <s v="plays"/>
  </r>
  <r>
    <s v="Re-engineered composite focus group"/>
    <n v="187600"/>
    <n v="35698"/>
    <n v="19.028784648187631"/>
    <s v="failed"/>
    <n v="830"/>
    <n v="43.00963855421687"/>
    <s v="US"/>
    <x v="1"/>
    <n v="1"/>
    <n v="43.00963855421687"/>
    <n v="1450764000"/>
    <n v="1451109600"/>
    <d v="2015-12-22T06:00:00"/>
    <d v="2015-12-26T06:00:00"/>
    <b v="0"/>
    <b v="0"/>
    <s v="film &amp; video/science fiction"/>
    <s v="film &amp; video"/>
    <s v="science fiction"/>
  </r>
  <r>
    <s v="Profound mission-critical function"/>
    <n v="9800"/>
    <n v="12434"/>
    <n v="126.87755102040816"/>
    <s v="successful"/>
    <n v="131"/>
    <n v="94.916030534351151"/>
    <s v="US"/>
    <x v="1"/>
    <n v="1"/>
    <n v="94.916030534351151"/>
    <n v="1329372000"/>
    <n v="1329631200"/>
    <d v="2012-02-16T06:00:00"/>
    <d v="2012-02-19T06:00:00"/>
    <b v="0"/>
    <b v="0"/>
    <s v="theater/plays"/>
    <s v="theater"/>
    <s v="plays"/>
  </r>
  <r>
    <s v="De-engineered zero-defect open system"/>
    <n v="1100"/>
    <n v="8081"/>
    <n v="734.63636363636363"/>
    <s v="successful"/>
    <n v="112"/>
    <n v="72.151785714285708"/>
    <s v="US"/>
    <x v="1"/>
    <n v="1"/>
    <n v="72.151785714285708"/>
    <n v="1277096400"/>
    <n v="1278997200"/>
    <d v="2010-06-21T05:00:00"/>
    <d v="2010-07-13T05:00:00"/>
    <b v="0"/>
    <b v="0"/>
    <s v="film &amp; video/animation"/>
    <s v="film &amp; video"/>
    <s v="animation"/>
  </r>
  <r>
    <s v="Operative hybrid utilization"/>
    <n v="145000"/>
    <n v="6631"/>
    <n v="4.5731034482758623"/>
    <s v="failed"/>
    <n v="130"/>
    <n v="51.007692307692309"/>
    <s v="US"/>
    <x v="1"/>
    <n v="1"/>
    <n v="51.007692307692309"/>
    <n v="1277701200"/>
    <n v="1280120400"/>
    <d v="2010-06-28T05:00:00"/>
    <d v="2010-07-26T05:00:00"/>
    <b v="0"/>
    <b v="0"/>
    <s v="publishing/translations"/>
    <s v="publishing"/>
    <s v="translations"/>
  </r>
  <r>
    <s v="Function-based interactive matrix"/>
    <n v="5500"/>
    <n v="4678"/>
    <n v="85.054545454545448"/>
    <s v="failed"/>
    <n v="55"/>
    <n v="85.054545454545448"/>
    <s v="US"/>
    <x v="1"/>
    <n v="1"/>
    <n v="85.054545454545448"/>
    <n v="1454911200"/>
    <n v="1458104400"/>
    <d v="2016-02-08T06:00:00"/>
    <d v="2016-03-16T05:00:00"/>
    <b v="0"/>
    <b v="0"/>
    <s v="technology/web"/>
    <s v="technology"/>
    <s v="web"/>
  </r>
  <r>
    <s v="Optimized content-based collaboration"/>
    <n v="5700"/>
    <n v="6800"/>
    <n v="119.29824561403508"/>
    <s v="successful"/>
    <n v="155"/>
    <n v="43.87096774193548"/>
    <s v="US"/>
    <x v="1"/>
    <n v="1"/>
    <n v="43.87096774193548"/>
    <n v="1297922400"/>
    <n v="1298268000"/>
    <d v="2011-02-17T06:00:00"/>
    <d v="2011-02-21T06:00:00"/>
    <b v="0"/>
    <b v="0"/>
    <s v="publishing/translations"/>
    <s v="publishing"/>
    <s v="translations"/>
  </r>
  <r>
    <s v="User-centric cohesive policy"/>
    <n v="3600"/>
    <n v="10657"/>
    <n v="296.02777777777777"/>
    <s v="successful"/>
    <n v="266"/>
    <n v="40.063909774436091"/>
    <s v="US"/>
    <x v="1"/>
    <n v="1"/>
    <n v="40.063909774436091"/>
    <n v="1384408800"/>
    <n v="1386223200"/>
    <d v="2013-11-14T06:00:00"/>
    <d v="2013-12-05T06:00:00"/>
    <b v="0"/>
    <b v="0"/>
    <s v="food/food trucks"/>
    <s v="food"/>
    <s v="food trucks"/>
  </r>
  <r>
    <s v="Ergonomic methodical hub"/>
    <n v="5900"/>
    <n v="4997"/>
    <n v="84.694915254237287"/>
    <s v="failed"/>
    <n v="114"/>
    <n v="43.833333333333336"/>
    <s v="IT"/>
    <x v="6"/>
    <n v="1.1200000000000001"/>
    <n v="49.093333333333341"/>
    <n v="1299304800"/>
    <n v="1299823200"/>
    <d v="2011-03-05T06:00:00"/>
    <d v="2011-03-11T06:00:00"/>
    <b v="0"/>
    <b v="1"/>
    <s v="photography/photography books"/>
    <s v="photography"/>
    <s v="photography books"/>
  </r>
  <r>
    <s v="Devolved disintermediate encryption"/>
    <n v="3700"/>
    <n v="13164"/>
    <n v="355.7837837837838"/>
    <s v="successful"/>
    <n v="155"/>
    <n v="84.92903225806451"/>
    <s v="US"/>
    <x v="1"/>
    <n v="1"/>
    <n v="84.92903225806451"/>
    <n v="1431320400"/>
    <n v="1431752400"/>
    <d v="2015-05-11T05:00:00"/>
    <d v="2015-05-16T05:00:00"/>
    <b v="0"/>
    <b v="0"/>
    <s v="theater/plays"/>
    <s v="theater"/>
    <s v="plays"/>
  </r>
  <r>
    <s v="Phased clear-thinking policy"/>
    <n v="2200"/>
    <n v="8501"/>
    <n v="386.40909090909093"/>
    <s v="successful"/>
    <n v="207"/>
    <n v="41.067632850241544"/>
    <s v="GB"/>
    <x v="4"/>
    <n v="1.35"/>
    <n v="55.44130434782609"/>
    <n v="1264399200"/>
    <n v="1267855200"/>
    <d v="2010-01-25T06:00:00"/>
    <d v="2010-03-06T06:00:00"/>
    <b v="0"/>
    <b v="0"/>
    <s v="music/rock"/>
    <s v="music"/>
    <s v="rock"/>
  </r>
  <r>
    <s v="Seamless solution-oriented capacity"/>
    <n v="1700"/>
    <n v="13468"/>
    <n v="792.23529411764707"/>
    <s v="successful"/>
    <n v="245"/>
    <n v="54.971428571428568"/>
    <s v="US"/>
    <x v="1"/>
    <n v="1"/>
    <n v="54.971428571428568"/>
    <n v="1497502800"/>
    <n v="1497675600"/>
    <d v="2017-06-15T05:00:00"/>
    <d v="2017-06-17T05:00:00"/>
    <b v="0"/>
    <b v="0"/>
    <s v="theater/plays"/>
    <s v="theater"/>
    <s v="plays"/>
  </r>
  <r>
    <s v="Organized human-resource attitude"/>
    <n v="88400"/>
    <n v="121138"/>
    <n v="137.03393665158373"/>
    <s v="successful"/>
    <n v="1573"/>
    <n v="77.010807374443743"/>
    <s v="US"/>
    <x v="1"/>
    <n v="1"/>
    <n v="77.010807374443743"/>
    <n v="1333688400"/>
    <n v="1336885200"/>
    <d v="2012-04-06T05:00:00"/>
    <d v="2012-05-13T05:00:00"/>
    <b v="0"/>
    <b v="0"/>
    <s v="music/world music"/>
    <s v="music"/>
    <s v="world music"/>
  </r>
  <r>
    <s v="Open-architected disintermediate budgetary management"/>
    <n v="2400"/>
    <n v="8117"/>
    <n v="338.20833333333337"/>
    <s v="successful"/>
    <n v="114"/>
    <n v="71.201754385964918"/>
    <s v="US"/>
    <x v="1"/>
    <n v="1"/>
    <n v="71.201754385964918"/>
    <n v="1293861600"/>
    <n v="1295157600"/>
    <d v="2011-01-01T06:00:00"/>
    <d v="2011-01-16T06:00:00"/>
    <b v="0"/>
    <b v="0"/>
    <s v="food/food trucks"/>
    <s v="food"/>
    <s v="food trucks"/>
  </r>
  <r>
    <s v="Multi-lateral radical solution"/>
    <n v="7900"/>
    <n v="8550"/>
    <n v="108.22784810126582"/>
    <s v="successful"/>
    <n v="93"/>
    <n v="91.935483870967744"/>
    <s v="US"/>
    <x v="1"/>
    <n v="1"/>
    <n v="91.935483870967744"/>
    <n v="1576994400"/>
    <n v="1577599200"/>
    <d v="2019-12-22T06:00:00"/>
    <d v="2019-12-29T06:00:00"/>
    <b v="0"/>
    <b v="0"/>
    <s v="theater/plays"/>
    <s v="theater"/>
    <s v="plays"/>
  </r>
  <r>
    <s v="Inverse context-sensitive info-mediaries"/>
    <n v="94900"/>
    <n v="57659"/>
    <n v="60.757639620653315"/>
    <s v="failed"/>
    <n v="594"/>
    <n v="97.069023569023571"/>
    <s v="US"/>
    <x v="1"/>
    <n v="1"/>
    <n v="97.069023569023571"/>
    <n v="1304917200"/>
    <n v="1305003600"/>
    <d v="2011-05-09T05:00:00"/>
    <d v="2011-05-10T05:00:00"/>
    <b v="0"/>
    <b v="0"/>
    <s v="theater/plays"/>
    <s v="theater"/>
    <s v="plays"/>
  </r>
  <r>
    <s v="Versatile neutral workforce"/>
    <n v="5100"/>
    <n v="1414"/>
    <n v="27.725490196078432"/>
    <s v="failed"/>
    <n v="24"/>
    <n v="58.916666666666664"/>
    <s v="US"/>
    <x v="1"/>
    <n v="1"/>
    <n v="58.916666666666664"/>
    <n v="1381208400"/>
    <n v="1381726800"/>
    <d v="2013-10-08T05:00:00"/>
    <d v="2013-10-14T05:00:00"/>
    <b v="0"/>
    <b v="0"/>
    <s v="film &amp; video/television"/>
    <s v="film &amp; video"/>
    <s v="television"/>
  </r>
  <r>
    <s v="Multi-tiered systematic knowledge user"/>
    <n v="42700"/>
    <n v="97524"/>
    <n v="228.3934426229508"/>
    <s v="successful"/>
    <n v="1681"/>
    <n v="58.015466983938133"/>
    <s v="US"/>
    <x v="1"/>
    <n v="1"/>
    <n v="58.015466983938133"/>
    <n v="1401685200"/>
    <n v="1402462800"/>
    <d v="2014-06-02T05:00:00"/>
    <d v="2014-06-11T05:00:00"/>
    <b v="0"/>
    <b v="1"/>
    <s v="technology/web"/>
    <s v="technology"/>
    <s v="web"/>
  </r>
  <r>
    <s v="Programmable multi-state algorithm"/>
    <n v="121100"/>
    <n v="26176"/>
    <n v="21.615194054500414"/>
    <s v="failed"/>
    <n v="252"/>
    <n v="103.87301587301587"/>
    <s v="US"/>
    <x v="1"/>
    <n v="1"/>
    <n v="103.87301587301587"/>
    <n v="1291960800"/>
    <n v="1292133600"/>
    <d v="2010-12-10T06:00:00"/>
    <d v="2010-12-12T06:00:00"/>
    <b v="0"/>
    <b v="1"/>
    <s v="theater/plays"/>
    <s v="theater"/>
    <s v="plays"/>
  </r>
  <r>
    <s v="Multi-channeled reciprocal interface"/>
    <n v="800"/>
    <n v="2991"/>
    <n v="373.875"/>
    <s v="successful"/>
    <n v="32"/>
    <n v="93.46875"/>
    <s v="US"/>
    <x v="1"/>
    <n v="1"/>
    <n v="93.46875"/>
    <n v="1368853200"/>
    <n v="1368939600"/>
    <d v="2013-05-18T05:00:00"/>
    <d v="2013-05-19T05:00:00"/>
    <b v="0"/>
    <b v="0"/>
    <s v="music/indie rock"/>
    <s v="music"/>
    <s v="indie rock"/>
  </r>
  <r>
    <s v="Right-sized maximized migration"/>
    <n v="5400"/>
    <n v="8366"/>
    <n v="154.92592592592592"/>
    <s v="successful"/>
    <n v="135"/>
    <n v="61.970370370370368"/>
    <s v="US"/>
    <x v="1"/>
    <n v="1"/>
    <n v="61.970370370370368"/>
    <n v="1448776800"/>
    <n v="1452146400"/>
    <d v="2015-11-29T06:00:00"/>
    <d v="2016-01-07T06:00:00"/>
    <b v="0"/>
    <b v="1"/>
    <s v="theater/plays"/>
    <s v="theater"/>
    <s v="plays"/>
  </r>
  <r>
    <s v="Self-enabling value-added artificial intelligence"/>
    <n v="4000"/>
    <n v="12886"/>
    <n v="322.14999999999998"/>
    <s v="successful"/>
    <n v="140"/>
    <n v="92.042857142857144"/>
    <s v="US"/>
    <x v="1"/>
    <n v="1"/>
    <n v="92.042857142857144"/>
    <n v="1296194400"/>
    <n v="1296712800"/>
    <d v="2011-01-28T06:00:00"/>
    <d v="2011-02-03T06:00:00"/>
    <b v="0"/>
    <b v="1"/>
    <s v="theater/plays"/>
    <s v="theater"/>
    <s v="plays"/>
  </r>
  <r>
    <s v="Vision-oriented interactive solution"/>
    <n v="7000"/>
    <n v="5177"/>
    <n v="73.957142857142856"/>
    <s v="failed"/>
    <n v="67"/>
    <n v="77.268656716417908"/>
    <s v="US"/>
    <x v="1"/>
    <n v="1"/>
    <n v="77.268656716417908"/>
    <n v="1517983200"/>
    <n v="1520748000"/>
    <d v="2018-02-07T06:00:00"/>
    <d v="2018-03-11T06:00:00"/>
    <b v="0"/>
    <b v="0"/>
    <s v="food/food trucks"/>
    <s v="food"/>
    <s v="food trucks"/>
  </r>
  <r>
    <s v="Fundamental user-facing productivity"/>
    <n v="1000"/>
    <n v="8641"/>
    <n v="864.1"/>
    <s v="successful"/>
    <n v="92"/>
    <n v="93.923913043478265"/>
    <s v="US"/>
    <x v="1"/>
    <n v="1"/>
    <n v="93.923913043478265"/>
    <n v="1478930400"/>
    <n v="1480831200"/>
    <d v="2016-11-12T06:00:00"/>
    <d v="2016-12-04T06:00:00"/>
    <b v="0"/>
    <b v="0"/>
    <s v="games/video games"/>
    <s v="games"/>
    <s v="video games"/>
  </r>
  <r>
    <s v="Innovative well-modulated capability"/>
    <n v="60200"/>
    <n v="86244"/>
    <n v="143.26245847176079"/>
    <s v="successful"/>
    <n v="1015"/>
    <n v="84.969458128078813"/>
    <s v="GB"/>
    <x v="4"/>
    <n v="1.35"/>
    <n v="114.7087684729064"/>
    <n v="1426395600"/>
    <n v="1426914000"/>
    <d v="2015-03-15T05:00:00"/>
    <d v="2015-03-21T05:00:00"/>
    <b v="0"/>
    <b v="0"/>
    <s v="theater/plays"/>
    <s v="theater"/>
    <s v="plays"/>
  </r>
  <r>
    <s v="Universal fault-tolerant orchestration"/>
    <n v="195200"/>
    <n v="78630"/>
    <n v="40.281762295081968"/>
    <s v="failed"/>
    <n v="742"/>
    <n v="105.97035040431267"/>
    <s v="US"/>
    <x v="1"/>
    <n v="1"/>
    <n v="105.97035040431267"/>
    <n v="1446181200"/>
    <n v="1446616800"/>
    <d v="2015-10-30T05:00:00"/>
    <d v="2015-11-04T06:00:00"/>
    <b v="1"/>
    <b v="0"/>
    <s v="publishing/nonfiction"/>
    <s v="publishing"/>
    <s v="nonfiction"/>
  </r>
  <r>
    <s v="Grass-roots executive synergy"/>
    <n v="6700"/>
    <n v="11941"/>
    <n v="178.22388059701493"/>
    <s v="successful"/>
    <n v="323"/>
    <n v="36.969040247678016"/>
    <s v="US"/>
    <x v="1"/>
    <n v="1"/>
    <n v="36.969040247678016"/>
    <n v="1514181600"/>
    <n v="1517032800"/>
    <d v="2017-12-25T06:00:00"/>
    <d v="2018-01-27T06:00:00"/>
    <b v="0"/>
    <b v="0"/>
    <s v="technology/web"/>
    <s v="technology"/>
    <s v="web"/>
  </r>
  <r>
    <s v="Multi-layered optimal application"/>
    <n v="7200"/>
    <n v="6115"/>
    <n v="84.930555555555557"/>
    <s v="failed"/>
    <n v="75"/>
    <n v="81.533333333333331"/>
    <s v="US"/>
    <x v="1"/>
    <n v="1"/>
    <n v="81.533333333333331"/>
    <n v="1311051600"/>
    <n v="1311224400"/>
    <d v="2011-07-19T05:00:00"/>
    <d v="2011-07-21T05:00:00"/>
    <b v="0"/>
    <b v="1"/>
    <s v="film &amp; video/documentary"/>
    <s v="film &amp; video"/>
    <s v="documentary"/>
  </r>
  <r>
    <s v="Business-focused full-range core"/>
    <n v="129100"/>
    <n v="188404"/>
    <n v="145.93648334624322"/>
    <s v="successful"/>
    <n v="2326"/>
    <n v="80.999140154772135"/>
    <s v="US"/>
    <x v="1"/>
    <n v="1"/>
    <n v="80.999140154772135"/>
    <n v="1564894800"/>
    <n v="1566190800"/>
    <d v="2019-08-04T05:00:00"/>
    <d v="2019-08-19T05:00:00"/>
    <b v="0"/>
    <b v="0"/>
    <s v="film &amp; video/documentary"/>
    <s v="film &amp; video"/>
    <s v="documentary"/>
  </r>
  <r>
    <s v="Exclusive system-worthy Graphic Interface"/>
    <n v="6500"/>
    <n v="9910"/>
    <n v="152.46153846153848"/>
    <s v="successful"/>
    <n v="381"/>
    <n v="26.010498687664043"/>
    <s v="US"/>
    <x v="1"/>
    <n v="1"/>
    <n v="26.010498687664043"/>
    <n v="1567918800"/>
    <n v="1570165200"/>
    <d v="2019-09-08T05:00:00"/>
    <d v="2019-10-04T05:00:00"/>
    <b v="0"/>
    <b v="0"/>
    <s v="theater/plays"/>
    <s v="theater"/>
    <s v="plays"/>
  </r>
  <r>
    <s v="Enhanced optimal ability"/>
    <n v="170600"/>
    <n v="114523"/>
    <n v="67.129542790152414"/>
    <s v="failed"/>
    <n v="4405"/>
    <n v="25.998410896708286"/>
    <s v="US"/>
    <x v="1"/>
    <n v="1"/>
    <n v="25.998410896708286"/>
    <n v="1386309600"/>
    <n v="1388556000"/>
    <d v="2013-12-06T06:00:00"/>
    <d v="2014-01-01T06:00:00"/>
    <b v="0"/>
    <b v="1"/>
    <s v="music/rock"/>
    <s v="music"/>
    <s v="rock"/>
  </r>
  <r>
    <s v="Optional zero administration neural-net"/>
    <n v="7800"/>
    <n v="3144"/>
    <n v="40.307692307692307"/>
    <s v="failed"/>
    <n v="92"/>
    <n v="34.173913043478258"/>
    <s v="US"/>
    <x v="1"/>
    <n v="1"/>
    <n v="34.173913043478258"/>
    <n v="1301979600"/>
    <n v="1303189200"/>
    <d v="2011-04-05T05:00:00"/>
    <d v="2011-04-19T05:00:00"/>
    <b v="0"/>
    <b v="0"/>
    <s v="music/rock"/>
    <s v="music"/>
    <s v="rock"/>
  </r>
  <r>
    <s v="Ameliorated foreground focus group"/>
    <n v="6200"/>
    <n v="13441"/>
    <n v="216.79032258064518"/>
    <s v="successful"/>
    <n v="480"/>
    <n v="28.002083333333335"/>
    <s v="US"/>
    <x v="1"/>
    <n v="1"/>
    <n v="28.002083333333335"/>
    <n v="1493269200"/>
    <n v="1494478800"/>
    <d v="2017-04-27T05:00:00"/>
    <d v="2017-05-11T05:00:00"/>
    <b v="0"/>
    <b v="0"/>
    <s v="film &amp; video/documentary"/>
    <s v="film &amp; video"/>
    <s v="documentary"/>
  </r>
  <r>
    <s v="Triple-buffered multi-tasking matrices"/>
    <n v="9400"/>
    <n v="4899"/>
    <n v="52.117021276595743"/>
    <s v="failed"/>
    <n v="64"/>
    <n v="76.546875"/>
    <s v="US"/>
    <x v="1"/>
    <n v="1"/>
    <n v="76.546875"/>
    <n v="1478930400"/>
    <n v="1480744800"/>
    <d v="2016-11-12T06:00:00"/>
    <d v="2016-12-03T06:00:00"/>
    <b v="0"/>
    <b v="0"/>
    <s v="publishing/radio &amp; podcasts"/>
    <s v="publishing"/>
    <s v="radio &amp; podcasts"/>
  </r>
  <r>
    <s v="Versatile dedicated migration"/>
    <n v="2400"/>
    <n v="11990"/>
    <n v="499.58333333333337"/>
    <s v="successful"/>
    <n v="226"/>
    <n v="53.053097345132741"/>
    <s v="US"/>
    <x v="1"/>
    <n v="1"/>
    <n v="53.053097345132741"/>
    <n v="1555390800"/>
    <n v="1555822800"/>
    <d v="2019-04-16T05:00:00"/>
    <d v="2019-04-21T05:00:00"/>
    <b v="0"/>
    <b v="0"/>
    <s v="publishing/translations"/>
    <s v="publishing"/>
    <s v="translations"/>
  </r>
  <r>
    <s v="Devolved foreground customer loyalty"/>
    <n v="7800"/>
    <n v="6839"/>
    <n v="87.679487179487182"/>
    <s v="failed"/>
    <n v="64"/>
    <n v="106.859375"/>
    <s v="US"/>
    <x v="1"/>
    <n v="1"/>
    <n v="106.859375"/>
    <n v="1456984800"/>
    <n v="1458882000"/>
    <d v="2016-03-03T06:00:00"/>
    <d v="2016-03-25T05:00:00"/>
    <b v="0"/>
    <b v="1"/>
    <s v="film &amp; video/drama"/>
    <s v="film &amp; video"/>
    <s v="drama"/>
  </r>
  <r>
    <s v="Reduced reciprocal focus group"/>
    <n v="9800"/>
    <n v="11091"/>
    <n v="113.17346938775511"/>
    <s v="successful"/>
    <n v="241"/>
    <n v="46.020746887966808"/>
    <s v="US"/>
    <x v="1"/>
    <n v="1"/>
    <n v="46.020746887966808"/>
    <n v="1411621200"/>
    <n v="1411966800"/>
    <d v="2014-09-25T05:00:00"/>
    <d v="2014-09-29T05:00:00"/>
    <b v="0"/>
    <b v="1"/>
    <s v="music/rock"/>
    <s v="music"/>
    <s v="rock"/>
  </r>
  <r>
    <s v="Networked global migration"/>
    <n v="3100"/>
    <n v="13223"/>
    <n v="426.54838709677421"/>
    <s v="successful"/>
    <n v="132"/>
    <n v="100.17424242424242"/>
    <s v="US"/>
    <x v="1"/>
    <n v="1"/>
    <n v="100.17424242424242"/>
    <n v="1525669200"/>
    <n v="1526878800"/>
    <d v="2018-05-07T05:00:00"/>
    <d v="2018-05-21T05:00:00"/>
    <b v="0"/>
    <b v="1"/>
    <s v="film &amp; video/drama"/>
    <s v="film &amp; video"/>
    <s v="drama"/>
  </r>
  <r>
    <s v="De-engineered even-keeled definition"/>
    <n v="9800"/>
    <n v="7608"/>
    <n v="77.632653061224488"/>
    <s v="canceled"/>
    <n v="75"/>
    <n v="101.44"/>
    <s v="IT"/>
    <x v="6"/>
    <n v="1.1200000000000001"/>
    <n v="113.61280000000001"/>
    <n v="1450936800"/>
    <n v="1452405600"/>
    <d v="2015-12-24T06:00:00"/>
    <d v="2016-01-10T06:00:00"/>
    <b v="0"/>
    <b v="1"/>
    <s v="photography/photography books"/>
    <s v="photography"/>
    <s v="photography books"/>
  </r>
  <r>
    <s v="Implemented bi-directional flexibility"/>
    <n v="141100"/>
    <n v="74073"/>
    <n v="52.496810772501767"/>
    <s v="failed"/>
    <n v="842"/>
    <n v="87.972684085510693"/>
    <s v="US"/>
    <x v="1"/>
    <n v="1"/>
    <n v="87.972684085510693"/>
    <n v="1413522000"/>
    <n v="1414040400"/>
    <d v="2014-10-17T05:00:00"/>
    <d v="2014-10-23T05:00:00"/>
    <b v="0"/>
    <b v="1"/>
    <s v="publishing/translations"/>
    <s v="publishing"/>
    <s v="translations"/>
  </r>
  <r>
    <s v="Vision-oriented scalable definition"/>
    <n v="97300"/>
    <n v="153216"/>
    <n v="157.46762589928059"/>
    <s v="successful"/>
    <n v="2043"/>
    <n v="74.995594713656388"/>
    <s v="US"/>
    <x v="1"/>
    <n v="1"/>
    <n v="74.995594713656388"/>
    <n v="1541307600"/>
    <n v="1543816800"/>
    <d v="2018-11-04T05:00:00"/>
    <d v="2018-12-03T06:00:00"/>
    <b v="0"/>
    <b v="1"/>
    <s v="food/food trucks"/>
    <s v="food"/>
    <s v="food trucks"/>
  </r>
  <r>
    <s v="Future-proofed upward-trending migration"/>
    <n v="6600"/>
    <n v="4814"/>
    <n v="72.939393939393938"/>
    <s v="failed"/>
    <n v="112"/>
    <n v="42.982142857142854"/>
    <s v="US"/>
    <x v="1"/>
    <n v="1"/>
    <n v="42.982142857142854"/>
    <n v="1357106400"/>
    <n v="1359698400"/>
    <d v="2013-01-02T06:00:00"/>
    <d v="2013-02-01T06:00:00"/>
    <b v="0"/>
    <b v="0"/>
    <s v="theater/plays"/>
    <s v="theater"/>
    <s v="plays"/>
  </r>
  <r>
    <s v="Right-sized full-range throughput"/>
    <n v="7600"/>
    <n v="4603"/>
    <n v="60.565789473684205"/>
    <s v="canceled"/>
    <n v="139"/>
    <n v="33.115107913669064"/>
    <s v="IT"/>
    <x v="6"/>
    <n v="1.1200000000000001"/>
    <n v="37.088920863309355"/>
    <n v="1390197600"/>
    <n v="1390629600"/>
    <d v="2014-01-20T06:00:00"/>
    <d v="2014-01-25T06:00:00"/>
    <b v="0"/>
    <b v="0"/>
    <s v="theater/plays"/>
    <s v="theater"/>
    <s v="plays"/>
  </r>
  <r>
    <s v="Polarized composite customer loyalty"/>
    <n v="66600"/>
    <n v="37823"/>
    <n v="56.791291291291287"/>
    <s v="failed"/>
    <n v="374"/>
    <n v="101.13101604278074"/>
    <s v="US"/>
    <x v="1"/>
    <n v="1"/>
    <n v="101.13101604278074"/>
    <n v="1265868000"/>
    <n v="1267077600"/>
    <d v="2010-02-11T06:00:00"/>
    <d v="2010-02-25T06:00:00"/>
    <b v="0"/>
    <b v="1"/>
    <s v="music/indie rock"/>
    <s v="music"/>
    <s v="indie rock"/>
  </r>
  <r>
    <s v="Expanded eco-centric policy"/>
    <n v="111100"/>
    <n v="62819"/>
    <n v="56.542754275427541"/>
    <s v="canceled"/>
    <n v="1122"/>
    <n v="55.98841354723708"/>
    <s v="US"/>
    <x v="1"/>
    <n v="1"/>
    <n v="55.98841354723708"/>
    <n v="1467176400"/>
    <n v="1467781200"/>
    <d v="2016-06-29T05:00:00"/>
    <d v="2016-07-06T05:00:00"/>
    <b v="0"/>
    <b v="0"/>
    <s v="food/food trucks"/>
    <s v="food"/>
    <s v="food truck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x v="0"/>
    <n v="0"/>
    <x v="0"/>
    <n v="0.74"/>
    <x v="0"/>
    <n v="0"/>
    <n v="0"/>
    <x v="0"/>
    <n v="1448690400"/>
    <n v="1450159200"/>
    <d v="2015-11-28T06:00:00"/>
    <d v="2015-12-15T06:00:00"/>
    <b v="0"/>
    <b v="0"/>
    <s v="food/food trucks"/>
    <x v="0"/>
    <s v="food trucks"/>
  </r>
  <r>
    <n v="1"/>
    <s v="Odom Inc"/>
    <s v="Managed bottom-line architecture"/>
    <n v="1400"/>
    <x v="1"/>
    <n v="14560"/>
    <x v="1"/>
    <n v="1"/>
    <x v="1"/>
    <n v="158"/>
    <n v="92.151898734177209"/>
    <x v="1"/>
    <n v="1408424400"/>
    <n v="1408597200"/>
    <d v="2014-08-19T05:00:00"/>
    <d v="2014-08-21T05:00:00"/>
    <b v="0"/>
    <b v="1"/>
    <s v="music/rock"/>
    <x v="1"/>
    <s v="rock"/>
  </r>
  <r>
    <n v="2"/>
    <s v="Melton, Robinson and Fritz"/>
    <s v="Function-based leadingedge pricing structure"/>
    <n v="108400"/>
    <x v="2"/>
    <n v="142523"/>
    <x v="2"/>
    <n v="0.69"/>
    <x v="1"/>
    <n v="1425"/>
    <n v="69.011136842105259"/>
    <x v="2"/>
    <n v="1384668000"/>
    <n v="1384840800"/>
    <d v="2013-11-17T06:00:00"/>
    <d v="2013-11-19T06:00:00"/>
    <b v="0"/>
    <b v="0"/>
    <s v="technology/web"/>
    <x v="2"/>
    <s v="web"/>
  </r>
  <r>
    <n v="3"/>
    <s v="Mcdonald, Gonzalez and Ross"/>
    <s v="Vision-oriented fresh-thinking conglomeration"/>
    <n v="4200"/>
    <x v="3"/>
    <n v="2477"/>
    <x v="1"/>
    <n v="1"/>
    <x v="0"/>
    <n v="24"/>
    <n v="103.20833333333333"/>
    <x v="1"/>
    <n v="1565499600"/>
    <n v="1568955600"/>
    <d v="2019-08-11T05:00:00"/>
    <d v="2019-09-20T05:00:00"/>
    <b v="0"/>
    <b v="0"/>
    <s v="music/rock"/>
    <x v="1"/>
    <s v="rock"/>
  </r>
  <r>
    <n v="4"/>
    <s v="Larson-Little"/>
    <s v="Proactive foreground core"/>
    <n v="7600"/>
    <x v="4"/>
    <n v="5265"/>
    <x v="1"/>
    <n v="1"/>
    <x v="0"/>
    <n v="53"/>
    <n v="99.339622641509436"/>
    <x v="1"/>
    <n v="1547964000"/>
    <n v="1548309600"/>
    <d v="2019-01-20T06:00:00"/>
    <d v="2019-01-24T06:00:00"/>
    <b v="0"/>
    <b v="0"/>
    <s v="theater/plays"/>
    <x v="3"/>
    <s v="plays"/>
  </r>
  <r>
    <n v="5"/>
    <s v="Harris Group"/>
    <s v="Open-source optimizing database"/>
    <n v="7600"/>
    <x v="5"/>
    <n v="13195"/>
    <x v="3"/>
    <n v="0.15"/>
    <x v="1"/>
    <n v="174"/>
    <n v="11.375"/>
    <x v="3"/>
    <n v="1346130000"/>
    <n v="1347080400"/>
    <d v="2012-08-28T05:00:00"/>
    <d v="2012-09-08T05:00:00"/>
    <b v="0"/>
    <b v="0"/>
    <s v="theater/plays"/>
    <x v="3"/>
    <s v="plays"/>
  </r>
  <r>
    <n v="6"/>
    <s v="Ortiz, Coleman and Mitchell"/>
    <s v="Operative upward-trending algorithm"/>
    <n v="5200"/>
    <x v="6"/>
    <n v="1090"/>
    <x v="4"/>
    <n v="1.35"/>
    <x v="0"/>
    <n v="18"/>
    <n v="81.75"/>
    <x v="4"/>
    <n v="1505278800"/>
    <n v="1505365200"/>
    <d v="2017-09-13T05:00:00"/>
    <d v="2017-09-14T05:00:00"/>
    <b v="0"/>
    <b v="0"/>
    <s v="film &amp; video/documentary"/>
    <x v="4"/>
    <s v="documentary"/>
  </r>
  <r>
    <n v="7"/>
    <s v="Carter-Guzman"/>
    <s v="Centralized cohesive challenge"/>
    <n v="4500"/>
    <x v="7"/>
    <n v="14741"/>
    <x v="3"/>
    <n v="0.15"/>
    <x v="1"/>
    <n v="227"/>
    <n v="9.7407488986784152"/>
    <x v="3"/>
    <n v="1439442000"/>
    <n v="1439614800"/>
    <d v="2015-08-13T05:00:00"/>
    <d v="2015-08-15T05:00:00"/>
    <b v="0"/>
    <b v="0"/>
    <s v="theater/plays"/>
    <x v="3"/>
    <s v="plays"/>
  </r>
  <r>
    <n v="8"/>
    <s v="Nunez-Richards"/>
    <s v="Exclusive attitude-oriented intranet"/>
    <n v="110100"/>
    <x v="8"/>
    <n v="21946"/>
    <x v="3"/>
    <n v="0.15"/>
    <x v="2"/>
    <n v="708"/>
    <n v="4.649576271186441"/>
    <x v="3"/>
    <n v="1281330000"/>
    <n v="1281502800"/>
    <d v="2010-08-09T05:00:00"/>
    <d v="2010-08-11T05:00:00"/>
    <b v="0"/>
    <b v="0"/>
    <s v="theater/plays"/>
    <x v="3"/>
    <s v="plays"/>
  </r>
  <r>
    <n v="9"/>
    <s v="Rangel, Holt and Jones"/>
    <s v="Open-source fresh-thinking model"/>
    <n v="6200"/>
    <x v="9"/>
    <n v="3208"/>
    <x v="1"/>
    <n v="1"/>
    <x v="0"/>
    <n v="44"/>
    <n v="72.909090909090907"/>
    <x v="1"/>
    <n v="1379566800"/>
    <n v="1383804000"/>
    <d v="2013-09-19T05:00:00"/>
    <d v="2013-11-07T06:00:00"/>
    <b v="0"/>
    <b v="0"/>
    <s v="music/electric music"/>
    <x v="1"/>
    <s v="electric music"/>
  </r>
  <r>
    <n v="10"/>
    <s v="Green Ltd"/>
    <s v="Monitored empowering installation"/>
    <n v="5200"/>
    <x v="10"/>
    <n v="13838"/>
    <x v="1"/>
    <n v="1"/>
    <x v="1"/>
    <n v="220"/>
    <n v="62.9"/>
    <x v="1"/>
    <n v="1281762000"/>
    <n v="1285909200"/>
    <d v="2010-08-14T05:00:00"/>
    <d v="2010-10-01T05:00:00"/>
    <b v="0"/>
    <b v="0"/>
    <s v="film &amp; video/drama"/>
    <x v="4"/>
    <s v="drama"/>
  </r>
  <r>
    <n v="11"/>
    <s v="Perez, Johnson and Gardner"/>
    <s v="Grass-roots zero administration system engine"/>
    <n v="6300"/>
    <x v="11"/>
    <n v="3030"/>
    <x v="1"/>
    <n v="1"/>
    <x v="0"/>
    <n v="27"/>
    <n v="112.22222222222223"/>
    <x v="1"/>
    <n v="1285045200"/>
    <n v="1285563600"/>
    <d v="2010-09-21T05:00:00"/>
    <d v="2010-09-27T05:00:00"/>
    <b v="0"/>
    <b v="1"/>
    <s v="theater/plays"/>
    <x v="3"/>
    <s v="plays"/>
  </r>
  <r>
    <n v="12"/>
    <s v="Kim Ltd"/>
    <s v="Assimilated hybrid intranet"/>
    <n v="6300"/>
    <x v="12"/>
    <n v="5629"/>
    <x v="1"/>
    <n v="1"/>
    <x v="0"/>
    <n v="55"/>
    <n v="102.34545454545454"/>
    <x v="1"/>
    <n v="1571720400"/>
    <n v="1572411600"/>
    <d v="2019-10-22T05:00:00"/>
    <d v="2019-10-30T05:00:00"/>
    <b v="0"/>
    <b v="0"/>
    <s v="film &amp; video/drama"/>
    <x v="4"/>
    <s v="drama"/>
  </r>
  <r>
    <n v="13"/>
    <s v="Walker, Taylor and Coleman"/>
    <s v="Multi-tiered directional open architecture"/>
    <n v="4200"/>
    <x v="13"/>
    <n v="10295"/>
    <x v="1"/>
    <n v="1"/>
    <x v="1"/>
    <n v="98"/>
    <n v="105.05102040816327"/>
    <x v="1"/>
    <n v="1465621200"/>
    <n v="1466658000"/>
    <d v="2016-06-11T05:00:00"/>
    <d v="2016-06-23T05:00:00"/>
    <b v="0"/>
    <b v="0"/>
    <s v="music/indie rock"/>
    <x v="1"/>
    <s v="indie rock"/>
  </r>
  <r>
    <n v="14"/>
    <s v="Rodriguez, Rose and Stewart"/>
    <s v="Cloned directional synergy"/>
    <n v="28200"/>
    <x v="14"/>
    <n v="18829"/>
    <x v="1"/>
    <n v="1"/>
    <x v="0"/>
    <n v="200"/>
    <n v="94.144999999999996"/>
    <x v="1"/>
    <n v="1331013600"/>
    <n v="1333342800"/>
    <d v="2012-03-06T06:00:00"/>
    <d v="2012-04-02T05:00:00"/>
    <b v="0"/>
    <b v="0"/>
    <s v="music/indie rock"/>
    <x v="1"/>
    <s v="indie rock"/>
  </r>
  <r>
    <n v="15"/>
    <s v="Wright, Hunt and Rowe"/>
    <s v="Extended eco-centric pricing structure"/>
    <n v="81200"/>
    <x v="15"/>
    <n v="38414"/>
    <x v="1"/>
    <n v="1"/>
    <x v="0"/>
    <n v="452"/>
    <n v="84.986725663716811"/>
    <x v="1"/>
    <n v="1575957600"/>
    <n v="1576303200"/>
    <d v="2019-12-10T06:00:00"/>
    <d v="2019-12-14T06:00:00"/>
    <b v="0"/>
    <b v="0"/>
    <s v="technology/wearables"/>
    <x v="2"/>
    <s v="wearables"/>
  </r>
  <r>
    <n v="16"/>
    <s v="Hines Inc"/>
    <s v="Cross-platform systemic adapter"/>
    <n v="1700"/>
    <x v="16"/>
    <n v="11041"/>
    <x v="1"/>
    <n v="1"/>
    <x v="1"/>
    <n v="100"/>
    <n v="110.41"/>
    <x v="1"/>
    <n v="1390370400"/>
    <n v="1392271200"/>
    <d v="2014-01-22T06:00:00"/>
    <d v="2014-02-13T06:00:00"/>
    <b v="0"/>
    <b v="0"/>
    <s v="publishing/nonfiction"/>
    <x v="5"/>
    <s v="nonfiction"/>
  </r>
  <r>
    <n v="17"/>
    <s v="Cochran-Nguyen"/>
    <s v="Seamless 4thgeneration methodology"/>
    <n v="84600"/>
    <x v="17"/>
    <n v="134845"/>
    <x v="1"/>
    <n v="1"/>
    <x v="1"/>
    <n v="1249"/>
    <n v="107.96236989591674"/>
    <x v="1"/>
    <n v="1294812000"/>
    <n v="1294898400"/>
    <d v="2011-01-12T06:00:00"/>
    <d v="2011-01-13T06:00:00"/>
    <b v="0"/>
    <b v="0"/>
    <s v="film &amp; video/animation"/>
    <x v="4"/>
    <s v="animation"/>
  </r>
  <r>
    <n v="18"/>
    <s v="Johnson-Gould"/>
    <s v="Exclusive needs-based adapter"/>
    <n v="9100"/>
    <x v="18"/>
    <n v="6089"/>
    <x v="1"/>
    <n v="1"/>
    <x v="3"/>
    <n v="135"/>
    <n v="45.103703703703701"/>
    <x v="1"/>
    <n v="1536382800"/>
    <n v="1537074000"/>
    <d v="2018-09-08T05:00:00"/>
    <d v="2018-09-16T05:00:00"/>
    <b v="0"/>
    <b v="0"/>
    <s v="theater/plays"/>
    <x v="3"/>
    <s v="plays"/>
  </r>
  <r>
    <n v="19"/>
    <s v="Perez-Hess"/>
    <s v="Down-sized cohesive archive"/>
    <n v="62500"/>
    <x v="19"/>
    <n v="30331"/>
    <x v="1"/>
    <n v="1"/>
    <x v="0"/>
    <n v="674"/>
    <n v="45.001483679525222"/>
    <x v="1"/>
    <n v="1551679200"/>
    <n v="1553490000"/>
    <d v="2019-03-04T06:00:00"/>
    <d v="2019-03-25T05:00:00"/>
    <b v="0"/>
    <b v="1"/>
    <s v="theater/plays"/>
    <x v="3"/>
    <s v="plays"/>
  </r>
  <r>
    <n v="20"/>
    <s v="Reeves, Thompson and Richardson"/>
    <s v="Proactive composite alliance"/>
    <n v="131800"/>
    <x v="20"/>
    <n v="147936"/>
    <x v="1"/>
    <n v="1"/>
    <x v="1"/>
    <n v="1396"/>
    <n v="105.97134670487107"/>
    <x v="1"/>
    <n v="1406523600"/>
    <n v="1406523600"/>
    <d v="2014-07-28T05:00:00"/>
    <d v="2014-07-28T05:00:00"/>
    <b v="0"/>
    <b v="0"/>
    <s v="film &amp; video/drama"/>
    <x v="4"/>
    <s v="drama"/>
  </r>
  <r>
    <n v="21"/>
    <s v="Simmons-Reynolds"/>
    <s v="Re-engineered intangible definition"/>
    <n v="94000"/>
    <x v="21"/>
    <n v="38533"/>
    <x v="1"/>
    <n v="1"/>
    <x v="0"/>
    <n v="558"/>
    <n v="69.055555555555557"/>
    <x v="1"/>
    <n v="1313384400"/>
    <n v="1316322000"/>
    <d v="2011-08-15T05:00:00"/>
    <d v="2011-09-18T05:00:00"/>
    <b v="0"/>
    <b v="0"/>
    <s v="theater/plays"/>
    <x v="3"/>
    <s v="plays"/>
  </r>
  <r>
    <n v="22"/>
    <s v="Collier Inc"/>
    <s v="Enhanced dynamic definition"/>
    <n v="59100"/>
    <x v="22"/>
    <n v="75690"/>
    <x v="1"/>
    <n v="1"/>
    <x v="1"/>
    <n v="890"/>
    <n v="85.044943820224717"/>
    <x v="1"/>
    <n v="1522731600"/>
    <n v="1524027600"/>
    <d v="2018-04-03T05:00:00"/>
    <d v="2018-04-18T05:00:00"/>
    <b v="0"/>
    <b v="0"/>
    <s v="theater/plays"/>
    <x v="3"/>
    <s v="plays"/>
  </r>
  <r>
    <n v="23"/>
    <s v="Gray-Jenkins"/>
    <s v="Devolved next generation adapter"/>
    <n v="4500"/>
    <x v="23"/>
    <n v="14942"/>
    <x v="4"/>
    <n v="1.35"/>
    <x v="1"/>
    <n v="142"/>
    <n v="142.0542253521127"/>
    <x v="4"/>
    <n v="1550124000"/>
    <n v="1554699600"/>
    <d v="2019-02-14T06:00:00"/>
    <d v="2019-04-08T05:00:00"/>
    <b v="0"/>
    <b v="0"/>
    <s v="film &amp; video/documentary"/>
    <x v="4"/>
    <s v="documentary"/>
  </r>
  <r>
    <n v="24"/>
    <s v="Scott, Wilson and Martin"/>
    <s v="Cross-platform intermediate frame"/>
    <n v="92400"/>
    <x v="24"/>
    <n v="104257"/>
    <x v="1"/>
    <n v="1"/>
    <x v="1"/>
    <n v="2673"/>
    <n v="39.003741114852225"/>
    <x v="1"/>
    <n v="1403326800"/>
    <n v="1403499600"/>
    <d v="2014-06-21T05:00:00"/>
    <d v="2014-06-23T05:00:00"/>
    <b v="0"/>
    <b v="0"/>
    <s v="technology/wearables"/>
    <x v="2"/>
    <s v="wearables"/>
  </r>
  <r>
    <n v="25"/>
    <s v="Caldwell, Velazquez and Wilson"/>
    <s v="Monitored impactful analyzer"/>
    <n v="5500"/>
    <x v="25"/>
    <n v="11904"/>
    <x v="1"/>
    <n v="1"/>
    <x v="1"/>
    <n v="163"/>
    <n v="73.030674846625772"/>
    <x v="1"/>
    <n v="1305694800"/>
    <n v="1307422800"/>
    <d v="2011-05-18T05:00:00"/>
    <d v="2011-06-07T05:00:00"/>
    <b v="0"/>
    <b v="1"/>
    <s v="games/video games"/>
    <x v="6"/>
    <s v="video games"/>
  </r>
  <r>
    <n v="26"/>
    <s v="Spencer-Bates"/>
    <s v="Optional responsive customer loyalty"/>
    <n v="107500"/>
    <x v="26"/>
    <n v="51814"/>
    <x v="1"/>
    <n v="1"/>
    <x v="3"/>
    <n v="1480"/>
    <n v="35.009459459459457"/>
    <x v="1"/>
    <n v="1533013200"/>
    <n v="1535346000"/>
    <d v="2018-07-31T05:00:00"/>
    <d v="2018-08-27T05:00:00"/>
    <b v="0"/>
    <b v="0"/>
    <s v="theater/plays"/>
    <x v="3"/>
    <s v="plays"/>
  </r>
  <r>
    <n v="27"/>
    <s v="Best, Carr and Williams"/>
    <s v="Diverse transitional migration"/>
    <n v="2000"/>
    <x v="27"/>
    <n v="1599"/>
    <x v="1"/>
    <n v="1"/>
    <x v="0"/>
    <n v="15"/>
    <n v="106.6"/>
    <x v="1"/>
    <n v="1443848400"/>
    <n v="1444539600"/>
    <d v="2015-10-03T05:00:00"/>
    <d v="2015-10-11T05:00:00"/>
    <b v="0"/>
    <b v="0"/>
    <s v="music/rock"/>
    <x v="1"/>
    <s v="rock"/>
  </r>
  <r>
    <n v="28"/>
    <s v="Campbell, Brown and Powell"/>
    <s v="Synchronized global task-force"/>
    <n v="130800"/>
    <x v="28"/>
    <n v="137635"/>
    <x v="1"/>
    <n v="1"/>
    <x v="1"/>
    <n v="2220"/>
    <n v="61.997747747747745"/>
    <x v="1"/>
    <n v="1265695200"/>
    <n v="1267682400"/>
    <d v="2010-02-09T06:00:00"/>
    <d v="2010-03-04T06:00:00"/>
    <b v="0"/>
    <b v="1"/>
    <s v="theater/plays"/>
    <x v="3"/>
    <s v="plays"/>
  </r>
  <r>
    <n v="29"/>
    <s v="Johnson, Parker and Haynes"/>
    <s v="Focused 6thgeneration forecast"/>
    <n v="45900"/>
    <x v="29"/>
    <n v="150965"/>
    <x v="5"/>
    <n v="1.2"/>
    <x v="1"/>
    <n v="1606"/>
    <n v="112.80074719800747"/>
    <x v="5"/>
    <n v="1532062800"/>
    <n v="1535518800"/>
    <d v="2018-07-20T05:00:00"/>
    <d v="2018-08-29T05:00:00"/>
    <b v="0"/>
    <b v="0"/>
    <s v="film &amp; video/shorts"/>
    <x v="4"/>
    <s v="shorts"/>
  </r>
  <r>
    <n v="30"/>
    <s v="Clark-Cooke"/>
    <s v="Down-sized analyzing challenge"/>
    <n v="9000"/>
    <x v="30"/>
    <n v="14455"/>
    <x v="1"/>
    <n v="1"/>
    <x v="1"/>
    <n v="129"/>
    <n v="112.05426356589147"/>
    <x v="1"/>
    <n v="1558674000"/>
    <n v="1559106000"/>
    <d v="2019-05-24T05:00:00"/>
    <d v="2019-05-29T05:00:00"/>
    <b v="0"/>
    <b v="0"/>
    <s v="film &amp; video/animation"/>
    <x v="4"/>
    <s v="animation"/>
  </r>
  <r>
    <n v="31"/>
    <s v="Schroeder Ltd"/>
    <s v="Progressive needs-based focus group"/>
    <n v="3500"/>
    <x v="31"/>
    <n v="10850"/>
    <x v="4"/>
    <n v="1.35"/>
    <x v="1"/>
    <n v="226"/>
    <n v="64.811946902654881"/>
    <x v="4"/>
    <n v="1451973600"/>
    <n v="1454392800"/>
    <d v="2016-01-05T06:00:00"/>
    <d v="2016-02-02T06:00:00"/>
    <b v="0"/>
    <b v="0"/>
    <s v="games/video games"/>
    <x v="6"/>
    <s v="video games"/>
  </r>
  <r>
    <n v="32"/>
    <s v="Jackson PLC"/>
    <s v="Ergonomic 6thgeneration success"/>
    <n v="101000"/>
    <x v="32"/>
    <n v="87676"/>
    <x v="6"/>
    <n v="1.1200000000000001"/>
    <x v="0"/>
    <n v="2307"/>
    <n v="42.564854789770266"/>
    <x v="6"/>
    <n v="1515564000"/>
    <n v="1517896800"/>
    <d v="2018-01-10T06:00:00"/>
    <d v="2018-02-06T06:00:00"/>
    <b v="0"/>
    <b v="0"/>
    <s v="film &amp; video/documentary"/>
    <x v="4"/>
    <s v="documentary"/>
  </r>
  <r>
    <n v="33"/>
    <s v="Blair, Collins and Carter"/>
    <s v="Exclusive interactive approach"/>
    <n v="50200"/>
    <x v="33"/>
    <n v="189666"/>
    <x v="1"/>
    <n v="1"/>
    <x v="1"/>
    <n v="5419"/>
    <n v="35.000184535892231"/>
    <x v="1"/>
    <n v="1412485200"/>
    <n v="1415685600"/>
    <d v="2014-10-05T05:00:00"/>
    <d v="2014-11-11T06:00:00"/>
    <b v="0"/>
    <b v="0"/>
    <s v="theater/plays"/>
    <x v="3"/>
    <s v="plays"/>
  </r>
  <r>
    <n v="34"/>
    <s v="Maldonado and Sons"/>
    <s v="Reverse-engineered asynchronous archive"/>
    <n v="9300"/>
    <x v="34"/>
    <n v="14025"/>
    <x v="1"/>
    <n v="1"/>
    <x v="1"/>
    <n v="165"/>
    <n v="85"/>
    <x v="1"/>
    <n v="1490245200"/>
    <n v="1490677200"/>
    <d v="2017-03-23T05:00:00"/>
    <d v="2017-03-28T05:00:00"/>
    <b v="0"/>
    <b v="0"/>
    <s v="film &amp; video/documentary"/>
    <x v="4"/>
    <s v="documentary"/>
  </r>
  <r>
    <n v="35"/>
    <s v="Mitchell and Sons"/>
    <s v="Synergized intangible challenge"/>
    <n v="125500"/>
    <x v="35"/>
    <n v="188628"/>
    <x v="3"/>
    <n v="0.15"/>
    <x v="1"/>
    <n v="1965"/>
    <n v="14.39908396946565"/>
    <x v="3"/>
    <n v="1547877600"/>
    <n v="1551506400"/>
    <d v="2019-01-19T06:00:00"/>
    <d v="2019-03-02T06:00:00"/>
    <b v="0"/>
    <b v="1"/>
    <s v="film &amp; video/drama"/>
    <x v="4"/>
    <s v="drama"/>
  </r>
  <r>
    <n v="36"/>
    <s v="Jackson-Lewis"/>
    <s v="Monitored multi-state encryption"/>
    <n v="700"/>
    <x v="36"/>
    <n v="1101"/>
    <x v="1"/>
    <n v="1"/>
    <x v="1"/>
    <n v="16"/>
    <n v="68.8125"/>
    <x v="1"/>
    <n v="1298700000"/>
    <n v="1300856400"/>
    <d v="2011-02-26T06:00:00"/>
    <d v="2011-03-23T05:00:00"/>
    <b v="0"/>
    <b v="0"/>
    <s v="theater/plays"/>
    <x v="3"/>
    <s v="plays"/>
  </r>
  <r>
    <n v="37"/>
    <s v="Black, Armstrong and Anderson"/>
    <s v="Profound attitude-oriented functionalities"/>
    <n v="8100"/>
    <x v="37"/>
    <n v="11339"/>
    <x v="1"/>
    <n v="1"/>
    <x v="1"/>
    <n v="107"/>
    <n v="105.97196261682242"/>
    <x v="1"/>
    <n v="1570338000"/>
    <n v="1573192800"/>
    <d v="2019-10-06T05:00:00"/>
    <d v="2019-11-08T06:00:00"/>
    <b v="0"/>
    <b v="1"/>
    <s v="publishing/fiction"/>
    <x v="5"/>
    <s v="fiction"/>
  </r>
  <r>
    <n v="38"/>
    <s v="Maldonado-Gonzalez"/>
    <s v="Digitized client-driven database"/>
    <n v="3100"/>
    <x v="38"/>
    <n v="10085"/>
    <x v="1"/>
    <n v="1"/>
    <x v="1"/>
    <n v="134"/>
    <n v="75.261194029850742"/>
    <x v="1"/>
    <n v="1287378000"/>
    <n v="1287810000"/>
    <d v="2010-10-18T05:00:00"/>
    <d v="2010-10-23T05:00:00"/>
    <b v="0"/>
    <b v="0"/>
    <s v="photography/photography books"/>
    <x v="7"/>
    <s v="photography books"/>
  </r>
  <r>
    <n v="39"/>
    <s v="Kim-Rice"/>
    <s v="Organized bi-directional function"/>
    <n v="9900"/>
    <x v="39"/>
    <n v="5027"/>
    <x v="3"/>
    <n v="0.15"/>
    <x v="0"/>
    <n v="88"/>
    <n v="8.5687499999999996"/>
    <x v="3"/>
    <n v="1361772000"/>
    <n v="1362978000"/>
    <d v="2013-02-25T06:00:00"/>
    <d v="2013-03-11T05:00:00"/>
    <b v="0"/>
    <b v="0"/>
    <s v="theater/plays"/>
    <x v="3"/>
    <s v="plays"/>
  </r>
  <r>
    <n v="40"/>
    <s v="Garcia, Garcia and Lopez"/>
    <s v="Reduced stable middleware"/>
    <n v="8800"/>
    <x v="40"/>
    <n v="14878"/>
    <x v="1"/>
    <n v="1"/>
    <x v="1"/>
    <n v="198"/>
    <n v="75.141414141414145"/>
    <x v="1"/>
    <n v="1275714000"/>
    <n v="1277355600"/>
    <d v="2010-06-05T05:00:00"/>
    <d v="2010-06-24T05:00:00"/>
    <b v="0"/>
    <b v="1"/>
    <s v="technology/wearables"/>
    <x v="2"/>
    <s v="wearables"/>
  </r>
  <r>
    <n v="41"/>
    <s v="Watts Group"/>
    <s v="Universal 5thgeneration neural-net"/>
    <n v="5600"/>
    <x v="41"/>
    <n v="11924"/>
    <x v="6"/>
    <n v="1.1200000000000001"/>
    <x v="1"/>
    <n v="111"/>
    <n v="120.31423423423425"/>
    <x v="6"/>
    <n v="1346734800"/>
    <n v="1348981200"/>
    <d v="2012-09-04T05:00:00"/>
    <d v="2012-09-30T05:00:00"/>
    <b v="0"/>
    <b v="1"/>
    <s v="music/rock"/>
    <x v="1"/>
    <s v="rock"/>
  </r>
  <r>
    <n v="42"/>
    <s v="Werner-Bryant"/>
    <s v="Virtual uniform frame"/>
    <n v="1800"/>
    <x v="42"/>
    <n v="7991"/>
    <x v="1"/>
    <n v="1"/>
    <x v="1"/>
    <n v="222"/>
    <n v="35.995495495495497"/>
    <x v="1"/>
    <n v="1309755600"/>
    <n v="1310533200"/>
    <d v="2011-07-04T05:00:00"/>
    <d v="2011-07-13T05:00:00"/>
    <b v="0"/>
    <b v="0"/>
    <s v="food/food trucks"/>
    <x v="0"/>
    <s v="food trucks"/>
  </r>
  <r>
    <n v="43"/>
    <s v="Schmitt-Mendoza"/>
    <s v="Profound explicit paradigm"/>
    <n v="90200"/>
    <x v="43"/>
    <n v="167717"/>
    <x v="1"/>
    <n v="1"/>
    <x v="1"/>
    <n v="6212"/>
    <n v="26.998873148744366"/>
    <x v="1"/>
    <n v="1406178000"/>
    <n v="1407560400"/>
    <d v="2014-07-24T05:00:00"/>
    <d v="2014-08-09T05:00:00"/>
    <b v="0"/>
    <b v="0"/>
    <s v="publishing/radio &amp; podcasts"/>
    <x v="5"/>
    <s v="radio &amp; podcasts"/>
  </r>
  <r>
    <n v="44"/>
    <s v="Reid-Mccullough"/>
    <s v="Visionary real-time groupware"/>
    <n v="1600"/>
    <x v="44"/>
    <n v="10541"/>
    <x v="3"/>
    <n v="0.15"/>
    <x v="1"/>
    <n v="98"/>
    <n v="16.134183673469387"/>
    <x v="3"/>
    <n v="1552798800"/>
    <n v="1552885200"/>
    <d v="2019-03-17T05:00:00"/>
    <d v="2019-03-18T05:00:00"/>
    <b v="0"/>
    <b v="0"/>
    <s v="publishing/fiction"/>
    <x v="5"/>
    <s v="fiction"/>
  </r>
  <r>
    <n v="45"/>
    <s v="Woods-Clark"/>
    <s v="Networked tertiary Graphical User Interface"/>
    <n v="9500"/>
    <x v="45"/>
    <n v="4530"/>
    <x v="1"/>
    <n v="1"/>
    <x v="0"/>
    <n v="48"/>
    <n v="94.375"/>
    <x v="1"/>
    <n v="1478062800"/>
    <n v="1479362400"/>
    <d v="2016-11-02T05:00:00"/>
    <d v="2016-11-17T06:00:00"/>
    <b v="0"/>
    <b v="1"/>
    <s v="theater/plays"/>
    <x v="3"/>
    <s v="plays"/>
  </r>
  <r>
    <n v="46"/>
    <s v="Vaughn, Hunt and Caldwell"/>
    <s v="Virtual grid-enabled task-force"/>
    <n v="3700"/>
    <x v="46"/>
    <n v="4247"/>
    <x v="1"/>
    <n v="1"/>
    <x v="1"/>
    <n v="92"/>
    <n v="46.163043478260867"/>
    <x v="1"/>
    <n v="1278565200"/>
    <n v="1280552400"/>
    <d v="2010-07-08T05:00:00"/>
    <d v="2010-07-31T05:00:00"/>
    <b v="0"/>
    <b v="0"/>
    <s v="music/rock"/>
    <x v="1"/>
    <s v="rock"/>
  </r>
  <r>
    <n v="47"/>
    <s v="Bennett and Sons"/>
    <s v="Function-based multi-state software"/>
    <n v="1500"/>
    <x v="47"/>
    <n v="7129"/>
    <x v="1"/>
    <n v="1"/>
    <x v="1"/>
    <n v="149"/>
    <n v="47.845637583892618"/>
    <x v="1"/>
    <n v="1396069200"/>
    <n v="1398661200"/>
    <d v="2014-03-29T05:00:00"/>
    <d v="2014-04-28T05:00:00"/>
    <b v="0"/>
    <b v="0"/>
    <s v="theater/plays"/>
    <x v="3"/>
    <s v="plays"/>
  </r>
  <r>
    <n v="48"/>
    <s v="Lamb Inc"/>
    <s v="Optimized leadingedge concept"/>
    <n v="33300"/>
    <x v="48"/>
    <n v="128862"/>
    <x v="1"/>
    <n v="1"/>
    <x v="1"/>
    <n v="2431"/>
    <n v="53.007815713698065"/>
    <x v="1"/>
    <n v="1435208400"/>
    <n v="1436245200"/>
    <d v="2015-06-25T05:00:00"/>
    <d v="2015-07-07T05:00:00"/>
    <b v="0"/>
    <b v="0"/>
    <s v="theater/plays"/>
    <x v="3"/>
    <s v="plays"/>
  </r>
  <r>
    <n v="49"/>
    <s v="Casey-Kelly"/>
    <s v="Sharable holistic interface"/>
    <n v="7200"/>
    <x v="49"/>
    <n v="13653"/>
    <x v="1"/>
    <n v="1"/>
    <x v="1"/>
    <n v="303"/>
    <n v="45.059405940594061"/>
    <x v="1"/>
    <n v="1571547600"/>
    <n v="1575439200"/>
    <d v="2019-10-20T05:00:00"/>
    <d v="2019-12-04T06:00:00"/>
    <b v="0"/>
    <b v="0"/>
    <s v="music/rock"/>
    <x v="1"/>
    <s v="rock"/>
  </r>
  <r>
    <n v="50"/>
    <s v="Jones, Taylor and Moore"/>
    <s v="Down-sized system-worthy secured line"/>
    <n v="100"/>
    <x v="50"/>
    <n v="2"/>
    <x v="6"/>
    <n v="1.1200000000000001"/>
    <x v="0"/>
    <n v="1"/>
    <n v="2.2400000000000002"/>
    <x v="6"/>
    <n v="1375333200"/>
    <n v="1377752400"/>
    <d v="2013-08-01T05:00:00"/>
    <d v="2013-08-29T05:00:00"/>
    <b v="0"/>
    <b v="0"/>
    <s v="music/metal"/>
    <x v="1"/>
    <s v="metal"/>
  </r>
  <r>
    <n v="51"/>
    <s v="Bradshaw, Gill and Donovan"/>
    <s v="Inverse secondary infrastructure"/>
    <n v="158100"/>
    <x v="51"/>
    <n v="145243"/>
    <x v="4"/>
    <n v="1.35"/>
    <x v="0"/>
    <n v="1467"/>
    <n v="133.65920245398775"/>
    <x v="4"/>
    <n v="1332824400"/>
    <n v="1334206800"/>
    <d v="2012-03-27T05:00:00"/>
    <d v="2012-04-12T05:00:00"/>
    <b v="0"/>
    <b v="1"/>
    <s v="technology/wearables"/>
    <x v="2"/>
    <s v="wearables"/>
  </r>
  <r>
    <n v="52"/>
    <s v="Hernandez, Rodriguez and Clark"/>
    <s v="Organic foreground leverage"/>
    <n v="7200"/>
    <x v="52"/>
    <n v="2459"/>
    <x v="1"/>
    <n v="1"/>
    <x v="0"/>
    <n v="75"/>
    <n v="32.786666666666669"/>
    <x v="1"/>
    <n v="1284526800"/>
    <n v="1284872400"/>
    <d v="2010-09-15T05:00:00"/>
    <d v="2010-09-19T05:00:00"/>
    <b v="0"/>
    <b v="0"/>
    <s v="theater/plays"/>
    <x v="3"/>
    <s v="plays"/>
  </r>
  <r>
    <n v="53"/>
    <s v="Smith-Jones"/>
    <s v="Reverse-engineered static concept"/>
    <n v="8800"/>
    <x v="53"/>
    <n v="12356"/>
    <x v="1"/>
    <n v="1"/>
    <x v="1"/>
    <n v="209"/>
    <n v="59.119617224880386"/>
    <x v="1"/>
    <n v="1400562000"/>
    <n v="1403931600"/>
    <d v="2014-05-20T05:00:00"/>
    <d v="2014-06-28T05:00:00"/>
    <b v="0"/>
    <b v="0"/>
    <s v="film &amp; video/drama"/>
    <x v="4"/>
    <s v="drama"/>
  </r>
  <r>
    <n v="54"/>
    <s v="Roy PLC"/>
    <s v="Multi-channeled neutral customer loyalty"/>
    <n v="6000"/>
    <x v="54"/>
    <n v="5392"/>
    <x v="1"/>
    <n v="1"/>
    <x v="0"/>
    <n v="120"/>
    <n v="44.93333333333333"/>
    <x v="1"/>
    <n v="1520748000"/>
    <n v="1521262800"/>
    <d v="2018-03-11T06:00:00"/>
    <d v="2018-03-17T05:00:00"/>
    <b v="0"/>
    <b v="0"/>
    <s v="technology/wearables"/>
    <x v="2"/>
    <s v="wearables"/>
  </r>
  <r>
    <n v="55"/>
    <s v="Wright, Brooks and Villarreal"/>
    <s v="Reverse-engineered bifurcated strategy"/>
    <n v="6600"/>
    <x v="55"/>
    <n v="11746"/>
    <x v="1"/>
    <n v="1"/>
    <x v="1"/>
    <n v="131"/>
    <n v="89.664122137404576"/>
    <x v="1"/>
    <n v="1532926800"/>
    <n v="1533358800"/>
    <d v="2018-07-30T05:00:00"/>
    <d v="2018-08-04T05:00:00"/>
    <b v="0"/>
    <b v="0"/>
    <s v="music/jazz"/>
    <x v="1"/>
    <s v="jazz"/>
  </r>
  <r>
    <n v="56"/>
    <s v="Flores, Miller and Johnson"/>
    <s v="Horizontal context-sensitive knowledge user"/>
    <n v="8000"/>
    <x v="56"/>
    <n v="11493"/>
    <x v="1"/>
    <n v="1"/>
    <x v="1"/>
    <n v="164"/>
    <n v="70.079268292682926"/>
    <x v="1"/>
    <n v="1420869600"/>
    <n v="1421474400"/>
    <d v="2015-01-10T06:00:00"/>
    <d v="2015-01-17T06:00:00"/>
    <b v="0"/>
    <b v="0"/>
    <s v="technology/wearables"/>
    <x v="2"/>
    <s v="wearables"/>
  </r>
  <r>
    <n v="57"/>
    <s v="Bridges, Freeman and Kim"/>
    <s v="Cross-group multi-state task-force"/>
    <n v="2900"/>
    <x v="57"/>
    <n v="6243"/>
    <x v="1"/>
    <n v="1"/>
    <x v="1"/>
    <n v="201"/>
    <n v="31.059701492537314"/>
    <x v="1"/>
    <n v="1504242000"/>
    <n v="1505278800"/>
    <d v="2017-09-01T05:00:00"/>
    <d v="2017-09-13T05:00:00"/>
    <b v="0"/>
    <b v="0"/>
    <s v="games/video games"/>
    <x v="6"/>
    <s v="video games"/>
  </r>
  <r>
    <n v="58"/>
    <s v="Anderson-Perez"/>
    <s v="Expanded 3rdgeneration strategy"/>
    <n v="2700"/>
    <x v="58"/>
    <n v="6132"/>
    <x v="1"/>
    <n v="1"/>
    <x v="1"/>
    <n v="211"/>
    <n v="29.061611374407583"/>
    <x v="1"/>
    <n v="1442811600"/>
    <n v="1443934800"/>
    <d v="2015-09-21T05:00:00"/>
    <d v="2015-10-04T05:00:00"/>
    <b v="0"/>
    <b v="0"/>
    <s v="theater/plays"/>
    <x v="3"/>
    <s v="plays"/>
  </r>
  <r>
    <n v="59"/>
    <s v="Wright, Fox and Marks"/>
    <s v="Assimilated real-time support"/>
    <n v="1400"/>
    <x v="59"/>
    <n v="3851"/>
    <x v="1"/>
    <n v="1"/>
    <x v="1"/>
    <n v="128"/>
    <n v="30.0859375"/>
    <x v="1"/>
    <n v="1497243600"/>
    <n v="1498539600"/>
    <d v="2017-06-12T05:00:00"/>
    <d v="2017-06-27T05:00:00"/>
    <b v="0"/>
    <b v="1"/>
    <s v="theater/plays"/>
    <x v="3"/>
    <s v="plays"/>
  </r>
  <r>
    <n v="60"/>
    <s v="Crawford-Peters"/>
    <s v="User-centric regional database"/>
    <n v="94200"/>
    <x v="60"/>
    <n v="135997"/>
    <x v="0"/>
    <n v="0.74"/>
    <x v="1"/>
    <n v="1600"/>
    <n v="62.898612499999999"/>
    <x v="0"/>
    <n v="1342501200"/>
    <n v="1342760400"/>
    <d v="2012-07-17T05:00:00"/>
    <d v="2012-07-20T05:00:00"/>
    <b v="0"/>
    <b v="0"/>
    <s v="theater/plays"/>
    <x v="3"/>
    <s v="plays"/>
  </r>
  <r>
    <n v="61"/>
    <s v="Romero-Hoffman"/>
    <s v="Open-source zero administration complexity"/>
    <n v="199200"/>
    <x v="61"/>
    <n v="184750"/>
    <x v="0"/>
    <n v="0.74"/>
    <x v="0"/>
    <n v="2253"/>
    <n v="60.681313803817133"/>
    <x v="0"/>
    <n v="1298268000"/>
    <n v="1301720400"/>
    <d v="2011-02-21T06:00:00"/>
    <d v="2011-04-02T05:00:00"/>
    <b v="0"/>
    <b v="0"/>
    <s v="theater/plays"/>
    <x v="3"/>
    <s v="plays"/>
  </r>
  <r>
    <n v="62"/>
    <s v="Sparks-West"/>
    <s v="Organized incremental standardization"/>
    <n v="2000"/>
    <x v="62"/>
    <n v="14452"/>
    <x v="1"/>
    <n v="1"/>
    <x v="1"/>
    <n v="249"/>
    <n v="58.040160642570278"/>
    <x v="1"/>
    <n v="1433480400"/>
    <n v="1433566800"/>
    <d v="2015-06-05T05:00:00"/>
    <d v="2015-06-06T05:00:00"/>
    <b v="0"/>
    <b v="0"/>
    <s v="technology/web"/>
    <x v="2"/>
    <s v="web"/>
  </r>
  <r>
    <n v="63"/>
    <s v="Baker, Morgan and Brown"/>
    <s v="Assimilated didactic open system"/>
    <n v="4700"/>
    <x v="63"/>
    <n v="557"/>
    <x v="1"/>
    <n v="1"/>
    <x v="0"/>
    <n v="5"/>
    <n v="111.4"/>
    <x v="1"/>
    <n v="1493355600"/>
    <n v="1493874000"/>
    <d v="2017-04-28T05:00:00"/>
    <d v="2017-05-04T05:00:00"/>
    <b v="0"/>
    <b v="0"/>
    <s v="theater/plays"/>
    <x v="3"/>
    <s v="plays"/>
  </r>
  <r>
    <n v="64"/>
    <s v="Mosley-Gilbert"/>
    <s v="Vision-oriented logistical intranet"/>
    <n v="2800"/>
    <x v="64"/>
    <n v="2734"/>
    <x v="1"/>
    <n v="1"/>
    <x v="0"/>
    <n v="38"/>
    <n v="71.94736842105263"/>
    <x v="1"/>
    <n v="1530507600"/>
    <n v="1531803600"/>
    <d v="2018-07-02T05:00:00"/>
    <d v="2018-07-17T05:00:00"/>
    <b v="0"/>
    <b v="1"/>
    <s v="technology/web"/>
    <x v="2"/>
    <s v="web"/>
  </r>
  <r>
    <n v="65"/>
    <s v="Berry-Boyer"/>
    <s v="Mandatory incremental projection"/>
    <n v="6100"/>
    <x v="65"/>
    <n v="14405"/>
    <x v="1"/>
    <n v="1"/>
    <x v="1"/>
    <n v="236"/>
    <n v="61.038135593220339"/>
    <x v="1"/>
    <n v="1296108000"/>
    <n v="1296712800"/>
    <d v="2011-01-27T06:00:00"/>
    <d v="2011-02-03T06:00:00"/>
    <b v="0"/>
    <b v="0"/>
    <s v="theater/plays"/>
    <x v="3"/>
    <s v="plays"/>
  </r>
  <r>
    <n v="66"/>
    <s v="Sanders-Allen"/>
    <s v="Grass-roots needs-based encryption"/>
    <n v="2900"/>
    <x v="66"/>
    <n v="1307"/>
    <x v="1"/>
    <n v="1"/>
    <x v="0"/>
    <n v="12"/>
    <n v="108.91666666666667"/>
    <x v="1"/>
    <n v="1428469200"/>
    <n v="1428901200"/>
    <d v="2015-04-08T05:00:00"/>
    <d v="2015-04-13T05:00:00"/>
    <b v="0"/>
    <b v="1"/>
    <s v="theater/plays"/>
    <x v="3"/>
    <s v="plays"/>
  </r>
  <r>
    <n v="67"/>
    <s v="Lopez Inc"/>
    <s v="Team-oriented 6thgeneration middleware"/>
    <n v="72600"/>
    <x v="67"/>
    <n v="117892"/>
    <x v="4"/>
    <n v="1.35"/>
    <x v="1"/>
    <n v="4065"/>
    <n v="39.152324723247233"/>
    <x v="4"/>
    <n v="1264399200"/>
    <n v="1264831200"/>
    <d v="2010-01-25T06:00:00"/>
    <d v="2010-01-30T06:00:00"/>
    <b v="0"/>
    <b v="1"/>
    <s v="technology/wearables"/>
    <x v="2"/>
    <s v="wearables"/>
  </r>
  <r>
    <n v="68"/>
    <s v="Moreno-Turner"/>
    <s v="Inverse multi-tasking installation"/>
    <n v="5700"/>
    <x v="68"/>
    <n v="14508"/>
    <x v="6"/>
    <n v="1.1200000000000001"/>
    <x v="1"/>
    <n v="246"/>
    <n v="66.052682926829277"/>
    <x v="6"/>
    <n v="1501131600"/>
    <n v="1505192400"/>
    <d v="2017-07-27T05:00:00"/>
    <d v="2017-09-12T05:00:00"/>
    <b v="0"/>
    <b v="1"/>
    <s v="theater/plays"/>
    <x v="3"/>
    <s v="plays"/>
  </r>
  <r>
    <n v="69"/>
    <s v="Jones-Watson"/>
    <s v="Switchable disintermediate moderator"/>
    <n v="7900"/>
    <x v="69"/>
    <n v="1901"/>
    <x v="1"/>
    <n v="1"/>
    <x v="3"/>
    <n v="17"/>
    <n v="111.82352941176471"/>
    <x v="1"/>
    <n v="1292738400"/>
    <n v="1295676000"/>
    <d v="2010-12-19T06:00:00"/>
    <d v="2011-01-22T06:00:00"/>
    <b v="0"/>
    <b v="0"/>
    <s v="theater/plays"/>
    <x v="3"/>
    <s v="plays"/>
  </r>
  <r>
    <n v="70"/>
    <s v="Barker Inc"/>
    <s v="Re-engineered 24/7 task-force"/>
    <n v="128000"/>
    <x v="70"/>
    <n v="158389"/>
    <x v="6"/>
    <n v="1.1200000000000001"/>
    <x v="1"/>
    <n v="2475"/>
    <n v="71.675022222222225"/>
    <x v="6"/>
    <n v="1288674000"/>
    <n v="1292911200"/>
    <d v="2010-11-02T05:00:00"/>
    <d v="2010-12-21T06:00:00"/>
    <b v="0"/>
    <b v="1"/>
    <s v="theater/plays"/>
    <x v="3"/>
    <s v="plays"/>
  </r>
  <r>
    <n v="71"/>
    <s v="Tate, Bass and House"/>
    <s v="Organic object-oriented budgetary management"/>
    <n v="6000"/>
    <x v="71"/>
    <n v="6484"/>
    <x v="1"/>
    <n v="1"/>
    <x v="1"/>
    <n v="76"/>
    <n v="85.315789473684205"/>
    <x v="1"/>
    <n v="1575093600"/>
    <n v="1575439200"/>
    <d v="2019-11-30T06:00:00"/>
    <d v="2019-12-04T06:00:00"/>
    <b v="0"/>
    <b v="0"/>
    <s v="theater/plays"/>
    <x v="3"/>
    <s v="plays"/>
  </r>
  <r>
    <n v="72"/>
    <s v="Hampton, Lewis and Ray"/>
    <s v="Seamless coherent parallelism"/>
    <n v="600"/>
    <x v="72"/>
    <n v="4022"/>
    <x v="1"/>
    <n v="1"/>
    <x v="1"/>
    <n v="54"/>
    <n v="74.481481481481481"/>
    <x v="1"/>
    <n v="1435726800"/>
    <n v="1438837200"/>
    <d v="2015-07-01T05:00:00"/>
    <d v="2015-08-06T05:00:00"/>
    <b v="0"/>
    <b v="0"/>
    <s v="film &amp; video/animation"/>
    <x v="4"/>
    <s v="animation"/>
  </r>
  <r>
    <n v="73"/>
    <s v="Collins-Goodman"/>
    <s v="Cross-platform even-keeled initiative"/>
    <n v="1400"/>
    <x v="73"/>
    <n v="9253"/>
    <x v="1"/>
    <n v="1"/>
    <x v="1"/>
    <n v="88"/>
    <n v="105.14772727272727"/>
    <x v="1"/>
    <n v="1480226400"/>
    <n v="1480485600"/>
    <d v="2016-11-27T06:00:00"/>
    <d v="2016-11-30T06:00:00"/>
    <b v="0"/>
    <b v="0"/>
    <s v="music/jazz"/>
    <x v="1"/>
    <s v="jazz"/>
  </r>
  <r>
    <n v="74"/>
    <s v="Davis-Michael"/>
    <s v="Progressive tertiary framework"/>
    <n v="3900"/>
    <x v="74"/>
    <n v="4776"/>
    <x v="4"/>
    <n v="1.35"/>
    <x v="1"/>
    <n v="85"/>
    <n v="75.854117647058828"/>
    <x v="4"/>
    <n v="1459054800"/>
    <n v="1459141200"/>
    <d v="2016-03-27T05:00:00"/>
    <d v="2016-03-28T05:00:00"/>
    <b v="0"/>
    <b v="0"/>
    <s v="music/metal"/>
    <x v="1"/>
    <s v="metal"/>
  </r>
  <r>
    <n v="75"/>
    <s v="White, Torres and Bishop"/>
    <s v="Multi-layered dynamic protocol"/>
    <n v="9700"/>
    <x v="75"/>
    <n v="14606"/>
    <x v="1"/>
    <n v="1"/>
    <x v="1"/>
    <n v="170"/>
    <n v="85.917647058823533"/>
    <x v="1"/>
    <n v="1531630800"/>
    <n v="1532322000"/>
    <d v="2018-07-15T05:00:00"/>
    <d v="2018-07-23T05:00:00"/>
    <b v="0"/>
    <b v="0"/>
    <s v="photography/photography books"/>
    <x v="7"/>
    <s v="photography books"/>
  </r>
  <r>
    <n v="76"/>
    <s v="Martin, Conway and Larsen"/>
    <s v="Horizontal next generation function"/>
    <n v="122900"/>
    <x v="76"/>
    <n v="95993"/>
    <x v="1"/>
    <n v="1"/>
    <x v="0"/>
    <n v="1684"/>
    <n v="57.00296912114014"/>
    <x v="1"/>
    <n v="1421992800"/>
    <n v="1426222800"/>
    <d v="2015-01-23T06:00:00"/>
    <d v="2015-03-13T05:00:00"/>
    <b v="1"/>
    <b v="1"/>
    <s v="theater/plays"/>
    <x v="3"/>
    <s v="plays"/>
  </r>
  <r>
    <n v="77"/>
    <s v="Acevedo-Huffman"/>
    <s v="Pre-emptive impactful model"/>
    <n v="9500"/>
    <x v="77"/>
    <n v="4460"/>
    <x v="1"/>
    <n v="1"/>
    <x v="0"/>
    <n v="56"/>
    <n v="79.642857142857139"/>
    <x v="1"/>
    <n v="1285563600"/>
    <n v="1286773200"/>
    <d v="2010-09-27T05:00:00"/>
    <d v="2010-10-11T05:00:00"/>
    <b v="0"/>
    <b v="1"/>
    <s v="film &amp; video/animation"/>
    <x v="4"/>
    <s v="animation"/>
  </r>
  <r>
    <n v="78"/>
    <s v="Montgomery, Larson and Spencer"/>
    <s v="User-centric bifurcated knowledge user"/>
    <n v="4500"/>
    <x v="78"/>
    <n v="13536"/>
    <x v="1"/>
    <n v="1"/>
    <x v="1"/>
    <n v="330"/>
    <n v="41.018181818181816"/>
    <x v="1"/>
    <n v="1523854800"/>
    <n v="1523941200"/>
    <d v="2018-04-16T05:00:00"/>
    <d v="2018-04-17T05:00:00"/>
    <b v="0"/>
    <b v="0"/>
    <s v="publishing/translations"/>
    <x v="5"/>
    <s v="translations"/>
  </r>
  <r>
    <n v="79"/>
    <s v="Soto LLC"/>
    <s v="Triple-buffered reciprocal project"/>
    <n v="57800"/>
    <x v="79"/>
    <n v="40228"/>
    <x v="1"/>
    <n v="1"/>
    <x v="0"/>
    <n v="838"/>
    <n v="48.004773269689736"/>
    <x v="1"/>
    <n v="1529125200"/>
    <n v="1529557200"/>
    <d v="2018-06-16T05:00:00"/>
    <d v="2018-06-21T05:00:00"/>
    <b v="0"/>
    <b v="0"/>
    <s v="theater/plays"/>
    <x v="3"/>
    <s v="plays"/>
  </r>
  <r>
    <n v="80"/>
    <s v="Sutton, Barrett and Tucker"/>
    <s v="Cross-platform needs-based approach"/>
    <n v="1100"/>
    <x v="80"/>
    <n v="7012"/>
    <x v="1"/>
    <n v="1"/>
    <x v="1"/>
    <n v="127"/>
    <n v="55.212598425196852"/>
    <x v="1"/>
    <n v="1503982800"/>
    <n v="1506574800"/>
    <d v="2017-08-29T05:00:00"/>
    <d v="2017-09-28T05:00:00"/>
    <b v="0"/>
    <b v="0"/>
    <s v="games/video games"/>
    <x v="6"/>
    <s v="video games"/>
  </r>
  <r>
    <n v="81"/>
    <s v="Gomez, Bailey and Flores"/>
    <s v="User-friendly static contingency"/>
    <n v="16800"/>
    <x v="81"/>
    <n v="37857"/>
    <x v="1"/>
    <n v="1"/>
    <x v="1"/>
    <n v="411"/>
    <n v="92.109489051094897"/>
    <x v="1"/>
    <n v="1511416800"/>
    <n v="1513576800"/>
    <d v="2017-11-23T06:00:00"/>
    <d v="2017-12-18T06:00:00"/>
    <b v="0"/>
    <b v="0"/>
    <s v="music/rock"/>
    <x v="1"/>
    <s v="rock"/>
  </r>
  <r>
    <n v="82"/>
    <s v="Porter-George"/>
    <s v="Reactive content-based framework"/>
    <n v="1000"/>
    <x v="82"/>
    <n v="14973"/>
    <x v="4"/>
    <n v="1.35"/>
    <x v="1"/>
    <n v="180"/>
    <n v="112.29750000000001"/>
    <x v="4"/>
    <n v="1547704800"/>
    <n v="1548309600"/>
    <d v="2019-01-17T06:00:00"/>
    <d v="2019-01-24T06:00:00"/>
    <b v="0"/>
    <b v="1"/>
    <s v="games/video games"/>
    <x v="6"/>
    <s v="video games"/>
  </r>
  <r>
    <n v="83"/>
    <s v="Fitzgerald PLC"/>
    <s v="Realigned user-facing concept"/>
    <n v="106400"/>
    <x v="83"/>
    <n v="39996"/>
    <x v="1"/>
    <n v="1"/>
    <x v="0"/>
    <n v="1000"/>
    <n v="39.996000000000002"/>
    <x v="1"/>
    <n v="1469682000"/>
    <n v="1471582800"/>
    <d v="2016-07-28T05:00:00"/>
    <d v="2016-08-19T05:00:00"/>
    <b v="0"/>
    <b v="0"/>
    <s v="music/electric music"/>
    <x v="1"/>
    <s v="electric music"/>
  </r>
  <r>
    <n v="84"/>
    <s v="Cisneros-Burton"/>
    <s v="Public-key zero tolerance orchestration"/>
    <n v="31400"/>
    <x v="84"/>
    <n v="41564"/>
    <x v="1"/>
    <n v="1"/>
    <x v="1"/>
    <n v="374"/>
    <n v="111.1336898395722"/>
    <x v="1"/>
    <n v="1343451600"/>
    <n v="1344315600"/>
    <d v="2012-07-28T05:00:00"/>
    <d v="2012-08-07T05:00:00"/>
    <b v="0"/>
    <b v="0"/>
    <s v="technology/wearables"/>
    <x v="2"/>
    <s v="wearables"/>
  </r>
  <r>
    <n v="85"/>
    <s v="Hill, Lawson and Wilkinson"/>
    <s v="Multi-tiered eco-centric architecture"/>
    <n v="4900"/>
    <x v="85"/>
    <n v="6430"/>
    <x v="2"/>
    <n v="0.69"/>
    <x v="1"/>
    <n v="71"/>
    <n v="62.488732394366195"/>
    <x v="2"/>
    <n v="1315717200"/>
    <n v="1316408400"/>
    <d v="2011-09-11T05:00:00"/>
    <d v="2011-09-19T05:00:00"/>
    <b v="0"/>
    <b v="0"/>
    <s v="music/indie rock"/>
    <x v="1"/>
    <s v="indie rock"/>
  </r>
  <r>
    <n v="86"/>
    <s v="Davis-Smith"/>
    <s v="Organic motivating firmware"/>
    <n v="7400"/>
    <x v="86"/>
    <n v="12405"/>
    <x v="1"/>
    <n v="1"/>
    <x v="1"/>
    <n v="203"/>
    <n v="61.108374384236456"/>
    <x v="1"/>
    <n v="1430715600"/>
    <n v="1431838800"/>
    <d v="2015-05-04T05:00:00"/>
    <d v="2015-05-17T05:00:00"/>
    <b v="1"/>
    <b v="0"/>
    <s v="theater/plays"/>
    <x v="3"/>
    <s v="plays"/>
  </r>
  <r>
    <n v="87"/>
    <s v="Farrell and Sons"/>
    <s v="Synergized 4thgeneration conglomeration"/>
    <n v="198500"/>
    <x v="87"/>
    <n v="123040"/>
    <x v="2"/>
    <n v="0.69"/>
    <x v="0"/>
    <n v="1482"/>
    <n v="57.285829959514167"/>
    <x v="2"/>
    <n v="1299564000"/>
    <n v="1300510800"/>
    <d v="2011-03-08T06:00:00"/>
    <d v="2011-03-19T05:00:00"/>
    <b v="0"/>
    <b v="1"/>
    <s v="music/rock"/>
    <x v="1"/>
    <s v="rock"/>
  </r>
  <r>
    <n v="88"/>
    <s v="Clark Group"/>
    <s v="Grass-roots fault-tolerant policy"/>
    <n v="4800"/>
    <x v="88"/>
    <n v="12516"/>
    <x v="1"/>
    <n v="1"/>
    <x v="1"/>
    <n v="113"/>
    <n v="110.76106194690266"/>
    <x v="1"/>
    <n v="1429160400"/>
    <n v="1431061200"/>
    <d v="2015-04-16T05:00:00"/>
    <d v="2015-05-08T05:00:00"/>
    <b v="0"/>
    <b v="0"/>
    <s v="publishing/translations"/>
    <x v="5"/>
    <s v="translations"/>
  </r>
  <r>
    <n v="89"/>
    <s v="White, Singleton and Zimmerman"/>
    <s v="Monitored scalable knowledgebase"/>
    <n v="3400"/>
    <x v="89"/>
    <n v="8588"/>
    <x v="1"/>
    <n v="1"/>
    <x v="1"/>
    <n v="96"/>
    <n v="89.458333333333329"/>
    <x v="1"/>
    <n v="1271307600"/>
    <n v="1271480400"/>
    <d v="2010-04-15T05:00:00"/>
    <d v="2010-04-17T05:00:00"/>
    <b v="0"/>
    <b v="0"/>
    <s v="theater/plays"/>
    <x v="3"/>
    <s v="plays"/>
  </r>
  <r>
    <n v="90"/>
    <s v="Kramer Group"/>
    <s v="Synergistic explicit parallelism"/>
    <n v="7800"/>
    <x v="58"/>
    <n v="6132"/>
    <x v="1"/>
    <n v="1"/>
    <x v="0"/>
    <n v="106"/>
    <n v="57.849056603773583"/>
    <x v="1"/>
    <n v="1456380000"/>
    <n v="1456380000"/>
    <d v="2016-02-25T06:00:00"/>
    <d v="2016-02-25T06:00:00"/>
    <b v="0"/>
    <b v="1"/>
    <s v="theater/plays"/>
    <x v="3"/>
    <s v="plays"/>
  </r>
  <r>
    <n v="91"/>
    <s v="Frazier, Patrick and Smith"/>
    <s v="Enhanced systemic analyzer"/>
    <n v="154300"/>
    <x v="90"/>
    <n v="74688"/>
    <x v="6"/>
    <n v="1.1200000000000001"/>
    <x v="0"/>
    <n v="679"/>
    <n v="123.19670103092785"/>
    <x v="6"/>
    <n v="1470459600"/>
    <n v="1472878800"/>
    <d v="2016-08-06T05:00:00"/>
    <d v="2016-09-03T05:00:00"/>
    <b v="0"/>
    <b v="0"/>
    <s v="publishing/translations"/>
    <x v="5"/>
    <s v="translations"/>
  </r>
  <r>
    <n v="92"/>
    <s v="Santos, Bell and Lloyd"/>
    <s v="Object-based analyzing knowledge user"/>
    <n v="20000"/>
    <x v="91"/>
    <n v="51775"/>
    <x v="5"/>
    <n v="1.2"/>
    <x v="1"/>
    <n v="498"/>
    <n v="124.75903614457832"/>
    <x v="5"/>
    <n v="1277269200"/>
    <n v="1277355600"/>
    <d v="2010-06-23T05:00:00"/>
    <d v="2010-06-24T05:00:00"/>
    <b v="0"/>
    <b v="1"/>
    <s v="games/video games"/>
    <x v="6"/>
    <s v="video games"/>
  </r>
  <r>
    <n v="93"/>
    <s v="Hall and Sons"/>
    <s v="Pre-emptive radical architecture"/>
    <n v="108800"/>
    <x v="92"/>
    <n v="65877"/>
    <x v="1"/>
    <n v="1"/>
    <x v="3"/>
    <n v="610"/>
    <n v="107.99508196721311"/>
    <x v="1"/>
    <n v="1350709200"/>
    <n v="1351054800"/>
    <d v="2012-10-20T05:00:00"/>
    <d v="2012-10-24T05:00:00"/>
    <b v="0"/>
    <b v="1"/>
    <s v="theater/plays"/>
    <x v="3"/>
    <s v="plays"/>
  </r>
  <r>
    <n v="94"/>
    <s v="Hanson Inc"/>
    <s v="Grass-roots web-enabled contingency"/>
    <n v="2900"/>
    <x v="93"/>
    <n v="8807"/>
    <x v="4"/>
    <n v="1.35"/>
    <x v="1"/>
    <n v="180"/>
    <n v="66.052500000000009"/>
    <x v="4"/>
    <n v="1554613200"/>
    <n v="1555563600"/>
    <d v="2019-04-07T05:00:00"/>
    <d v="2019-04-18T05:00:00"/>
    <b v="0"/>
    <b v="0"/>
    <s v="technology/web"/>
    <x v="2"/>
    <s v="web"/>
  </r>
  <r>
    <n v="95"/>
    <s v="Sanchez LLC"/>
    <s v="Stand-alone system-worthy standardization"/>
    <n v="900"/>
    <x v="94"/>
    <n v="1017"/>
    <x v="1"/>
    <n v="1"/>
    <x v="1"/>
    <n v="27"/>
    <n v="37.666666666666664"/>
    <x v="1"/>
    <n v="1571029200"/>
    <n v="1571634000"/>
    <d v="2019-10-14T05:00:00"/>
    <d v="2019-10-21T05:00:00"/>
    <b v="0"/>
    <b v="0"/>
    <s v="film &amp; video/documentary"/>
    <x v="4"/>
    <s v="documentary"/>
  </r>
  <r>
    <n v="96"/>
    <s v="Howard Ltd"/>
    <s v="Down-sized systematic policy"/>
    <n v="69700"/>
    <x v="95"/>
    <n v="151513"/>
    <x v="1"/>
    <n v="1"/>
    <x v="1"/>
    <n v="2331"/>
    <n v="64.999141999141997"/>
    <x v="1"/>
    <n v="1299736800"/>
    <n v="1300856400"/>
    <d v="2011-03-10T06:00:00"/>
    <d v="2011-03-23T05:00:00"/>
    <b v="0"/>
    <b v="0"/>
    <s v="theater/plays"/>
    <x v="3"/>
    <s v="plays"/>
  </r>
  <r>
    <n v="97"/>
    <s v="Stewart LLC"/>
    <s v="Cloned bi-directional architecture"/>
    <n v="1300"/>
    <x v="96"/>
    <n v="12047"/>
    <x v="1"/>
    <n v="1"/>
    <x v="1"/>
    <n v="113"/>
    <n v="106.61061946902655"/>
    <x v="1"/>
    <n v="1435208400"/>
    <n v="1439874000"/>
    <d v="2015-06-25T05:00:00"/>
    <d v="2015-08-18T05:00:00"/>
    <b v="0"/>
    <b v="0"/>
    <s v="food/food trucks"/>
    <x v="0"/>
    <s v="food trucks"/>
  </r>
  <r>
    <n v="98"/>
    <s v="Arias, Allen and Miller"/>
    <s v="Seamless transitional portal"/>
    <n v="97800"/>
    <x v="97"/>
    <n v="32951"/>
    <x v="2"/>
    <n v="0.69"/>
    <x v="0"/>
    <n v="1220"/>
    <n v="18.63622131147541"/>
    <x v="2"/>
    <n v="1437973200"/>
    <n v="1438318800"/>
    <d v="2015-07-27T05:00:00"/>
    <d v="2015-07-31T05:00:00"/>
    <b v="0"/>
    <b v="0"/>
    <s v="games/video games"/>
    <x v="6"/>
    <s v="video games"/>
  </r>
  <r>
    <n v="99"/>
    <s v="Baker-Morris"/>
    <s v="Fully-configurable motivating approach"/>
    <n v="7600"/>
    <x v="98"/>
    <n v="14951"/>
    <x v="1"/>
    <n v="1"/>
    <x v="1"/>
    <n v="164"/>
    <n v="91.16463414634147"/>
    <x v="1"/>
    <n v="1416895200"/>
    <n v="1419400800"/>
    <d v="2014-11-25T06:00:00"/>
    <d v="2014-12-24T06:00:00"/>
    <b v="0"/>
    <b v="0"/>
    <s v="theater/plays"/>
    <x v="3"/>
    <s v="plays"/>
  </r>
  <r>
    <n v="100"/>
    <s v="Tucker, Fox and Green"/>
    <s v="Upgradable fault-tolerant approach"/>
    <n v="100"/>
    <x v="99"/>
    <n v="1"/>
    <x v="1"/>
    <n v="1"/>
    <x v="0"/>
    <n v="1"/>
    <n v="1"/>
    <x v="1"/>
    <n v="1319000400"/>
    <n v="1320555600"/>
    <d v="2011-10-19T05:00:00"/>
    <d v="2011-11-06T05:00:00"/>
    <b v="0"/>
    <b v="0"/>
    <s v="theater/plays"/>
    <x v="3"/>
    <s v="plays"/>
  </r>
  <r>
    <n v="101"/>
    <s v="Douglas LLC"/>
    <s v="Reduced heuristic moratorium"/>
    <n v="900"/>
    <x v="100"/>
    <n v="9193"/>
    <x v="1"/>
    <n v="1"/>
    <x v="1"/>
    <n v="164"/>
    <n v="56.054878048780488"/>
    <x v="1"/>
    <n v="1424498400"/>
    <n v="1425103200"/>
    <d v="2015-02-21T06:00:00"/>
    <d v="2015-02-28T06:00:00"/>
    <b v="0"/>
    <b v="1"/>
    <s v="music/electric music"/>
    <x v="1"/>
    <s v="electric music"/>
  </r>
  <r>
    <n v="102"/>
    <s v="Garcia Inc"/>
    <s v="Front-line web-enabled model"/>
    <n v="3700"/>
    <x v="101"/>
    <n v="10422"/>
    <x v="1"/>
    <n v="1"/>
    <x v="1"/>
    <n v="336"/>
    <n v="31.017857142857142"/>
    <x v="1"/>
    <n v="1526274000"/>
    <n v="1526878800"/>
    <d v="2018-05-14T05:00:00"/>
    <d v="2018-05-21T05:00:00"/>
    <b v="0"/>
    <b v="1"/>
    <s v="technology/wearables"/>
    <x v="2"/>
    <s v="wearables"/>
  </r>
  <r>
    <n v="103"/>
    <s v="Frye, Hunt and Powell"/>
    <s v="Polarized incremental emulation"/>
    <n v="10000"/>
    <x v="102"/>
    <n v="2461"/>
    <x v="6"/>
    <n v="1.1200000000000001"/>
    <x v="0"/>
    <n v="37"/>
    <n v="74.495135135135143"/>
    <x v="6"/>
    <n v="1287896400"/>
    <n v="1288674000"/>
    <d v="2010-10-24T05:00:00"/>
    <d v="2010-11-02T05:00:00"/>
    <b v="0"/>
    <b v="0"/>
    <s v="music/electric music"/>
    <x v="1"/>
    <s v="electric music"/>
  </r>
  <r>
    <n v="104"/>
    <s v="Smith, Wells and Nguyen"/>
    <s v="Self-enabling grid-enabled initiative"/>
    <n v="119200"/>
    <x v="103"/>
    <n v="170623"/>
    <x v="1"/>
    <n v="1"/>
    <x v="1"/>
    <n v="1917"/>
    <n v="89.005216484089729"/>
    <x v="1"/>
    <n v="1495515600"/>
    <n v="1495602000"/>
    <d v="2017-05-23T05:00:00"/>
    <d v="2017-05-24T05:00:00"/>
    <b v="0"/>
    <b v="0"/>
    <s v="music/indie rock"/>
    <x v="1"/>
    <s v="indie rock"/>
  </r>
  <r>
    <n v="105"/>
    <s v="Charles-Johnson"/>
    <s v="Total fresh-thinking system engine"/>
    <n v="6800"/>
    <x v="104"/>
    <n v="9829"/>
    <x v="1"/>
    <n v="1"/>
    <x v="1"/>
    <n v="95"/>
    <n v="103.46315789473684"/>
    <x v="1"/>
    <n v="1364878800"/>
    <n v="1366434000"/>
    <d v="2013-04-02T05:00:00"/>
    <d v="2013-04-20T05:00:00"/>
    <b v="0"/>
    <b v="0"/>
    <s v="technology/web"/>
    <x v="2"/>
    <s v="web"/>
  </r>
  <r>
    <n v="106"/>
    <s v="Brandt, Carter and Wood"/>
    <s v="Ameliorated clear-thinking circuit"/>
    <n v="3900"/>
    <x v="105"/>
    <n v="14006"/>
    <x v="1"/>
    <n v="1"/>
    <x v="1"/>
    <n v="147"/>
    <n v="95.278911564625844"/>
    <x v="1"/>
    <n v="1567918800"/>
    <n v="1568350800"/>
    <d v="2019-09-08T05:00:00"/>
    <d v="2019-09-13T05:00:00"/>
    <b v="0"/>
    <b v="0"/>
    <s v="theater/plays"/>
    <x v="3"/>
    <s v="plays"/>
  </r>
  <r>
    <n v="107"/>
    <s v="Tucker, Schmidt and Reid"/>
    <s v="Multi-layered encompassing installation"/>
    <n v="3500"/>
    <x v="106"/>
    <n v="6527"/>
    <x v="1"/>
    <n v="1"/>
    <x v="1"/>
    <n v="86"/>
    <n v="75.895348837209298"/>
    <x v="1"/>
    <n v="1524459600"/>
    <n v="1525928400"/>
    <d v="2018-04-23T05:00:00"/>
    <d v="2018-05-10T05:00:00"/>
    <b v="0"/>
    <b v="1"/>
    <s v="theater/plays"/>
    <x v="3"/>
    <s v="plays"/>
  </r>
  <r>
    <n v="108"/>
    <s v="Decker Inc"/>
    <s v="Universal encompassing implementation"/>
    <n v="1500"/>
    <x v="107"/>
    <n v="8929"/>
    <x v="1"/>
    <n v="1"/>
    <x v="1"/>
    <n v="83"/>
    <n v="107.57831325301204"/>
    <x v="1"/>
    <n v="1333688400"/>
    <n v="1336885200"/>
    <d v="2012-04-06T05:00:00"/>
    <d v="2012-05-13T05:00:00"/>
    <b v="0"/>
    <b v="0"/>
    <s v="film &amp; video/documentary"/>
    <x v="4"/>
    <s v="documentary"/>
  </r>
  <r>
    <n v="109"/>
    <s v="Romero and Sons"/>
    <s v="Object-based client-server application"/>
    <n v="5200"/>
    <x v="108"/>
    <n v="3079"/>
    <x v="1"/>
    <n v="1"/>
    <x v="0"/>
    <n v="60"/>
    <n v="51.31666666666667"/>
    <x v="1"/>
    <n v="1389506400"/>
    <n v="1389679200"/>
    <d v="2014-01-12T06:00:00"/>
    <d v="2014-01-14T06:00:00"/>
    <b v="0"/>
    <b v="0"/>
    <s v="film &amp; video/television"/>
    <x v="4"/>
    <s v="television"/>
  </r>
  <r>
    <n v="110"/>
    <s v="Castillo-Carey"/>
    <s v="Cross-platform solution-oriented process improvement"/>
    <n v="142400"/>
    <x v="109"/>
    <n v="21307"/>
    <x v="1"/>
    <n v="1"/>
    <x v="0"/>
    <n v="296"/>
    <n v="71.983108108108112"/>
    <x v="1"/>
    <n v="1536642000"/>
    <n v="1538283600"/>
    <d v="2018-09-11T05:00:00"/>
    <d v="2018-09-30T05:00:00"/>
    <b v="0"/>
    <b v="0"/>
    <s v="food/food trucks"/>
    <x v="0"/>
    <s v="food trucks"/>
  </r>
  <r>
    <n v="111"/>
    <s v="Hart-Briggs"/>
    <s v="Re-engineered user-facing approach"/>
    <n v="61400"/>
    <x v="110"/>
    <n v="73653"/>
    <x v="1"/>
    <n v="1"/>
    <x v="1"/>
    <n v="676"/>
    <n v="108.95414201183432"/>
    <x v="1"/>
    <n v="1348290000"/>
    <n v="1348808400"/>
    <d v="2012-09-22T05:00:00"/>
    <d v="2012-09-28T05:00:00"/>
    <b v="0"/>
    <b v="0"/>
    <s v="publishing/radio &amp; podcasts"/>
    <x v="5"/>
    <s v="radio &amp; podcasts"/>
  </r>
  <r>
    <n v="112"/>
    <s v="Jones-Meyer"/>
    <s v="Re-engineered client-driven hub"/>
    <n v="4700"/>
    <x v="111"/>
    <n v="12635"/>
    <x v="2"/>
    <n v="0.69"/>
    <x v="1"/>
    <n v="361"/>
    <n v="24.15"/>
    <x v="2"/>
    <n v="1408856400"/>
    <n v="1410152400"/>
    <d v="2014-08-24T05:00:00"/>
    <d v="2014-09-08T05:00:00"/>
    <b v="0"/>
    <b v="0"/>
    <s v="technology/web"/>
    <x v="2"/>
    <s v="web"/>
  </r>
  <r>
    <n v="113"/>
    <s v="Wright, Hartman and Yu"/>
    <s v="User-friendly tertiary array"/>
    <n v="3300"/>
    <x v="112"/>
    <n v="12437"/>
    <x v="1"/>
    <n v="1"/>
    <x v="1"/>
    <n v="131"/>
    <n v="94.938931297709928"/>
    <x v="1"/>
    <n v="1505192400"/>
    <n v="1505797200"/>
    <d v="2017-09-12T05:00:00"/>
    <d v="2017-09-19T05:00:00"/>
    <b v="0"/>
    <b v="0"/>
    <s v="food/food trucks"/>
    <x v="0"/>
    <s v="food trucks"/>
  </r>
  <r>
    <n v="114"/>
    <s v="Harper-Davis"/>
    <s v="Robust heuristic encoding"/>
    <n v="1900"/>
    <x v="113"/>
    <n v="13816"/>
    <x v="1"/>
    <n v="1"/>
    <x v="1"/>
    <n v="126"/>
    <n v="109.65079365079364"/>
    <x v="1"/>
    <n v="1554786000"/>
    <n v="1554872400"/>
    <d v="2019-04-09T05:00:00"/>
    <d v="2019-04-10T05:00:00"/>
    <b v="0"/>
    <b v="1"/>
    <s v="technology/wearables"/>
    <x v="2"/>
    <s v="wearables"/>
  </r>
  <r>
    <n v="115"/>
    <s v="Barrett PLC"/>
    <s v="Team-oriented clear-thinking capacity"/>
    <n v="166700"/>
    <x v="114"/>
    <n v="145382"/>
    <x v="6"/>
    <n v="1.1200000000000001"/>
    <x v="0"/>
    <n v="3304"/>
    <n v="49.282033898305095"/>
    <x v="6"/>
    <n v="1510898400"/>
    <n v="1513922400"/>
    <d v="2017-11-17T06:00:00"/>
    <d v="2017-12-22T06:00:00"/>
    <b v="0"/>
    <b v="0"/>
    <s v="publishing/fiction"/>
    <x v="5"/>
    <s v="fiction"/>
  </r>
  <r>
    <n v="116"/>
    <s v="David-Clark"/>
    <s v="De-engineered motivating standardization"/>
    <n v="7200"/>
    <x v="115"/>
    <n v="6336"/>
    <x v="1"/>
    <n v="1"/>
    <x v="0"/>
    <n v="73"/>
    <n v="86.794520547945211"/>
    <x v="1"/>
    <n v="1442552400"/>
    <n v="1442638800"/>
    <d v="2015-09-18T05:00:00"/>
    <d v="2015-09-19T05:00:00"/>
    <b v="0"/>
    <b v="0"/>
    <s v="theater/plays"/>
    <x v="3"/>
    <s v="plays"/>
  </r>
  <r>
    <n v="117"/>
    <s v="Chaney-Dennis"/>
    <s v="Business-focused 24hour groupware"/>
    <n v="4900"/>
    <x v="116"/>
    <n v="8523"/>
    <x v="1"/>
    <n v="1"/>
    <x v="1"/>
    <n v="275"/>
    <n v="30.992727272727272"/>
    <x v="1"/>
    <n v="1316667600"/>
    <n v="1317186000"/>
    <d v="2011-09-22T05:00:00"/>
    <d v="2011-09-28T05:00:00"/>
    <b v="0"/>
    <b v="0"/>
    <s v="film &amp; video/television"/>
    <x v="4"/>
    <s v="television"/>
  </r>
  <r>
    <n v="118"/>
    <s v="Robinson, Lopez and Christensen"/>
    <s v="Organic next generation protocol"/>
    <n v="5400"/>
    <x v="117"/>
    <n v="6351"/>
    <x v="1"/>
    <n v="1"/>
    <x v="1"/>
    <n v="67"/>
    <n v="94.791044776119406"/>
    <x v="1"/>
    <n v="1390716000"/>
    <n v="1391234400"/>
    <d v="2014-01-26T06:00:00"/>
    <d v="2014-02-01T06:00:00"/>
    <b v="0"/>
    <b v="0"/>
    <s v="photography/photography books"/>
    <x v="7"/>
    <s v="photography books"/>
  </r>
  <r>
    <n v="119"/>
    <s v="Clark and Sons"/>
    <s v="Reverse-engineered full-range Internet solution"/>
    <n v="5000"/>
    <x v="118"/>
    <n v="10748"/>
    <x v="1"/>
    <n v="1"/>
    <x v="1"/>
    <n v="154"/>
    <n v="69.79220779220779"/>
    <x v="1"/>
    <n v="1402894800"/>
    <n v="1404363600"/>
    <d v="2014-06-16T05:00:00"/>
    <d v="2014-07-03T05:00:00"/>
    <b v="0"/>
    <b v="1"/>
    <s v="film &amp; video/documentary"/>
    <x v="4"/>
    <s v="documentary"/>
  </r>
  <r>
    <n v="120"/>
    <s v="Vega Group"/>
    <s v="Synchronized regional synergy"/>
    <n v="75100"/>
    <x v="119"/>
    <n v="112272"/>
    <x v="1"/>
    <n v="1"/>
    <x v="1"/>
    <n v="1782"/>
    <n v="63.003367003367003"/>
    <x v="1"/>
    <n v="1429246800"/>
    <n v="1429592400"/>
    <d v="2015-04-17T05:00:00"/>
    <d v="2015-04-21T05:00:00"/>
    <b v="0"/>
    <b v="1"/>
    <s v="games/mobile games"/>
    <x v="6"/>
    <s v="mobile games"/>
  </r>
  <r>
    <n v="121"/>
    <s v="Brown-Brown"/>
    <s v="Multi-lateral homogeneous success"/>
    <n v="45300"/>
    <x v="120"/>
    <n v="99361"/>
    <x v="1"/>
    <n v="1"/>
    <x v="1"/>
    <n v="903"/>
    <n v="110.0343300110742"/>
    <x v="1"/>
    <n v="1412485200"/>
    <n v="1413608400"/>
    <d v="2014-10-05T05:00:00"/>
    <d v="2014-10-18T05:00:00"/>
    <b v="0"/>
    <b v="0"/>
    <s v="games/video games"/>
    <x v="6"/>
    <s v="video games"/>
  </r>
  <r>
    <n v="122"/>
    <s v="Taylor PLC"/>
    <s v="Seamless zero-defect solution"/>
    <n v="136800"/>
    <x v="121"/>
    <n v="88055"/>
    <x v="1"/>
    <n v="1"/>
    <x v="0"/>
    <n v="3387"/>
    <n v="25.997933274284026"/>
    <x v="1"/>
    <n v="1417068000"/>
    <n v="1419400800"/>
    <d v="2014-11-27T06:00:00"/>
    <d v="2014-12-24T06:00:00"/>
    <b v="0"/>
    <b v="0"/>
    <s v="publishing/fiction"/>
    <x v="5"/>
    <s v="fiction"/>
  </r>
  <r>
    <n v="123"/>
    <s v="Edwards-Lewis"/>
    <s v="Enhanced scalable concept"/>
    <n v="177700"/>
    <x v="122"/>
    <n v="33092"/>
    <x v="0"/>
    <n v="0.74"/>
    <x v="0"/>
    <n v="662"/>
    <n v="36.991057401812689"/>
    <x v="0"/>
    <n v="1448344800"/>
    <n v="1448604000"/>
    <d v="2015-11-24T06:00:00"/>
    <d v="2015-11-27T06:00:00"/>
    <b v="1"/>
    <b v="0"/>
    <s v="theater/plays"/>
    <x v="3"/>
    <s v="plays"/>
  </r>
  <r>
    <n v="124"/>
    <s v="Stanton, Neal and Rodriguez"/>
    <s v="Polarized uniform software"/>
    <n v="2600"/>
    <x v="123"/>
    <n v="9562"/>
    <x v="6"/>
    <n v="1.1200000000000001"/>
    <x v="1"/>
    <n v="94"/>
    <n v="113.93021276595745"/>
    <x v="6"/>
    <n v="1557723600"/>
    <n v="1562302800"/>
    <d v="2019-05-13T05:00:00"/>
    <d v="2019-07-05T05:00:00"/>
    <b v="0"/>
    <b v="0"/>
    <s v="photography/photography books"/>
    <x v="7"/>
    <s v="photography books"/>
  </r>
  <r>
    <n v="125"/>
    <s v="Pratt LLC"/>
    <s v="Stand-alone web-enabled moderator"/>
    <n v="5300"/>
    <x v="124"/>
    <n v="8475"/>
    <x v="1"/>
    <n v="1"/>
    <x v="1"/>
    <n v="180"/>
    <n v="47.083333333333336"/>
    <x v="1"/>
    <n v="1537333200"/>
    <n v="1537678800"/>
    <d v="2018-09-19T05:00:00"/>
    <d v="2018-09-23T05:00:00"/>
    <b v="0"/>
    <b v="0"/>
    <s v="theater/plays"/>
    <x v="3"/>
    <s v="plays"/>
  </r>
  <r>
    <n v="126"/>
    <s v="Gross PLC"/>
    <s v="Proactive methodical benchmark"/>
    <n v="180200"/>
    <x v="125"/>
    <n v="69617"/>
    <x v="1"/>
    <n v="1"/>
    <x v="0"/>
    <n v="774"/>
    <n v="89.944444444444443"/>
    <x v="1"/>
    <n v="1471150800"/>
    <n v="1473570000"/>
    <d v="2016-08-14T05:00:00"/>
    <d v="2016-09-11T05:00:00"/>
    <b v="0"/>
    <b v="1"/>
    <s v="theater/plays"/>
    <x v="3"/>
    <s v="plays"/>
  </r>
  <r>
    <n v="127"/>
    <s v="Martinez, Gomez and Dalton"/>
    <s v="Team-oriented 6thgeneration matrix"/>
    <n v="103200"/>
    <x v="126"/>
    <n v="53067"/>
    <x v="0"/>
    <n v="0.74"/>
    <x v="0"/>
    <n v="672"/>
    <n v="58.436875000000001"/>
    <x v="0"/>
    <n v="1273640400"/>
    <n v="1273899600"/>
    <d v="2010-05-12T05:00:00"/>
    <d v="2010-05-15T05:00:00"/>
    <b v="0"/>
    <b v="0"/>
    <s v="theater/plays"/>
    <x v="3"/>
    <s v="plays"/>
  </r>
  <r>
    <n v="128"/>
    <s v="Allen-Curtis"/>
    <s v="Phased human-resource core"/>
    <n v="70600"/>
    <x v="127"/>
    <n v="42596"/>
    <x v="1"/>
    <n v="1"/>
    <x v="3"/>
    <n v="532"/>
    <n v="80.067669172932327"/>
    <x v="1"/>
    <n v="1282885200"/>
    <n v="1284008400"/>
    <d v="2010-08-27T05:00:00"/>
    <d v="2010-09-09T05:00:00"/>
    <b v="0"/>
    <b v="0"/>
    <s v="music/rock"/>
    <x v="1"/>
    <s v="rock"/>
  </r>
  <r>
    <n v="129"/>
    <s v="Morgan-Martinez"/>
    <s v="Mandatory tertiary implementation"/>
    <n v="148500"/>
    <x v="128"/>
    <n v="4756"/>
    <x v="2"/>
    <n v="0.69"/>
    <x v="3"/>
    <n v="55"/>
    <n v="59.666181818181819"/>
    <x v="2"/>
    <n v="1422943200"/>
    <n v="1425103200"/>
    <d v="2015-02-03T06:00:00"/>
    <d v="2015-02-28T06:00:00"/>
    <b v="0"/>
    <b v="0"/>
    <s v="food/food trucks"/>
    <x v="0"/>
    <s v="food trucks"/>
  </r>
  <r>
    <n v="130"/>
    <s v="Luna, Anderson and Fox"/>
    <s v="Secured directional encryption"/>
    <n v="9600"/>
    <x v="129"/>
    <n v="14925"/>
    <x v="3"/>
    <n v="0.15"/>
    <x v="1"/>
    <n v="533"/>
    <n v="4.2002814258911823"/>
    <x v="3"/>
    <n v="1319605200"/>
    <n v="1320991200"/>
    <d v="2011-10-26T05:00:00"/>
    <d v="2011-11-11T06:00:00"/>
    <b v="0"/>
    <b v="0"/>
    <s v="film &amp; video/drama"/>
    <x v="4"/>
    <s v="drama"/>
  </r>
  <r>
    <n v="131"/>
    <s v="Fleming, Zhang and Henderson"/>
    <s v="Distributed 5thgeneration implementation"/>
    <n v="164700"/>
    <x v="130"/>
    <n v="166116"/>
    <x v="4"/>
    <n v="1.35"/>
    <x v="1"/>
    <n v="2443"/>
    <n v="91.795579205894398"/>
    <x v="4"/>
    <n v="1385704800"/>
    <n v="1386828000"/>
    <d v="2013-11-29T06:00:00"/>
    <d v="2013-12-12T06:00:00"/>
    <b v="0"/>
    <b v="0"/>
    <s v="technology/web"/>
    <x v="2"/>
    <s v="web"/>
  </r>
  <r>
    <n v="132"/>
    <s v="Flowers and Sons"/>
    <s v="Virtual static core"/>
    <n v="3300"/>
    <x v="131"/>
    <n v="3834"/>
    <x v="1"/>
    <n v="1"/>
    <x v="1"/>
    <n v="89"/>
    <n v="43.078651685393261"/>
    <x v="1"/>
    <n v="1515736800"/>
    <n v="1517119200"/>
    <d v="2018-01-12T06:00:00"/>
    <d v="2018-01-28T06:00:00"/>
    <b v="0"/>
    <b v="1"/>
    <s v="theater/plays"/>
    <x v="3"/>
    <s v="plays"/>
  </r>
  <r>
    <n v="133"/>
    <s v="Gates PLC"/>
    <s v="Secured content-based product"/>
    <n v="4500"/>
    <x v="132"/>
    <n v="13985"/>
    <x v="1"/>
    <n v="1"/>
    <x v="1"/>
    <n v="159"/>
    <n v="87.95597484276729"/>
    <x v="1"/>
    <n v="1313125200"/>
    <n v="1315026000"/>
    <d v="2011-08-12T05:00:00"/>
    <d v="2011-09-03T05:00:00"/>
    <b v="0"/>
    <b v="0"/>
    <s v="music/world music"/>
    <x v="1"/>
    <s v="world music"/>
  </r>
  <r>
    <n v="134"/>
    <s v="Caldwell LLC"/>
    <s v="Secured executive concept"/>
    <n v="99500"/>
    <x v="133"/>
    <n v="89288"/>
    <x v="5"/>
    <n v="1.2"/>
    <x v="0"/>
    <n v="940"/>
    <n v="113.98468085106381"/>
    <x v="5"/>
    <n v="1308459600"/>
    <n v="1312693200"/>
    <d v="2011-06-19T05:00:00"/>
    <d v="2011-08-07T05:00:00"/>
    <b v="0"/>
    <b v="1"/>
    <s v="film &amp; video/documentary"/>
    <x v="4"/>
    <s v="documentary"/>
  </r>
  <r>
    <n v="135"/>
    <s v="Le, Burton and Evans"/>
    <s v="Balanced zero-defect software"/>
    <n v="7700"/>
    <x v="134"/>
    <n v="5488"/>
    <x v="1"/>
    <n v="1"/>
    <x v="0"/>
    <n v="117"/>
    <n v="46.905982905982903"/>
    <x v="1"/>
    <n v="1362636000"/>
    <n v="1363064400"/>
    <d v="2013-03-07T06:00:00"/>
    <d v="2013-03-12T05:00:00"/>
    <b v="0"/>
    <b v="1"/>
    <s v="theater/plays"/>
    <x v="3"/>
    <s v="plays"/>
  </r>
  <r>
    <n v="136"/>
    <s v="Briggs PLC"/>
    <s v="Distributed context-sensitive flexibility"/>
    <n v="82800"/>
    <x v="135"/>
    <n v="2721"/>
    <x v="1"/>
    <n v="1"/>
    <x v="3"/>
    <n v="58"/>
    <n v="46.913793103448278"/>
    <x v="1"/>
    <n v="1402117200"/>
    <n v="1403154000"/>
    <d v="2014-06-07T05:00:00"/>
    <d v="2014-06-19T05:00:00"/>
    <b v="0"/>
    <b v="1"/>
    <s v="film &amp; video/drama"/>
    <x v="4"/>
    <s v="drama"/>
  </r>
  <r>
    <n v="137"/>
    <s v="Hudson-Nguyen"/>
    <s v="Down-sized disintermediate support"/>
    <n v="1800"/>
    <x v="136"/>
    <n v="4712"/>
    <x v="1"/>
    <n v="1"/>
    <x v="1"/>
    <n v="50"/>
    <n v="94.24"/>
    <x v="1"/>
    <n v="1286341200"/>
    <n v="1286859600"/>
    <d v="2010-10-06T05:00:00"/>
    <d v="2010-10-12T05:00:00"/>
    <b v="0"/>
    <b v="0"/>
    <s v="publishing/nonfiction"/>
    <x v="5"/>
    <s v="nonfiction"/>
  </r>
  <r>
    <n v="138"/>
    <s v="Hogan Ltd"/>
    <s v="Stand-alone mission-critical moratorium"/>
    <n v="9600"/>
    <x v="137"/>
    <n v="9216"/>
    <x v="1"/>
    <n v="1"/>
    <x v="0"/>
    <n v="115"/>
    <n v="80.139130434782615"/>
    <x v="1"/>
    <n v="1348808400"/>
    <n v="1349326800"/>
    <d v="2012-09-28T05:00:00"/>
    <d v="2012-10-04T05:00:00"/>
    <b v="0"/>
    <b v="0"/>
    <s v="games/mobile games"/>
    <x v="6"/>
    <s v="mobile games"/>
  </r>
  <r>
    <n v="139"/>
    <s v="Hamilton, Wright and Chavez"/>
    <s v="Down-sized empowering protocol"/>
    <n v="92100"/>
    <x v="138"/>
    <n v="19246"/>
    <x v="1"/>
    <n v="1"/>
    <x v="0"/>
    <n v="326"/>
    <n v="59.036809815950917"/>
    <x v="1"/>
    <n v="1429592400"/>
    <n v="1430974800"/>
    <d v="2015-04-21T05:00:00"/>
    <d v="2015-05-07T05:00:00"/>
    <b v="0"/>
    <b v="1"/>
    <s v="technology/wearables"/>
    <x v="2"/>
    <s v="wearables"/>
  </r>
  <r>
    <n v="140"/>
    <s v="Bautista-Cross"/>
    <s v="Fully-configurable coherent Internet solution"/>
    <n v="5500"/>
    <x v="139"/>
    <n v="12274"/>
    <x v="1"/>
    <n v="1"/>
    <x v="1"/>
    <n v="186"/>
    <n v="65.989247311827953"/>
    <x v="1"/>
    <n v="1519538400"/>
    <n v="1519970400"/>
    <d v="2018-02-25T06:00:00"/>
    <d v="2018-03-02T06:00:00"/>
    <b v="0"/>
    <b v="0"/>
    <s v="film &amp; video/documentary"/>
    <x v="4"/>
    <s v="documentary"/>
  </r>
  <r>
    <n v="141"/>
    <s v="Jackson LLC"/>
    <s v="Distributed motivating algorithm"/>
    <n v="64300"/>
    <x v="140"/>
    <n v="65323"/>
    <x v="1"/>
    <n v="1"/>
    <x v="1"/>
    <n v="1071"/>
    <n v="60.992530345471522"/>
    <x v="1"/>
    <n v="1434085200"/>
    <n v="1434603600"/>
    <d v="2015-06-12T05:00:00"/>
    <d v="2015-06-18T05:00:00"/>
    <b v="0"/>
    <b v="0"/>
    <s v="technology/web"/>
    <x v="2"/>
    <s v="web"/>
  </r>
  <r>
    <n v="142"/>
    <s v="Figueroa Ltd"/>
    <s v="Expanded solution-oriented benchmark"/>
    <n v="5000"/>
    <x v="141"/>
    <n v="11502"/>
    <x v="1"/>
    <n v="1"/>
    <x v="1"/>
    <n v="117"/>
    <n v="98.307692307692307"/>
    <x v="1"/>
    <n v="1333688400"/>
    <n v="1337230800"/>
    <d v="2012-04-06T05:00:00"/>
    <d v="2012-05-17T05:00:00"/>
    <b v="0"/>
    <b v="0"/>
    <s v="technology/web"/>
    <x v="2"/>
    <s v="web"/>
  </r>
  <r>
    <n v="143"/>
    <s v="Avila-Jones"/>
    <s v="Implemented discrete secured line"/>
    <n v="5400"/>
    <x v="142"/>
    <n v="7322"/>
    <x v="1"/>
    <n v="1"/>
    <x v="1"/>
    <n v="70"/>
    <n v="104.6"/>
    <x v="1"/>
    <n v="1277701200"/>
    <n v="1279429200"/>
    <d v="2010-06-28T05:00:00"/>
    <d v="2010-07-18T05:00:00"/>
    <b v="0"/>
    <b v="0"/>
    <s v="music/indie rock"/>
    <x v="1"/>
    <s v="indie rock"/>
  </r>
  <r>
    <n v="144"/>
    <s v="Martin, Lopez and Hunter"/>
    <s v="Multi-lateral actuating installation"/>
    <n v="9000"/>
    <x v="143"/>
    <n v="11619"/>
    <x v="1"/>
    <n v="1"/>
    <x v="1"/>
    <n v="135"/>
    <n v="86.066666666666663"/>
    <x v="1"/>
    <n v="1560747600"/>
    <n v="1561438800"/>
    <d v="2019-06-17T05:00:00"/>
    <d v="2019-06-25T05:00:00"/>
    <b v="0"/>
    <b v="0"/>
    <s v="theater/plays"/>
    <x v="3"/>
    <s v="plays"/>
  </r>
  <r>
    <n v="145"/>
    <s v="Fields-Moore"/>
    <s v="Secured reciprocal array"/>
    <n v="25000"/>
    <x v="144"/>
    <n v="59128"/>
    <x v="5"/>
    <n v="1.2"/>
    <x v="1"/>
    <n v="768"/>
    <n v="92.387499999999989"/>
    <x v="5"/>
    <n v="1410066000"/>
    <n v="1410498000"/>
    <d v="2014-09-07T05:00:00"/>
    <d v="2014-09-12T05:00:00"/>
    <b v="0"/>
    <b v="0"/>
    <s v="technology/wearables"/>
    <x v="2"/>
    <s v="wearables"/>
  </r>
  <r>
    <n v="146"/>
    <s v="Harris-Golden"/>
    <s v="Optional bandwidth-monitored middleware"/>
    <n v="8800"/>
    <x v="145"/>
    <n v="1518"/>
    <x v="1"/>
    <n v="1"/>
    <x v="3"/>
    <n v="51"/>
    <n v="29.764705882352942"/>
    <x v="1"/>
    <n v="1320732000"/>
    <n v="1322460000"/>
    <d v="2011-11-08T06:00:00"/>
    <d v="2011-11-28T06:00:00"/>
    <b v="0"/>
    <b v="0"/>
    <s v="theater/plays"/>
    <x v="3"/>
    <s v="plays"/>
  </r>
  <r>
    <n v="147"/>
    <s v="Moss, Norman and Dunlap"/>
    <s v="Upgradable upward-trending workforce"/>
    <n v="8300"/>
    <x v="146"/>
    <n v="9337"/>
    <x v="1"/>
    <n v="1"/>
    <x v="1"/>
    <n v="199"/>
    <n v="46.91959798994975"/>
    <x v="1"/>
    <n v="1465794000"/>
    <n v="1466312400"/>
    <d v="2016-06-13T05:00:00"/>
    <d v="2016-06-19T05:00:00"/>
    <b v="0"/>
    <b v="1"/>
    <s v="theater/plays"/>
    <x v="3"/>
    <s v="plays"/>
  </r>
  <r>
    <n v="148"/>
    <s v="White, Larson and Wright"/>
    <s v="Upgradable hybrid capability"/>
    <n v="9300"/>
    <x v="147"/>
    <n v="11255"/>
    <x v="1"/>
    <n v="1"/>
    <x v="1"/>
    <n v="107"/>
    <n v="105.18691588785046"/>
    <x v="1"/>
    <n v="1500958800"/>
    <n v="1501736400"/>
    <d v="2017-07-25T05:00:00"/>
    <d v="2017-08-03T05:00:00"/>
    <b v="0"/>
    <b v="0"/>
    <s v="technology/wearables"/>
    <x v="2"/>
    <s v="wearables"/>
  </r>
  <r>
    <n v="149"/>
    <s v="Payne, Oliver and Burch"/>
    <s v="Managed fresh-thinking flexibility"/>
    <n v="6200"/>
    <x v="148"/>
    <n v="13632"/>
    <x v="1"/>
    <n v="1"/>
    <x v="1"/>
    <n v="195"/>
    <n v="69.907692307692301"/>
    <x v="1"/>
    <n v="1357020000"/>
    <n v="1361512800"/>
    <d v="2013-01-01T06:00:00"/>
    <d v="2013-02-22T06:00:00"/>
    <b v="0"/>
    <b v="0"/>
    <s v="music/indie rock"/>
    <x v="1"/>
    <s v="indie rock"/>
  </r>
  <r>
    <n v="150"/>
    <s v="Brown, Palmer and Pace"/>
    <s v="Networked stable workforce"/>
    <n v="100"/>
    <x v="99"/>
    <n v="1"/>
    <x v="1"/>
    <n v="1"/>
    <x v="0"/>
    <n v="1"/>
    <n v="1"/>
    <x v="1"/>
    <n v="1544940000"/>
    <n v="1545026400"/>
    <d v="2018-12-16T06:00:00"/>
    <d v="2018-12-17T06:00:00"/>
    <b v="0"/>
    <b v="0"/>
    <s v="music/rock"/>
    <x v="1"/>
    <s v="rock"/>
  </r>
  <r>
    <n v="151"/>
    <s v="Parker LLC"/>
    <s v="Customizable intermediate extranet"/>
    <n v="137200"/>
    <x v="149"/>
    <n v="88037"/>
    <x v="1"/>
    <n v="1"/>
    <x v="0"/>
    <n v="1467"/>
    <n v="60.011588275391958"/>
    <x v="1"/>
    <n v="1402290000"/>
    <n v="1406696400"/>
    <d v="2014-06-09T05:00:00"/>
    <d v="2014-07-30T05:00:00"/>
    <b v="0"/>
    <b v="0"/>
    <s v="music/electric music"/>
    <x v="1"/>
    <s v="electric music"/>
  </r>
  <r>
    <n v="152"/>
    <s v="Bowen, Mcdonald and Hall"/>
    <s v="User-centric fault-tolerant task-force"/>
    <n v="41500"/>
    <x v="150"/>
    <n v="175573"/>
    <x v="1"/>
    <n v="1"/>
    <x v="1"/>
    <n v="3376"/>
    <n v="52.006220379146917"/>
    <x v="1"/>
    <n v="1487311200"/>
    <n v="1487916000"/>
    <d v="2017-02-17T06:00:00"/>
    <d v="2017-02-24T06:00:00"/>
    <b v="0"/>
    <b v="0"/>
    <s v="music/indie rock"/>
    <x v="1"/>
    <s v="indie rock"/>
  </r>
  <r>
    <n v="153"/>
    <s v="Whitehead, Bell and Hughes"/>
    <s v="Multi-tiered radical definition"/>
    <n v="189400"/>
    <x v="151"/>
    <n v="176112"/>
    <x v="1"/>
    <n v="1"/>
    <x v="0"/>
    <n v="5681"/>
    <n v="31.000176025347649"/>
    <x v="1"/>
    <n v="1350622800"/>
    <n v="1351141200"/>
    <d v="2012-10-19T05:00:00"/>
    <d v="2012-10-25T05:00:00"/>
    <b v="0"/>
    <b v="0"/>
    <s v="theater/plays"/>
    <x v="3"/>
    <s v="plays"/>
  </r>
  <r>
    <n v="154"/>
    <s v="Rodriguez-Brown"/>
    <s v="Devolved foreground benchmark"/>
    <n v="171300"/>
    <x v="152"/>
    <n v="100650"/>
    <x v="1"/>
    <n v="1"/>
    <x v="0"/>
    <n v="1059"/>
    <n v="95.042492917847028"/>
    <x v="1"/>
    <n v="1463029200"/>
    <n v="1465016400"/>
    <d v="2016-05-12T05:00:00"/>
    <d v="2016-06-04T05:00:00"/>
    <b v="0"/>
    <b v="1"/>
    <s v="music/indie rock"/>
    <x v="1"/>
    <s v="indie rock"/>
  </r>
  <r>
    <n v="155"/>
    <s v="Hall-Schaefer"/>
    <s v="Distributed eco-centric methodology"/>
    <n v="139500"/>
    <x v="153"/>
    <n v="90706"/>
    <x v="1"/>
    <n v="1"/>
    <x v="0"/>
    <n v="1194"/>
    <n v="75.968174204355108"/>
    <x v="1"/>
    <n v="1269493200"/>
    <n v="1270789200"/>
    <d v="2010-03-25T05:00:00"/>
    <d v="2010-04-09T05:00:00"/>
    <b v="0"/>
    <b v="0"/>
    <s v="theater/plays"/>
    <x v="3"/>
    <s v="plays"/>
  </r>
  <r>
    <n v="156"/>
    <s v="Meza-Rogers"/>
    <s v="Streamlined encompassing encryption"/>
    <n v="36400"/>
    <x v="154"/>
    <n v="26914"/>
    <x v="2"/>
    <n v="0.69"/>
    <x v="3"/>
    <n v="379"/>
    <n v="48.999102902374666"/>
    <x v="2"/>
    <n v="1570251600"/>
    <n v="1572325200"/>
    <d v="2019-10-05T05:00:00"/>
    <d v="2019-10-29T05:00:00"/>
    <b v="0"/>
    <b v="0"/>
    <s v="music/rock"/>
    <x v="1"/>
    <s v="rock"/>
  </r>
  <r>
    <n v="157"/>
    <s v="Curtis-Curtis"/>
    <s v="User-friendly reciprocal initiative"/>
    <n v="4200"/>
    <x v="155"/>
    <n v="2212"/>
    <x v="2"/>
    <n v="0.69"/>
    <x v="0"/>
    <n v="30"/>
    <n v="50.875999999999998"/>
    <x v="2"/>
    <n v="1388383200"/>
    <n v="1389420000"/>
    <d v="2013-12-30T06:00:00"/>
    <d v="2014-01-11T06:00:00"/>
    <b v="0"/>
    <b v="0"/>
    <s v="photography/photography books"/>
    <x v="7"/>
    <s v="photography books"/>
  </r>
  <r>
    <n v="158"/>
    <s v="Carlson Inc"/>
    <s v="Ergonomic fresh-thinking installation"/>
    <n v="2100"/>
    <x v="156"/>
    <n v="4640"/>
    <x v="1"/>
    <n v="1"/>
    <x v="1"/>
    <n v="41"/>
    <n v="113.17073170731707"/>
    <x v="1"/>
    <n v="1449554400"/>
    <n v="1449640800"/>
    <d v="2015-12-08T06:00:00"/>
    <d v="2015-12-09T06:00:00"/>
    <b v="0"/>
    <b v="0"/>
    <s v="music/rock"/>
    <x v="1"/>
    <s v="rock"/>
  </r>
  <r>
    <n v="159"/>
    <s v="Clarke, Anderson and Lee"/>
    <s v="Robust explicit hardware"/>
    <n v="191200"/>
    <x v="157"/>
    <n v="191222"/>
    <x v="1"/>
    <n v="1"/>
    <x v="1"/>
    <n v="1821"/>
    <n v="105.00933552992861"/>
    <x v="1"/>
    <n v="1553662800"/>
    <n v="1555218000"/>
    <d v="2019-03-27T05:00:00"/>
    <d v="2019-04-14T05:00:00"/>
    <b v="0"/>
    <b v="1"/>
    <s v="theater/plays"/>
    <x v="3"/>
    <s v="plays"/>
  </r>
  <r>
    <n v="160"/>
    <s v="Evans Group"/>
    <s v="Stand-alone actuating support"/>
    <n v="8000"/>
    <x v="158"/>
    <n v="12985"/>
    <x v="1"/>
    <n v="1"/>
    <x v="1"/>
    <n v="164"/>
    <n v="79.176829268292678"/>
    <x v="1"/>
    <n v="1556341200"/>
    <n v="1557723600"/>
    <d v="2019-04-27T05:00:00"/>
    <d v="2019-05-13T05:00:00"/>
    <b v="0"/>
    <b v="0"/>
    <s v="technology/wearables"/>
    <x v="2"/>
    <s v="wearables"/>
  </r>
  <r>
    <n v="161"/>
    <s v="Bruce Group"/>
    <s v="Cross-platform methodical process improvement"/>
    <n v="5500"/>
    <x v="159"/>
    <n v="4300"/>
    <x v="1"/>
    <n v="1"/>
    <x v="0"/>
    <n v="75"/>
    <n v="57.333333333333336"/>
    <x v="1"/>
    <n v="1442984400"/>
    <n v="1443502800"/>
    <d v="2015-09-23T05:00:00"/>
    <d v="2015-09-29T05:00:00"/>
    <b v="0"/>
    <b v="1"/>
    <s v="technology/web"/>
    <x v="2"/>
    <s v="web"/>
  </r>
  <r>
    <n v="162"/>
    <s v="Keith, Alvarez and Potter"/>
    <s v="Extended bottom-line open architecture"/>
    <n v="6100"/>
    <x v="160"/>
    <n v="9134"/>
    <x v="5"/>
    <n v="1.2"/>
    <x v="1"/>
    <n v="157"/>
    <n v="69.814012738853492"/>
    <x v="5"/>
    <n v="1544248800"/>
    <n v="1546840800"/>
    <d v="2018-12-08T06:00:00"/>
    <d v="2019-01-07T06:00:00"/>
    <b v="0"/>
    <b v="0"/>
    <s v="music/rock"/>
    <x v="1"/>
    <s v="rock"/>
  </r>
  <r>
    <n v="163"/>
    <s v="Burton-Watkins"/>
    <s v="Extended reciprocal circuit"/>
    <n v="3500"/>
    <x v="161"/>
    <n v="8864"/>
    <x v="1"/>
    <n v="1"/>
    <x v="1"/>
    <n v="246"/>
    <n v="36.032520325203251"/>
    <x v="1"/>
    <n v="1508475600"/>
    <n v="1512712800"/>
    <d v="2017-10-20T05:00:00"/>
    <d v="2017-12-08T06:00:00"/>
    <b v="0"/>
    <b v="1"/>
    <s v="photography/photography books"/>
    <x v="7"/>
    <s v="photography books"/>
  </r>
  <r>
    <n v="164"/>
    <s v="Lopez and Sons"/>
    <s v="Polarized human-resource protocol"/>
    <n v="150500"/>
    <x v="162"/>
    <n v="150755"/>
    <x v="1"/>
    <n v="1"/>
    <x v="1"/>
    <n v="1396"/>
    <n v="107.99068767908309"/>
    <x v="1"/>
    <n v="1507438800"/>
    <n v="1507525200"/>
    <d v="2017-10-08T05:00:00"/>
    <d v="2017-10-09T05:00:00"/>
    <b v="0"/>
    <b v="0"/>
    <s v="theater/plays"/>
    <x v="3"/>
    <s v="plays"/>
  </r>
  <r>
    <n v="165"/>
    <s v="Cordova Ltd"/>
    <s v="Synergized radical product"/>
    <n v="90400"/>
    <x v="163"/>
    <n v="110279"/>
    <x v="1"/>
    <n v="1"/>
    <x v="1"/>
    <n v="2506"/>
    <n v="44.005985634477256"/>
    <x v="1"/>
    <n v="1501563600"/>
    <n v="1504328400"/>
    <d v="2017-08-01T05:00:00"/>
    <d v="2017-09-02T05:00:00"/>
    <b v="0"/>
    <b v="0"/>
    <s v="technology/web"/>
    <x v="2"/>
    <s v="web"/>
  </r>
  <r>
    <n v="166"/>
    <s v="Brown-Vang"/>
    <s v="Robust heuristic artificial intelligence"/>
    <n v="9800"/>
    <x v="164"/>
    <n v="13439"/>
    <x v="1"/>
    <n v="1"/>
    <x v="1"/>
    <n v="244"/>
    <n v="55.077868852459019"/>
    <x v="1"/>
    <n v="1292997600"/>
    <n v="1293343200"/>
    <d v="2010-12-22T06:00:00"/>
    <d v="2010-12-26T06:00:00"/>
    <b v="0"/>
    <b v="0"/>
    <s v="photography/photography books"/>
    <x v="7"/>
    <s v="photography books"/>
  </r>
  <r>
    <n v="167"/>
    <s v="Cruz-Ward"/>
    <s v="Robust content-based emulation"/>
    <n v="2600"/>
    <x v="165"/>
    <n v="10804"/>
    <x v="2"/>
    <n v="0.69"/>
    <x v="1"/>
    <n v="146"/>
    <n v="51.059999999999995"/>
    <x v="2"/>
    <n v="1370840400"/>
    <n v="1371704400"/>
    <d v="2013-06-10T05:00:00"/>
    <d v="2013-06-20T05:00:00"/>
    <b v="0"/>
    <b v="0"/>
    <s v="theater/plays"/>
    <x v="3"/>
    <s v="plays"/>
  </r>
  <r>
    <n v="168"/>
    <s v="Hernandez Group"/>
    <s v="Ergonomic uniform open system"/>
    <n v="128100"/>
    <x v="166"/>
    <n v="40107"/>
    <x v="3"/>
    <n v="0.15"/>
    <x v="0"/>
    <n v="955"/>
    <n v="6.2995287958115185"/>
    <x v="3"/>
    <n v="1550815200"/>
    <n v="1552798800"/>
    <d v="2019-02-22T06:00:00"/>
    <d v="2019-03-17T05:00:00"/>
    <b v="0"/>
    <b v="1"/>
    <s v="music/indie rock"/>
    <x v="1"/>
    <s v="indie rock"/>
  </r>
  <r>
    <n v="169"/>
    <s v="Tran, Steele and Wilson"/>
    <s v="Profit-focused modular product"/>
    <n v="23300"/>
    <x v="167"/>
    <n v="98811"/>
    <x v="1"/>
    <n v="1"/>
    <x v="1"/>
    <n v="1267"/>
    <n v="77.988161010260455"/>
    <x v="1"/>
    <n v="1339909200"/>
    <n v="1342328400"/>
    <d v="2012-06-17T05:00:00"/>
    <d v="2012-07-15T05:00:00"/>
    <b v="0"/>
    <b v="1"/>
    <s v="film &amp; video/shorts"/>
    <x v="4"/>
    <s v="shorts"/>
  </r>
  <r>
    <n v="170"/>
    <s v="Summers, Gallegos and Stein"/>
    <s v="Mandatory mobile product"/>
    <n v="188100"/>
    <x v="168"/>
    <n v="5528"/>
    <x v="1"/>
    <n v="1"/>
    <x v="0"/>
    <n v="67"/>
    <n v="82.507462686567166"/>
    <x v="1"/>
    <n v="1501736400"/>
    <n v="1502341200"/>
    <d v="2017-08-03T05:00:00"/>
    <d v="2017-08-10T05:00:00"/>
    <b v="0"/>
    <b v="0"/>
    <s v="music/indie rock"/>
    <x v="1"/>
    <s v="indie rock"/>
  </r>
  <r>
    <n v="171"/>
    <s v="Blair Group"/>
    <s v="Public-key 3rdgeneration budgetary management"/>
    <n v="4900"/>
    <x v="169"/>
    <n v="521"/>
    <x v="1"/>
    <n v="1"/>
    <x v="0"/>
    <n v="5"/>
    <n v="104.2"/>
    <x v="1"/>
    <n v="1395291600"/>
    <n v="1397192400"/>
    <d v="2014-03-20T05:00:00"/>
    <d v="2014-04-11T05:00:00"/>
    <b v="0"/>
    <b v="0"/>
    <s v="publishing/translations"/>
    <x v="5"/>
    <s v="translations"/>
  </r>
  <r>
    <n v="172"/>
    <s v="Nixon Inc"/>
    <s v="Centralized national firmware"/>
    <n v="800"/>
    <x v="170"/>
    <n v="663"/>
    <x v="1"/>
    <n v="1"/>
    <x v="0"/>
    <n v="26"/>
    <n v="25.5"/>
    <x v="1"/>
    <n v="1405746000"/>
    <n v="1407042000"/>
    <d v="2014-07-19T05:00:00"/>
    <d v="2014-08-03T05:00:00"/>
    <b v="0"/>
    <b v="1"/>
    <s v="film &amp; video/documentary"/>
    <x v="4"/>
    <s v="documentary"/>
  </r>
  <r>
    <n v="173"/>
    <s v="White LLC"/>
    <s v="Cross-group 4thgeneration middleware"/>
    <n v="96700"/>
    <x v="171"/>
    <n v="157635"/>
    <x v="1"/>
    <n v="1"/>
    <x v="1"/>
    <n v="1561"/>
    <n v="100.98334401024984"/>
    <x v="1"/>
    <n v="1368853200"/>
    <n v="1369371600"/>
    <d v="2013-05-18T05:00:00"/>
    <d v="2013-05-24T05:00:00"/>
    <b v="0"/>
    <b v="0"/>
    <s v="theater/plays"/>
    <x v="3"/>
    <s v="plays"/>
  </r>
  <r>
    <n v="174"/>
    <s v="Santos, Black and Donovan"/>
    <s v="Pre-emptive scalable access"/>
    <n v="600"/>
    <x v="172"/>
    <n v="5368"/>
    <x v="1"/>
    <n v="1"/>
    <x v="1"/>
    <n v="48"/>
    <n v="111.83333333333333"/>
    <x v="1"/>
    <n v="1444021200"/>
    <n v="1444107600"/>
    <d v="2015-10-05T05:00:00"/>
    <d v="2015-10-06T05:00:00"/>
    <b v="0"/>
    <b v="1"/>
    <s v="technology/wearables"/>
    <x v="2"/>
    <s v="wearables"/>
  </r>
  <r>
    <n v="175"/>
    <s v="Jones, Contreras and Burnett"/>
    <s v="Sharable intangible migration"/>
    <n v="181200"/>
    <x v="173"/>
    <n v="47459"/>
    <x v="1"/>
    <n v="1"/>
    <x v="0"/>
    <n v="1130"/>
    <n v="41.999115044247787"/>
    <x v="1"/>
    <n v="1472619600"/>
    <n v="1474261200"/>
    <d v="2016-08-31T05:00:00"/>
    <d v="2016-09-19T05:00:00"/>
    <b v="0"/>
    <b v="0"/>
    <s v="theater/plays"/>
    <x v="3"/>
    <s v="plays"/>
  </r>
  <r>
    <n v="176"/>
    <s v="Stone-Orozco"/>
    <s v="Proactive scalable Graphical User Interface"/>
    <n v="115000"/>
    <x v="174"/>
    <n v="86060"/>
    <x v="1"/>
    <n v="1"/>
    <x v="0"/>
    <n v="782"/>
    <n v="110.05115089514067"/>
    <x v="1"/>
    <n v="1472878800"/>
    <n v="1473656400"/>
    <d v="2016-09-03T05:00:00"/>
    <d v="2016-09-12T05:00:00"/>
    <b v="0"/>
    <b v="0"/>
    <s v="theater/plays"/>
    <x v="3"/>
    <s v="plays"/>
  </r>
  <r>
    <n v="177"/>
    <s v="Lee, Gibson and Morgan"/>
    <s v="Digitized solution-oriented product"/>
    <n v="38800"/>
    <x v="175"/>
    <n v="161593"/>
    <x v="1"/>
    <n v="1"/>
    <x v="1"/>
    <n v="2739"/>
    <n v="58.997079225994888"/>
    <x v="1"/>
    <n v="1289800800"/>
    <n v="1291960800"/>
    <d v="2010-11-15T06:00:00"/>
    <d v="2010-12-10T06:00:00"/>
    <b v="0"/>
    <b v="0"/>
    <s v="theater/plays"/>
    <x v="3"/>
    <s v="plays"/>
  </r>
  <r>
    <n v="178"/>
    <s v="Alexander-Williams"/>
    <s v="Triple-buffered cohesive structure"/>
    <n v="7200"/>
    <x v="176"/>
    <n v="6927"/>
    <x v="1"/>
    <n v="1"/>
    <x v="0"/>
    <n v="210"/>
    <n v="32.985714285714288"/>
    <x v="1"/>
    <n v="1505970000"/>
    <n v="1506747600"/>
    <d v="2017-09-21T05:00:00"/>
    <d v="2017-09-30T05:00:00"/>
    <b v="0"/>
    <b v="0"/>
    <s v="food/food trucks"/>
    <x v="0"/>
    <s v="food trucks"/>
  </r>
  <r>
    <n v="179"/>
    <s v="Marks Ltd"/>
    <s v="Realigned human-resource orchestration"/>
    <n v="44500"/>
    <x v="177"/>
    <n v="159185"/>
    <x v="0"/>
    <n v="0.74"/>
    <x v="1"/>
    <n v="3537"/>
    <n v="33.304184337008763"/>
    <x v="0"/>
    <n v="1363496400"/>
    <n v="1363582800"/>
    <d v="2013-03-17T05:00:00"/>
    <d v="2013-03-18T05:00:00"/>
    <b v="0"/>
    <b v="1"/>
    <s v="theater/plays"/>
    <x v="3"/>
    <s v="plays"/>
  </r>
  <r>
    <n v="180"/>
    <s v="Olsen, Edwards and Reid"/>
    <s v="Optional clear-thinking software"/>
    <n v="56000"/>
    <x v="178"/>
    <n v="172736"/>
    <x v="2"/>
    <n v="0.69"/>
    <x v="1"/>
    <n v="2107"/>
    <n v="56.567555766492639"/>
    <x v="2"/>
    <n v="1269234000"/>
    <n v="1269666000"/>
    <d v="2010-03-22T05:00:00"/>
    <d v="2010-03-27T05:00:00"/>
    <b v="0"/>
    <b v="0"/>
    <s v="technology/wearables"/>
    <x v="2"/>
    <s v="wearables"/>
  </r>
  <r>
    <n v="181"/>
    <s v="Daniels, Rose and Tyler"/>
    <s v="Centralized global approach"/>
    <n v="8600"/>
    <x v="179"/>
    <n v="5315"/>
    <x v="1"/>
    <n v="1"/>
    <x v="0"/>
    <n v="136"/>
    <n v="39.080882352941174"/>
    <x v="1"/>
    <n v="1507093200"/>
    <n v="1508648400"/>
    <d v="2017-10-04T05:00:00"/>
    <d v="2017-10-22T05:00:00"/>
    <b v="0"/>
    <b v="0"/>
    <s v="technology/web"/>
    <x v="2"/>
    <s v="web"/>
  </r>
  <r>
    <n v="182"/>
    <s v="Adams Group"/>
    <s v="Reverse-engineered bandwidth-monitored contingency"/>
    <n v="27100"/>
    <x v="180"/>
    <n v="195750"/>
    <x v="3"/>
    <n v="0.15"/>
    <x v="1"/>
    <n v="3318"/>
    <n v="8.8494575045207959"/>
    <x v="3"/>
    <n v="1560574800"/>
    <n v="1561957200"/>
    <d v="2019-06-15T05:00:00"/>
    <d v="2019-07-01T05:00:00"/>
    <b v="0"/>
    <b v="0"/>
    <s v="theater/plays"/>
    <x v="3"/>
    <s v="plays"/>
  </r>
  <r>
    <n v="183"/>
    <s v="Rogers, Huerta and Medina"/>
    <s v="Pre-emptive bandwidth-monitored instruction set"/>
    <n v="5100"/>
    <x v="181"/>
    <n v="3525"/>
    <x v="0"/>
    <n v="0.74"/>
    <x v="0"/>
    <n v="86"/>
    <n v="30.331395348837209"/>
    <x v="0"/>
    <n v="1284008400"/>
    <n v="1285131600"/>
    <d v="2010-09-09T05:00:00"/>
    <d v="2010-09-22T05:00:00"/>
    <b v="0"/>
    <b v="0"/>
    <s v="music/rock"/>
    <x v="1"/>
    <s v="rock"/>
  </r>
  <r>
    <n v="184"/>
    <s v="Howard, Carter and Griffith"/>
    <s v="Adaptive asynchronous emulation"/>
    <n v="3600"/>
    <x v="182"/>
    <n v="10550"/>
    <x v="1"/>
    <n v="1"/>
    <x v="1"/>
    <n v="340"/>
    <n v="31.029411764705884"/>
    <x v="1"/>
    <n v="1556859600"/>
    <n v="1556946000"/>
    <d v="2019-05-03T05:00:00"/>
    <d v="2019-05-04T05:00:00"/>
    <b v="0"/>
    <b v="0"/>
    <s v="theater/plays"/>
    <x v="3"/>
    <s v="plays"/>
  </r>
  <r>
    <n v="185"/>
    <s v="Bailey PLC"/>
    <s v="Innovative actuating conglomeration"/>
    <n v="1000"/>
    <x v="183"/>
    <n v="718"/>
    <x v="1"/>
    <n v="1"/>
    <x v="0"/>
    <n v="19"/>
    <n v="37.789473684210527"/>
    <x v="1"/>
    <n v="1526187600"/>
    <n v="1527138000"/>
    <d v="2018-05-13T05:00:00"/>
    <d v="2018-05-24T05:00:00"/>
    <b v="0"/>
    <b v="0"/>
    <s v="film &amp; video/television"/>
    <x v="4"/>
    <s v="television"/>
  </r>
  <r>
    <n v="186"/>
    <s v="Parker Group"/>
    <s v="Grass-roots foreground policy"/>
    <n v="88800"/>
    <x v="184"/>
    <n v="28358"/>
    <x v="1"/>
    <n v="1"/>
    <x v="0"/>
    <n v="886"/>
    <n v="32.006772009029348"/>
    <x v="1"/>
    <n v="1400821200"/>
    <n v="1402117200"/>
    <d v="2014-05-23T05:00:00"/>
    <d v="2014-06-07T05:00:00"/>
    <b v="0"/>
    <b v="0"/>
    <s v="theater/plays"/>
    <x v="3"/>
    <s v="plays"/>
  </r>
  <r>
    <n v="187"/>
    <s v="Fox Group"/>
    <s v="Horizontal transitional paradigm"/>
    <n v="60200"/>
    <x v="185"/>
    <n v="138384"/>
    <x v="0"/>
    <n v="0.74"/>
    <x v="1"/>
    <n v="1442"/>
    <n v="71.015367545076288"/>
    <x v="0"/>
    <n v="1361599200"/>
    <n v="1364014800"/>
    <d v="2013-02-23T06:00:00"/>
    <d v="2013-03-23T05:00:00"/>
    <b v="0"/>
    <b v="1"/>
    <s v="film &amp; video/shorts"/>
    <x v="4"/>
    <s v="shorts"/>
  </r>
  <r>
    <n v="188"/>
    <s v="Walker, Jones and Rodriguez"/>
    <s v="Networked didactic info-mediaries"/>
    <n v="8200"/>
    <x v="186"/>
    <n v="2625"/>
    <x v="6"/>
    <n v="1.1200000000000001"/>
    <x v="0"/>
    <n v="35"/>
    <n v="84.000000000000014"/>
    <x v="6"/>
    <n v="1417500000"/>
    <n v="1417586400"/>
    <d v="2014-12-02T06:00:00"/>
    <d v="2014-12-03T06:00:00"/>
    <b v="0"/>
    <b v="0"/>
    <s v="theater/plays"/>
    <x v="3"/>
    <s v="plays"/>
  </r>
  <r>
    <n v="189"/>
    <s v="Anthony-Shaw"/>
    <s v="Switchable contextually-based access"/>
    <n v="191300"/>
    <x v="187"/>
    <n v="45004"/>
    <x v="1"/>
    <n v="1"/>
    <x v="3"/>
    <n v="441"/>
    <n v="102.0498866213152"/>
    <x v="1"/>
    <n v="1457071200"/>
    <n v="1457071200"/>
    <d v="2016-03-04T06:00:00"/>
    <d v="2016-03-04T06:00:00"/>
    <b v="0"/>
    <b v="0"/>
    <s v="theater/plays"/>
    <x v="3"/>
    <s v="plays"/>
  </r>
  <r>
    <n v="190"/>
    <s v="Cook LLC"/>
    <s v="Up-sized dynamic throughput"/>
    <n v="3700"/>
    <x v="188"/>
    <n v="2538"/>
    <x v="1"/>
    <n v="1"/>
    <x v="0"/>
    <n v="24"/>
    <n v="105.75"/>
    <x v="1"/>
    <n v="1370322000"/>
    <n v="1370408400"/>
    <d v="2013-06-04T05:00:00"/>
    <d v="2013-06-05T05:00:00"/>
    <b v="0"/>
    <b v="1"/>
    <s v="theater/plays"/>
    <x v="3"/>
    <s v="plays"/>
  </r>
  <r>
    <n v="191"/>
    <s v="Sutton PLC"/>
    <s v="Mandatory reciprocal superstructure"/>
    <n v="8400"/>
    <x v="189"/>
    <n v="3188"/>
    <x v="6"/>
    <n v="1.1200000000000001"/>
    <x v="0"/>
    <n v="86"/>
    <n v="41.518139534883723"/>
    <x v="6"/>
    <n v="1552366800"/>
    <n v="1552626000"/>
    <d v="2019-03-12T05:00:00"/>
    <d v="2019-03-15T05:00:00"/>
    <b v="0"/>
    <b v="0"/>
    <s v="theater/plays"/>
    <x v="3"/>
    <s v="plays"/>
  </r>
  <r>
    <n v="192"/>
    <s v="Long, Morgan and Mitchell"/>
    <s v="Upgradable 4thgeneration productivity"/>
    <n v="42600"/>
    <x v="190"/>
    <n v="8517"/>
    <x v="1"/>
    <n v="1"/>
    <x v="0"/>
    <n v="243"/>
    <n v="35.049382716049379"/>
    <x v="1"/>
    <n v="1403845200"/>
    <n v="1404190800"/>
    <d v="2014-06-27T05:00:00"/>
    <d v="2014-07-01T05:00:00"/>
    <b v="0"/>
    <b v="0"/>
    <s v="music/rock"/>
    <x v="1"/>
    <s v="rock"/>
  </r>
  <r>
    <n v="193"/>
    <s v="Calhoun, Rogers and Long"/>
    <s v="Progressive discrete hub"/>
    <n v="6600"/>
    <x v="191"/>
    <n v="3012"/>
    <x v="1"/>
    <n v="1"/>
    <x v="0"/>
    <n v="65"/>
    <n v="46.338461538461537"/>
    <x v="1"/>
    <n v="1523163600"/>
    <n v="1523509200"/>
    <d v="2018-04-08T05:00:00"/>
    <d v="2018-04-12T05:00:00"/>
    <b v="1"/>
    <b v="0"/>
    <s v="music/indie rock"/>
    <x v="1"/>
    <s v="indie rock"/>
  </r>
  <r>
    <n v="194"/>
    <s v="Sandoval Group"/>
    <s v="Assimilated multi-tasking archive"/>
    <n v="7100"/>
    <x v="192"/>
    <n v="8716"/>
    <x v="1"/>
    <n v="1"/>
    <x v="1"/>
    <n v="126"/>
    <n v="69.174603174603178"/>
    <x v="1"/>
    <n v="1442206800"/>
    <n v="1443589200"/>
    <d v="2015-09-14T05:00:00"/>
    <d v="2015-09-30T05:00:00"/>
    <b v="0"/>
    <b v="0"/>
    <s v="music/metal"/>
    <x v="1"/>
    <s v="metal"/>
  </r>
  <r>
    <n v="195"/>
    <s v="Smith and Sons"/>
    <s v="Upgradable high-level solution"/>
    <n v="15800"/>
    <x v="193"/>
    <n v="57157"/>
    <x v="1"/>
    <n v="1"/>
    <x v="1"/>
    <n v="524"/>
    <n v="109.07824427480917"/>
    <x v="1"/>
    <n v="1532840400"/>
    <n v="1533445200"/>
    <d v="2018-07-29T05:00:00"/>
    <d v="2018-08-05T05:00:00"/>
    <b v="0"/>
    <b v="0"/>
    <s v="music/electric music"/>
    <x v="1"/>
    <s v="electric music"/>
  </r>
  <r>
    <n v="196"/>
    <s v="King Inc"/>
    <s v="Organic bandwidth-monitored frame"/>
    <n v="8200"/>
    <x v="194"/>
    <n v="5178"/>
    <x v="3"/>
    <n v="0.15"/>
    <x v="0"/>
    <n v="100"/>
    <n v="7.7669999999999995"/>
    <x v="3"/>
    <n v="1472878800"/>
    <n v="1474520400"/>
    <d v="2016-09-03T05:00:00"/>
    <d v="2016-09-22T05:00:00"/>
    <b v="0"/>
    <b v="0"/>
    <s v="technology/wearables"/>
    <x v="2"/>
    <s v="wearables"/>
  </r>
  <r>
    <n v="197"/>
    <s v="Perry and Sons"/>
    <s v="Business-focused logistical framework"/>
    <n v="54700"/>
    <x v="195"/>
    <n v="163118"/>
    <x v="1"/>
    <n v="1"/>
    <x v="1"/>
    <n v="1989"/>
    <n v="82.010055304172951"/>
    <x v="1"/>
    <n v="1498194000"/>
    <n v="1499403600"/>
    <d v="2017-06-23T05:00:00"/>
    <d v="2017-07-07T05:00:00"/>
    <b v="0"/>
    <b v="0"/>
    <s v="film &amp; video/drama"/>
    <x v="4"/>
    <s v="drama"/>
  </r>
  <r>
    <n v="198"/>
    <s v="Palmer Inc"/>
    <s v="Universal multi-state capability"/>
    <n v="63200"/>
    <x v="196"/>
    <n v="6041"/>
    <x v="1"/>
    <n v="1"/>
    <x v="0"/>
    <n v="168"/>
    <n v="35.958333333333336"/>
    <x v="1"/>
    <n v="1281070800"/>
    <n v="1283576400"/>
    <d v="2010-08-06T05:00:00"/>
    <d v="2010-09-04T05:00:00"/>
    <b v="0"/>
    <b v="0"/>
    <s v="music/electric music"/>
    <x v="1"/>
    <s v="electric music"/>
  </r>
  <r>
    <n v="199"/>
    <s v="Hull, Baker and Martinez"/>
    <s v="Digitized reciprocal infrastructure"/>
    <n v="1800"/>
    <x v="197"/>
    <n v="968"/>
    <x v="1"/>
    <n v="1"/>
    <x v="0"/>
    <n v="13"/>
    <n v="74.461538461538467"/>
    <x v="1"/>
    <n v="1436245200"/>
    <n v="1436590800"/>
    <d v="2015-07-07T05:00:00"/>
    <d v="2015-07-11T05:00:00"/>
    <b v="0"/>
    <b v="0"/>
    <s v="music/rock"/>
    <x v="1"/>
    <s v="rock"/>
  </r>
  <r>
    <n v="200"/>
    <s v="Becker, Rice and White"/>
    <s v="Reduced dedicated capability"/>
    <n v="100"/>
    <x v="198"/>
    <n v="2"/>
    <x v="0"/>
    <n v="0.74"/>
    <x v="0"/>
    <n v="1"/>
    <n v="1.48"/>
    <x v="0"/>
    <n v="1269493200"/>
    <n v="1270443600"/>
    <d v="2010-03-25T05:00:00"/>
    <d v="2010-04-05T05:00:00"/>
    <b v="0"/>
    <b v="0"/>
    <s v="theater/plays"/>
    <x v="3"/>
    <s v="plays"/>
  </r>
  <r>
    <n v="201"/>
    <s v="Osborne, Perkins and Knox"/>
    <s v="Cross-platform bi-directional workforce"/>
    <n v="2100"/>
    <x v="199"/>
    <n v="14305"/>
    <x v="1"/>
    <n v="1"/>
    <x v="1"/>
    <n v="157"/>
    <n v="91.114649681528661"/>
    <x v="1"/>
    <n v="1406264400"/>
    <n v="1407819600"/>
    <d v="2014-07-25T05:00:00"/>
    <d v="2014-08-12T05:00:00"/>
    <b v="0"/>
    <b v="0"/>
    <s v="technology/web"/>
    <x v="2"/>
    <s v="web"/>
  </r>
  <r>
    <n v="202"/>
    <s v="Mcknight-Freeman"/>
    <s v="Upgradable scalable methodology"/>
    <n v="8300"/>
    <x v="200"/>
    <n v="6543"/>
    <x v="1"/>
    <n v="1"/>
    <x v="3"/>
    <n v="82"/>
    <n v="79.792682926829272"/>
    <x v="1"/>
    <n v="1317531600"/>
    <n v="1317877200"/>
    <d v="2011-10-02T05:00:00"/>
    <d v="2011-10-06T05:00:00"/>
    <b v="0"/>
    <b v="0"/>
    <s v="food/food trucks"/>
    <x v="0"/>
    <s v="food trucks"/>
  </r>
  <r>
    <n v="203"/>
    <s v="Hayden, Shannon and Stein"/>
    <s v="Customer-focused client-server service-desk"/>
    <n v="143900"/>
    <x v="201"/>
    <n v="193413"/>
    <x v="2"/>
    <n v="0.69"/>
    <x v="1"/>
    <n v="4498"/>
    <n v="29.669846598488217"/>
    <x v="2"/>
    <n v="1484632800"/>
    <n v="1484805600"/>
    <d v="2017-01-17T06:00:00"/>
    <d v="2017-01-19T06:00:00"/>
    <b v="0"/>
    <b v="0"/>
    <s v="theater/plays"/>
    <x v="3"/>
    <s v="plays"/>
  </r>
  <r>
    <n v="204"/>
    <s v="Daniel-Luna"/>
    <s v="Mandatory multimedia leverage"/>
    <n v="75000"/>
    <x v="202"/>
    <n v="2529"/>
    <x v="1"/>
    <n v="1"/>
    <x v="0"/>
    <n v="40"/>
    <n v="63.225000000000001"/>
    <x v="1"/>
    <n v="1301806800"/>
    <n v="1302670800"/>
    <d v="2011-04-03T05:00:00"/>
    <d v="2011-04-13T05:00:00"/>
    <b v="0"/>
    <b v="0"/>
    <s v="music/jazz"/>
    <x v="1"/>
    <s v="jazz"/>
  </r>
  <r>
    <n v="205"/>
    <s v="Weaver-Marquez"/>
    <s v="Focused analyzing circuit"/>
    <n v="1300"/>
    <x v="203"/>
    <n v="5614"/>
    <x v="1"/>
    <n v="1"/>
    <x v="1"/>
    <n v="80"/>
    <n v="70.174999999999997"/>
    <x v="1"/>
    <n v="1539752400"/>
    <n v="1540789200"/>
    <d v="2018-10-17T05:00:00"/>
    <d v="2018-10-29T05:00:00"/>
    <b v="1"/>
    <b v="0"/>
    <s v="theater/plays"/>
    <x v="3"/>
    <s v="plays"/>
  </r>
  <r>
    <n v="206"/>
    <s v="Austin, Baker and Kelley"/>
    <s v="Fundamental grid-enabled strategy"/>
    <n v="9000"/>
    <x v="204"/>
    <n v="3496"/>
    <x v="1"/>
    <n v="1"/>
    <x v="3"/>
    <n v="57"/>
    <n v="61.333333333333336"/>
    <x v="1"/>
    <n v="1267250400"/>
    <n v="1268028000"/>
    <d v="2010-02-27T06:00:00"/>
    <d v="2010-03-08T06:00:00"/>
    <b v="0"/>
    <b v="0"/>
    <s v="publishing/fiction"/>
    <x v="5"/>
    <s v="fiction"/>
  </r>
  <r>
    <n v="207"/>
    <s v="Carney-Anderson"/>
    <s v="Digitized 5thgeneration knowledgebase"/>
    <n v="1000"/>
    <x v="205"/>
    <n v="4257"/>
    <x v="1"/>
    <n v="1"/>
    <x v="1"/>
    <n v="43"/>
    <n v="99"/>
    <x v="1"/>
    <n v="1535432400"/>
    <n v="1537160400"/>
    <d v="2018-08-28T05:00:00"/>
    <d v="2018-09-17T05:00:00"/>
    <b v="0"/>
    <b v="1"/>
    <s v="music/rock"/>
    <x v="1"/>
    <s v="rock"/>
  </r>
  <r>
    <n v="208"/>
    <s v="Jackson Inc"/>
    <s v="Mandatory multi-tasking encryption"/>
    <n v="196900"/>
    <x v="206"/>
    <n v="199110"/>
    <x v="1"/>
    <n v="1"/>
    <x v="1"/>
    <n v="2053"/>
    <n v="96.984900146127615"/>
    <x v="1"/>
    <n v="1510207200"/>
    <n v="1512280800"/>
    <d v="2017-11-09T06:00:00"/>
    <d v="2017-12-03T06:00:00"/>
    <b v="0"/>
    <b v="0"/>
    <s v="film &amp; video/documentary"/>
    <x v="4"/>
    <s v="documentary"/>
  </r>
  <r>
    <n v="209"/>
    <s v="Warren Ltd"/>
    <s v="Distributed system-worthy application"/>
    <n v="194500"/>
    <x v="207"/>
    <n v="41212"/>
    <x v="2"/>
    <n v="0.69"/>
    <x v="2"/>
    <n v="808"/>
    <n v="35.193415841584155"/>
    <x v="2"/>
    <n v="1462510800"/>
    <n v="1463115600"/>
    <d v="2016-05-06T05:00:00"/>
    <d v="2016-05-13T05:00:00"/>
    <b v="0"/>
    <b v="0"/>
    <s v="film &amp; video/documentary"/>
    <x v="4"/>
    <s v="documentary"/>
  </r>
  <r>
    <n v="210"/>
    <s v="Schultz Inc"/>
    <s v="Synergistic tertiary time-frame"/>
    <n v="9400"/>
    <x v="208"/>
    <n v="6338"/>
    <x v="3"/>
    <n v="0.15"/>
    <x v="0"/>
    <n v="226"/>
    <n v="4.2066371681415928"/>
    <x v="3"/>
    <n v="1488520800"/>
    <n v="1490850000"/>
    <d v="2017-03-03T06:00:00"/>
    <d v="2017-03-30T05:00:00"/>
    <b v="0"/>
    <b v="0"/>
    <s v="film &amp; video/science fiction"/>
    <x v="4"/>
    <s v="science fiction"/>
  </r>
  <r>
    <n v="211"/>
    <s v="Thompson LLC"/>
    <s v="Customer-focused impactful benchmark"/>
    <n v="104400"/>
    <x v="209"/>
    <n v="99100"/>
    <x v="1"/>
    <n v="1"/>
    <x v="0"/>
    <n v="1625"/>
    <n v="60.984615384615381"/>
    <x v="1"/>
    <n v="1377579600"/>
    <n v="1379653200"/>
    <d v="2013-08-27T05:00:00"/>
    <d v="2013-09-20T05:00:00"/>
    <b v="0"/>
    <b v="0"/>
    <s v="theater/plays"/>
    <x v="3"/>
    <s v="plays"/>
  </r>
  <r>
    <n v="212"/>
    <s v="Johnson Inc"/>
    <s v="Profound next generation infrastructure"/>
    <n v="8100"/>
    <x v="210"/>
    <n v="12300"/>
    <x v="1"/>
    <n v="1"/>
    <x v="1"/>
    <n v="168"/>
    <n v="73.214285714285708"/>
    <x v="1"/>
    <n v="1576389600"/>
    <n v="1580364000"/>
    <d v="2019-12-15T06:00:00"/>
    <d v="2020-01-30T06:00:00"/>
    <b v="0"/>
    <b v="0"/>
    <s v="theater/plays"/>
    <x v="3"/>
    <s v="plays"/>
  </r>
  <r>
    <n v="213"/>
    <s v="Morgan-Warren"/>
    <s v="Face-to-face encompassing info-mediaries"/>
    <n v="87900"/>
    <x v="211"/>
    <n v="171549"/>
    <x v="1"/>
    <n v="1"/>
    <x v="1"/>
    <n v="4289"/>
    <n v="39.997435299603637"/>
    <x v="1"/>
    <n v="1289019600"/>
    <n v="1289714400"/>
    <d v="2010-11-06T05:00:00"/>
    <d v="2010-11-14T06:00:00"/>
    <b v="0"/>
    <b v="1"/>
    <s v="music/indie rock"/>
    <x v="1"/>
    <s v="indie rock"/>
  </r>
  <r>
    <n v="214"/>
    <s v="Sullivan Group"/>
    <s v="Open-source fresh-thinking policy"/>
    <n v="1400"/>
    <x v="212"/>
    <n v="14324"/>
    <x v="1"/>
    <n v="1"/>
    <x v="1"/>
    <n v="165"/>
    <n v="86.812121212121212"/>
    <x v="1"/>
    <n v="1282194000"/>
    <n v="1282712400"/>
    <d v="2010-08-19T05:00:00"/>
    <d v="2010-08-25T05:00:00"/>
    <b v="0"/>
    <b v="0"/>
    <s v="music/rock"/>
    <x v="1"/>
    <s v="rock"/>
  </r>
  <r>
    <n v="215"/>
    <s v="Vargas, Banks and Palmer"/>
    <s v="Extended 24/7 implementation"/>
    <n v="156800"/>
    <x v="213"/>
    <n v="6024"/>
    <x v="1"/>
    <n v="1"/>
    <x v="0"/>
    <n v="143"/>
    <n v="42.125874125874127"/>
    <x v="1"/>
    <n v="1550037600"/>
    <n v="1550210400"/>
    <d v="2019-02-13T06:00:00"/>
    <d v="2019-02-15T06:00:00"/>
    <b v="0"/>
    <b v="0"/>
    <s v="theater/plays"/>
    <x v="3"/>
    <s v="plays"/>
  </r>
  <r>
    <n v="216"/>
    <s v="Johnson, Dixon and Zimmerman"/>
    <s v="Organic dynamic algorithm"/>
    <n v="121700"/>
    <x v="214"/>
    <n v="188721"/>
    <x v="1"/>
    <n v="1"/>
    <x v="1"/>
    <n v="1815"/>
    <n v="103.97851239669421"/>
    <x v="1"/>
    <n v="1321941600"/>
    <n v="1322114400"/>
    <d v="2011-11-22T06:00:00"/>
    <d v="2011-11-24T06:00:00"/>
    <b v="0"/>
    <b v="0"/>
    <s v="theater/plays"/>
    <x v="3"/>
    <s v="plays"/>
  </r>
  <r>
    <n v="217"/>
    <s v="Moore, Dudley and Navarro"/>
    <s v="Organic multi-tasking focus group"/>
    <n v="129400"/>
    <x v="215"/>
    <n v="57911"/>
    <x v="1"/>
    <n v="1"/>
    <x v="0"/>
    <n v="934"/>
    <n v="62.003211991434689"/>
    <x v="1"/>
    <n v="1556427600"/>
    <n v="1557205200"/>
    <d v="2019-04-28T05:00:00"/>
    <d v="2019-05-07T05:00:00"/>
    <b v="0"/>
    <b v="0"/>
    <s v="film &amp; video/science fiction"/>
    <x v="4"/>
    <s v="science fiction"/>
  </r>
  <r>
    <n v="218"/>
    <s v="Price-Rodriguez"/>
    <s v="Adaptive logistical initiative"/>
    <n v="5700"/>
    <x v="216"/>
    <n v="12309"/>
    <x v="4"/>
    <n v="1.35"/>
    <x v="1"/>
    <n v="397"/>
    <n v="41.856801007556676"/>
    <x v="4"/>
    <n v="1320991200"/>
    <n v="1323928800"/>
    <d v="2011-11-11T06:00:00"/>
    <d v="2011-12-15T06:00:00"/>
    <b v="0"/>
    <b v="1"/>
    <s v="film &amp; video/shorts"/>
    <x v="4"/>
    <s v="shorts"/>
  </r>
  <r>
    <n v="219"/>
    <s v="Huang-Henderson"/>
    <s v="Stand-alone mobile customer loyalty"/>
    <n v="41700"/>
    <x v="217"/>
    <n v="138497"/>
    <x v="1"/>
    <n v="1"/>
    <x v="1"/>
    <n v="1539"/>
    <n v="89.991552956465242"/>
    <x v="1"/>
    <n v="1345093200"/>
    <n v="1346130000"/>
    <d v="2012-08-16T05:00:00"/>
    <d v="2012-08-28T05:00:00"/>
    <b v="0"/>
    <b v="0"/>
    <s v="film &amp; video/animation"/>
    <x v="4"/>
    <s v="animation"/>
  </r>
  <r>
    <n v="220"/>
    <s v="Owens-Le"/>
    <s v="Focused composite approach"/>
    <n v="7900"/>
    <x v="218"/>
    <n v="667"/>
    <x v="1"/>
    <n v="1"/>
    <x v="0"/>
    <n v="17"/>
    <n v="39.235294117647058"/>
    <x v="1"/>
    <n v="1309496400"/>
    <n v="1311051600"/>
    <d v="2011-07-01T05:00:00"/>
    <d v="2011-07-19T05:00:00"/>
    <b v="1"/>
    <b v="0"/>
    <s v="theater/plays"/>
    <x v="3"/>
    <s v="plays"/>
  </r>
  <r>
    <n v="221"/>
    <s v="Huff LLC"/>
    <s v="Face-to-face clear-thinking Local Area Network"/>
    <n v="121500"/>
    <x v="219"/>
    <n v="119830"/>
    <x v="1"/>
    <n v="1"/>
    <x v="0"/>
    <n v="2179"/>
    <n v="54.993116108306566"/>
    <x v="1"/>
    <n v="1340254800"/>
    <n v="1340427600"/>
    <d v="2012-06-21T05:00:00"/>
    <d v="2012-06-23T05:00:00"/>
    <b v="1"/>
    <b v="0"/>
    <s v="food/food trucks"/>
    <x v="0"/>
    <s v="food trucks"/>
  </r>
  <r>
    <n v="222"/>
    <s v="Johnson LLC"/>
    <s v="Cross-group cohesive circuit"/>
    <n v="4800"/>
    <x v="220"/>
    <n v="6623"/>
    <x v="1"/>
    <n v="1"/>
    <x v="1"/>
    <n v="138"/>
    <n v="47.992753623188406"/>
    <x v="1"/>
    <n v="1412226000"/>
    <n v="1412312400"/>
    <d v="2014-10-02T05:00:00"/>
    <d v="2014-10-03T05:00:00"/>
    <b v="0"/>
    <b v="0"/>
    <s v="photography/photography books"/>
    <x v="7"/>
    <s v="photography books"/>
  </r>
  <r>
    <n v="223"/>
    <s v="Chavez, Garcia and Cantu"/>
    <s v="Synergistic explicit capability"/>
    <n v="87300"/>
    <x v="221"/>
    <n v="81897"/>
    <x v="1"/>
    <n v="1"/>
    <x v="0"/>
    <n v="931"/>
    <n v="87.966702470461868"/>
    <x v="1"/>
    <n v="1458104400"/>
    <n v="1459314000"/>
    <d v="2016-03-16T05:00:00"/>
    <d v="2016-03-30T05:00:00"/>
    <b v="0"/>
    <b v="0"/>
    <s v="theater/plays"/>
    <x v="3"/>
    <s v="plays"/>
  </r>
  <r>
    <n v="224"/>
    <s v="Lester-Moore"/>
    <s v="Diverse analyzing definition"/>
    <n v="46300"/>
    <x v="222"/>
    <n v="186885"/>
    <x v="1"/>
    <n v="1"/>
    <x v="1"/>
    <n v="3594"/>
    <n v="51.999165275459099"/>
    <x v="1"/>
    <n v="1411534800"/>
    <n v="1415426400"/>
    <d v="2014-09-24T05:00:00"/>
    <d v="2014-11-08T06:00:00"/>
    <b v="0"/>
    <b v="0"/>
    <s v="film &amp; video/science fiction"/>
    <x v="4"/>
    <s v="science fiction"/>
  </r>
  <r>
    <n v="225"/>
    <s v="Fox-Quinn"/>
    <s v="Enterprise-wide reciprocal success"/>
    <n v="67800"/>
    <x v="223"/>
    <n v="176398"/>
    <x v="1"/>
    <n v="1"/>
    <x v="1"/>
    <n v="5880"/>
    <n v="29.999659863945578"/>
    <x v="1"/>
    <n v="1399093200"/>
    <n v="1399093200"/>
    <d v="2014-05-03T05:00:00"/>
    <d v="2014-05-03T05:00:00"/>
    <b v="1"/>
    <b v="0"/>
    <s v="music/rock"/>
    <x v="1"/>
    <s v="rock"/>
  </r>
  <r>
    <n v="226"/>
    <s v="Garcia Inc"/>
    <s v="Progressive neutral middleware"/>
    <n v="3000"/>
    <x v="224"/>
    <n v="10999"/>
    <x v="1"/>
    <n v="1"/>
    <x v="1"/>
    <n v="112"/>
    <n v="98.205357142857139"/>
    <x v="1"/>
    <n v="1270702800"/>
    <n v="1273899600"/>
    <d v="2010-04-08T05:00:00"/>
    <d v="2010-05-15T05:00:00"/>
    <b v="0"/>
    <b v="0"/>
    <s v="photography/photography books"/>
    <x v="7"/>
    <s v="photography books"/>
  </r>
  <r>
    <n v="227"/>
    <s v="Johnson-Lee"/>
    <s v="Intuitive exuding process improvement"/>
    <n v="60900"/>
    <x v="225"/>
    <n v="102751"/>
    <x v="1"/>
    <n v="1"/>
    <x v="1"/>
    <n v="943"/>
    <n v="108.96182396606575"/>
    <x v="1"/>
    <n v="1431666000"/>
    <n v="1432184400"/>
    <d v="2015-05-15T05:00:00"/>
    <d v="2015-05-21T05:00:00"/>
    <b v="0"/>
    <b v="0"/>
    <s v="games/mobile games"/>
    <x v="6"/>
    <s v="mobile games"/>
  </r>
  <r>
    <n v="228"/>
    <s v="Pineda Group"/>
    <s v="Exclusive real-time protocol"/>
    <n v="137900"/>
    <x v="226"/>
    <n v="165352"/>
    <x v="1"/>
    <n v="1"/>
    <x v="1"/>
    <n v="2468"/>
    <n v="66.998379254457049"/>
    <x v="1"/>
    <n v="1472619600"/>
    <n v="1474779600"/>
    <d v="2016-08-31T05:00:00"/>
    <d v="2016-09-25T05:00:00"/>
    <b v="0"/>
    <b v="0"/>
    <s v="film &amp; video/animation"/>
    <x v="4"/>
    <s v="animation"/>
  </r>
  <r>
    <n v="229"/>
    <s v="Hoffman-Howard"/>
    <s v="Extended encompassing application"/>
    <n v="85600"/>
    <x v="227"/>
    <n v="165798"/>
    <x v="1"/>
    <n v="1"/>
    <x v="1"/>
    <n v="2551"/>
    <n v="64.99333594668758"/>
    <x v="1"/>
    <n v="1496293200"/>
    <n v="1500440400"/>
    <d v="2017-06-01T05:00:00"/>
    <d v="2017-07-19T05:00:00"/>
    <b v="0"/>
    <b v="1"/>
    <s v="games/mobile games"/>
    <x v="6"/>
    <s v="mobile games"/>
  </r>
  <r>
    <n v="230"/>
    <s v="Miranda, Hall and Mcgrath"/>
    <s v="Progressive value-added ability"/>
    <n v="2400"/>
    <x v="228"/>
    <n v="10084"/>
    <x v="1"/>
    <n v="1"/>
    <x v="1"/>
    <n v="101"/>
    <n v="99.841584158415841"/>
    <x v="1"/>
    <n v="1575612000"/>
    <n v="1575612000"/>
    <d v="2019-12-06T06:00:00"/>
    <d v="2019-12-06T06:00:00"/>
    <b v="0"/>
    <b v="0"/>
    <s v="games/video games"/>
    <x v="6"/>
    <s v="video games"/>
  </r>
  <r>
    <n v="231"/>
    <s v="Williams, Carter and Gonzalez"/>
    <s v="Cross-platform uniform hardware"/>
    <n v="7200"/>
    <x v="229"/>
    <n v="5523"/>
    <x v="1"/>
    <n v="1"/>
    <x v="3"/>
    <n v="67"/>
    <n v="82.432835820895519"/>
    <x v="1"/>
    <n v="1369112400"/>
    <n v="1374123600"/>
    <d v="2013-05-21T05:00:00"/>
    <d v="2013-07-18T05:00:00"/>
    <b v="0"/>
    <b v="0"/>
    <s v="theater/plays"/>
    <x v="3"/>
    <s v="plays"/>
  </r>
  <r>
    <n v="232"/>
    <s v="Davis-Rodriguez"/>
    <s v="Progressive secondary portal"/>
    <n v="3400"/>
    <x v="230"/>
    <n v="5823"/>
    <x v="1"/>
    <n v="1"/>
    <x v="1"/>
    <n v="92"/>
    <n v="63.293478260869563"/>
    <x v="1"/>
    <n v="1469422800"/>
    <n v="1469509200"/>
    <d v="2016-07-25T05:00:00"/>
    <d v="2016-07-26T05:00:00"/>
    <b v="0"/>
    <b v="0"/>
    <s v="theater/plays"/>
    <x v="3"/>
    <s v="plays"/>
  </r>
  <r>
    <n v="233"/>
    <s v="Reid, Rivera and Perry"/>
    <s v="Multi-lateral national adapter"/>
    <n v="3800"/>
    <x v="231"/>
    <n v="6000"/>
    <x v="1"/>
    <n v="1"/>
    <x v="1"/>
    <n v="62"/>
    <n v="96.774193548387103"/>
    <x v="1"/>
    <n v="1307854800"/>
    <n v="1309237200"/>
    <d v="2011-06-12T05:00:00"/>
    <d v="2011-06-28T05:00:00"/>
    <b v="0"/>
    <b v="0"/>
    <s v="film &amp; video/animation"/>
    <x v="4"/>
    <s v="animation"/>
  </r>
  <r>
    <n v="234"/>
    <s v="Mendoza-Parker"/>
    <s v="Enterprise-wide motivating matrices"/>
    <n v="7500"/>
    <x v="232"/>
    <n v="8181"/>
    <x v="6"/>
    <n v="1.1200000000000001"/>
    <x v="1"/>
    <n v="149"/>
    <n v="61.494765100671145"/>
    <x v="6"/>
    <n v="1503378000"/>
    <n v="1503982800"/>
    <d v="2017-08-22T05:00:00"/>
    <d v="2017-08-29T05:00:00"/>
    <b v="0"/>
    <b v="1"/>
    <s v="games/video games"/>
    <x v="6"/>
    <s v="video games"/>
  </r>
  <r>
    <n v="235"/>
    <s v="Lee, Ali and Guzman"/>
    <s v="Polarized upward-trending Local Area Network"/>
    <n v="8600"/>
    <x v="233"/>
    <n v="3589"/>
    <x v="1"/>
    <n v="1"/>
    <x v="0"/>
    <n v="92"/>
    <n v="39.010869565217391"/>
    <x v="1"/>
    <n v="1486965600"/>
    <n v="1487397600"/>
    <d v="2017-02-13T06:00:00"/>
    <d v="2017-02-18T06:00:00"/>
    <b v="0"/>
    <b v="0"/>
    <s v="film &amp; video/animation"/>
    <x v="4"/>
    <s v="animation"/>
  </r>
  <r>
    <n v="236"/>
    <s v="Gallegos-Cobb"/>
    <s v="Object-based directional function"/>
    <n v="39500"/>
    <x v="234"/>
    <n v="4323"/>
    <x v="2"/>
    <n v="0.69"/>
    <x v="0"/>
    <n v="57"/>
    <n v="52.331052631578949"/>
    <x v="2"/>
    <n v="1561438800"/>
    <n v="1562043600"/>
    <d v="2019-06-25T05:00:00"/>
    <d v="2019-07-02T05:00:00"/>
    <b v="0"/>
    <b v="1"/>
    <s v="music/rock"/>
    <x v="1"/>
    <s v="rock"/>
  </r>
  <r>
    <n v="237"/>
    <s v="Ellison PLC"/>
    <s v="Re-contextualized tangible open architecture"/>
    <n v="9300"/>
    <x v="235"/>
    <n v="14822"/>
    <x v="1"/>
    <n v="1"/>
    <x v="1"/>
    <n v="329"/>
    <n v="45.051671732522799"/>
    <x v="1"/>
    <n v="1398402000"/>
    <n v="1398574800"/>
    <d v="2014-04-25T05:00:00"/>
    <d v="2014-04-27T05:00:00"/>
    <b v="0"/>
    <b v="0"/>
    <s v="film &amp; video/animation"/>
    <x v="4"/>
    <s v="animation"/>
  </r>
  <r>
    <n v="238"/>
    <s v="Bolton, Sanchez and Carrillo"/>
    <s v="Distributed systemic adapter"/>
    <n v="2400"/>
    <x v="236"/>
    <n v="10138"/>
    <x v="3"/>
    <n v="0.15"/>
    <x v="1"/>
    <n v="97"/>
    <n v="15.677319587628867"/>
    <x v="3"/>
    <n v="1513231200"/>
    <n v="1515391200"/>
    <d v="2017-12-14T06:00:00"/>
    <d v="2018-01-08T06:00:00"/>
    <b v="0"/>
    <b v="1"/>
    <s v="theater/plays"/>
    <x v="3"/>
    <s v="plays"/>
  </r>
  <r>
    <n v="239"/>
    <s v="Mason-Sanders"/>
    <s v="Networked web-enabled instruction set"/>
    <n v="3200"/>
    <x v="237"/>
    <n v="3127"/>
    <x v="1"/>
    <n v="1"/>
    <x v="0"/>
    <n v="41"/>
    <n v="76.268292682926827"/>
    <x v="1"/>
    <n v="1440824400"/>
    <n v="1441170000"/>
    <d v="2015-08-29T05:00:00"/>
    <d v="2015-09-02T05:00:00"/>
    <b v="0"/>
    <b v="0"/>
    <s v="technology/wearables"/>
    <x v="2"/>
    <s v="wearables"/>
  </r>
  <r>
    <n v="240"/>
    <s v="Pitts-Reed"/>
    <s v="Vision-oriented dynamic service-desk"/>
    <n v="29400"/>
    <x v="238"/>
    <n v="123124"/>
    <x v="1"/>
    <n v="1"/>
    <x v="1"/>
    <n v="1784"/>
    <n v="69.015695067264573"/>
    <x v="1"/>
    <n v="1281070800"/>
    <n v="1281157200"/>
    <d v="2010-08-06T05:00:00"/>
    <d v="2010-08-07T05:00:00"/>
    <b v="0"/>
    <b v="0"/>
    <s v="theater/plays"/>
    <x v="3"/>
    <s v="plays"/>
  </r>
  <r>
    <n v="241"/>
    <s v="Gonzalez-Martinez"/>
    <s v="Vision-oriented actuating open system"/>
    <n v="168500"/>
    <x v="239"/>
    <n v="171729"/>
    <x v="2"/>
    <n v="0.69"/>
    <x v="1"/>
    <n v="1684"/>
    <n v="70.364020190023751"/>
    <x v="2"/>
    <n v="1397365200"/>
    <n v="1398229200"/>
    <d v="2014-04-13T05:00:00"/>
    <d v="2014-04-23T05:00:00"/>
    <b v="0"/>
    <b v="1"/>
    <s v="publishing/nonfiction"/>
    <x v="5"/>
    <s v="nonfiction"/>
  </r>
  <r>
    <n v="242"/>
    <s v="Hill, Martin and Garcia"/>
    <s v="Sharable scalable core"/>
    <n v="8400"/>
    <x v="240"/>
    <n v="10729"/>
    <x v="1"/>
    <n v="1"/>
    <x v="1"/>
    <n v="250"/>
    <n v="42.915999999999997"/>
    <x v="1"/>
    <n v="1494392400"/>
    <n v="1495256400"/>
    <d v="2017-05-10T05:00:00"/>
    <d v="2017-05-20T05:00:00"/>
    <b v="0"/>
    <b v="1"/>
    <s v="music/rock"/>
    <x v="1"/>
    <s v="rock"/>
  </r>
  <r>
    <n v="243"/>
    <s v="Garcia PLC"/>
    <s v="Customer-focused attitude-oriented function"/>
    <n v="2300"/>
    <x v="241"/>
    <n v="10240"/>
    <x v="1"/>
    <n v="1"/>
    <x v="1"/>
    <n v="238"/>
    <n v="43.025210084033617"/>
    <x v="1"/>
    <n v="1520143200"/>
    <n v="1520402400"/>
    <d v="2018-03-04T06:00:00"/>
    <d v="2018-03-07T06:00:00"/>
    <b v="0"/>
    <b v="0"/>
    <s v="theater/plays"/>
    <x v="3"/>
    <s v="plays"/>
  </r>
  <r>
    <n v="244"/>
    <s v="Herring-Bailey"/>
    <s v="Reverse-engineered system-worthy extranet"/>
    <n v="700"/>
    <x v="242"/>
    <n v="3988"/>
    <x v="1"/>
    <n v="1"/>
    <x v="1"/>
    <n v="53"/>
    <n v="75.245283018867923"/>
    <x v="1"/>
    <n v="1405314000"/>
    <n v="1409806800"/>
    <d v="2014-07-14T05:00:00"/>
    <d v="2014-09-04T05:00:00"/>
    <b v="0"/>
    <b v="0"/>
    <s v="theater/plays"/>
    <x v="3"/>
    <s v="plays"/>
  </r>
  <r>
    <n v="245"/>
    <s v="Russell-Gardner"/>
    <s v="Re-engineered systematic monitoring"/>
    <n v="2900"/>
    <x v="243"/>
    <n v="14771"/>
    <x v="1"/>
    <n v="1"/>
    <x v="1"/>
    <n v="214"/>
    <n v="69.023364485981304"/>
    <x v="1"/>
    <n v="1396846800"/>
    <n v="1396933200"/>
    <d v="2014-04-07T05:00:00"/>
    <d v="2014-04-08T05:00:00"/>
    <b v="0"/>
    <b v="0"/>
    <s v="theater/plays"/>
    <x v="3"/>
    <s v="plays"/>
  </r>
  <r>
    <n v="246"/>
    <s v="Walters-Carter"/>
    <s v="Seamless value-added standardization"/>
    <n v="4500"/>
    <x v="244"/>
    <n v="14649"/>
    <x v="1"/>
    <n v="1"/>
    <x v="1"/>
    <n v="222"/>
    <n v="65.986486486486484"/>
    <x v="1"/>
    <n v="1375678800"/>
    <n v="1376024400"/>
    <d v="2013-08-05T05:00:00"/>
    <d v="2013-08-09T05:00:00"/>
    <b v="0"/>
    <b v="0"/>
    <s v="technology/web"/>
    <x v="2"/>
    <s v="web"/>
  </r>
  <r>
    <n v="247"/>
    <s v="Johnson, Patterson and Montoya"/>
    <s v="Triple-buffered fresh-thinking frame"/>
    <n v="19800"/>
    <x v="245"/>
    <n v="184658"/>
    <x v="1"/>
    <n v="1"/>
    <x v="1"/>
    <n v="1884"/>
    <n v="98.013800424628457"/>
    <x v="1"/>
    <n v="1482386400"/>
    <n v="1483682400"/>
    <d v="2016-12-22T06:00:00"/>
    <d v="2017-01-06T06:00:00"/>
    <b v="0"/>
    <b v="1"/>
    <s v="publishing/fiction"/>
    <x v="5"/>
    <s v="fiction"/>
  </r>
  <r>
    <n v="248"/>
    <s v="Roberts and Sons"/>
    <s v="Streamlined holistic knowledgebase"/>
    <n v="6200"/>
    <x v="246"/>
    <n v="13103"/>
    <x v="2"/>
    <n v="0.69"/>
    <x v="1"/>
    <n v="218"/>
    <n v="41.472798165137611"/>
    <x v="2"/>
    <n v="1420005600"/>
    <n v="1420437600"/>
    <d v="2014-12-31T06:00:00"/>
    <d v="2015-01-05T06:00:00"/>
    <b v="0"/>
    <b v="0"/>
    <s v="games/mobile games"/>
    <x v="6"/>
    <s v="mobile games"/>
  </r>
  <r>
    <n v="249"/>
    <s v="Avila-Nelson"/>
    <s v="Up-sized intermediate website"/>
    <n v="61500"/>
    <x v="247"/>
    <n v="168095"/>
    <x v="1"/>
    <n v="1"/>
    <x v="1"/>
    <n v="6465"/>
    <n v="26.000773395204948"/>
    <x v="1"/>
    <n v="1420178400"/>
    <n v="1420783200"/>
    <d v="2015-01-02T06:00:00"/>
    <d v="2015-01-09T06:00:00"/>
    <b v="0"/>
    <b v="0"/>
    <s v="publishing/translations"/>
    <x v="5"/>
    <s v="translations"/>
  </r>
  <r>
    <n v="250"/>
    <s v="Robbins and Sons"/>
    <s v="Future-proofed directional synergy"/>
    <n v="100"/>
    <x v="248"/>
    <n v="3"/>
    <x v="1"/>
    <n v="1"/>
    <x v="0"/>
    <n v="1"/>
    <n v="3"/>
    <x v="1"/>
    <n v="1264399200"/>
    <n v="1267423200"/>
    <d v="2010-01-25T06:00:00"/>
    <d v="2010-03-01T06:00:00"/>
    <b v="0"/>
    <b v="0"/>
    <s v="music/rock"/>
    <x v="1"/>
    <s v="rock"/>
  </r>
  <r>
    <n v="251"/>
    <s v="Singleton Ltd"/>
    <s v="Enhanced user-facing function"/>
    <n v="7100"/>
    <x v="249"/>
    <n v="3840"/>
    <x v="1"/>
    <n v="1"/>
    <x v="0"/>
    <n v="101"/>
    <n v="38.019801980198018"/>
    <x v="1"/>
    <n v="1355032800"/>
    <n v="1355205600"/>
    <d v="2012-12-09T06:00:00"/>
    <d v="2012-12-11T06:00:00"/>
    <b v="0"/>
    <b v="0"/>
    <s v="theater/plays"/>
    <x v="3"/>
    <s v="plays"/>
  </r>
  <r>
    <n v="252"/>
    <s v="Perez PLC"/>
    <s v="Operative bandwidth-monitored interface"/>
    <n v="1000"/>
    <x v="250"/>
    <n v="6263"/>
    <x v="1"/>
    <n v="1"/>
    <x v="1"/>
    <n v="59"/>
    <n v="106.15254237288136"/>
    <x v="1"/>
    <n v="1382677200"/>
    <n v="1383109200"/>
    <d v="2013-10-25T05:00:00"/>
    <d v="2013-10-30T05:00:00"/>
    <b v="0"/>
    <b v="0"/>
    <s v="theater/plays"/>
    <x v="3"/>
    <s v="plays"/>
  </r>
  <r>
    <n v="253"/>
    <s v="Rogers, Jacobs and Jackson"/>
    <s v="Upgradable multi-state instruction set"/>
    <n v="121500"/>
    <x v="251"/>
    <n v="108161"/>
    <x v="0"/>
    <n v="0.74"/>
    <x v="0"/>
    <n v="1335"/>
    <n v="59.954411985018723"/>
    <x v="0"/>
    <n v="1302238800"/>
    <n v="1303275600"/>
    <d v="2011-04-08T05:00:00"/>
    <d v="2011-04-20T05:00:00"/>
    <b v="0"/>
    <b v="0"/>
    <s v="film &amp; video/drama"/>
    <x v="4"/>
    <s v="drama"/>
  </r>
  <r>
    <n v="254"/>
    <s v="Barry Group"/>
    <s v="De-engineered static Local Area Network"/>
    <n v="4600"/>
    <x v="252"/>
    <n v="8505"/>
    <x v="1"/>
    <n v="1"/>
    <x v="1"/>
    <n v="88"/>
    <n v="96.647727272727266"/>
    <x v="1"/>
    <n v="1487656800"/>
    <n v="1487829600"/>
    <d v="2017-02-21T06:00:00"/>
    <d v="2017-02-23T06:00:00"/>
    <b v="0"/>
    <b v="0"/>
    <s v="publishing/nonfiction"/>
    <x v="5"/>
    <s v="nonfiction"/>
  </r>
  <r>
    <n v="255"/>
    <s v="Rosales, Branch and Harmon"/>
    <s v="Upgradable grid-enabled superstructure"/>
    <n v="80500"/>
    <x v="253"/>
    <n v="96735"/>
    <x v="1"/>
    <n v="1"/>
    <x v="1"/>
    <n v="1697"/>
    <n v="57.003535651149086"/>
    <x v="1"/>
    <n v="1297836000"/>
    <n v="1298268000"/>
    <d v="2011-02-16T06:00:00"/>
    <d v="2011-02-21T06:00:00"/>
    <b v="0"/>
    <b v="1"/>
    <s v="music/rock"/>
    <x v="1"/>
    <s v="rock"/>
  </r>
  <r>
    <n v="256"/>
    <s v="Smith-Reid"/>
    <s v="Optimized actuating toolset"/>
    <n v="4100"/>
    <x v="254"/>
    <n v="959"/>
    <x v="4"/>
    <n v="1.35"/>
    <x v="0"/>
    <n v="15"/>
    <n v="86.31"/>
    <x v="4"/>
    <n v="1453615200"/>
    <n v="1456812000"/>
    <d v="2016-01-24T06:00:00"/>
    <d v="2016-03-01T06:00:00"/>
    <b v="0"/>
    <b v="0"/>
    <s v="music/rock"/>
    <x v="1"/>
    <s v="rock"/>
  </r>
  <r>
    <n v="257"/>
    <s v="Williams Inc"/>
    <s v="Decentralized exuding strategy"/>
    <n v="5700"/>
    <x v="255"/>
    <n v="8322"/>
    <x v="1"/>
    <n v="1"/>
    <x v="1"/>
    <n v="92"/>
    <n v="90.456521739130437"/>
    <x v="1"/>
    <n v="1362463200"/>
    <n v="1363669200"/>
    <d v="2013-03-05T06:00:00"/>
    <d v="2013-03-19T05:00:00"/>
    <b v="0"/>
    <b v="0"/>
    <s v="theater/plays"/>
    <x v="3"/>
    <s v="plays"/>
  </r>
  <r>
    <n v="258"/>
    <s v="Duncan, Mcdonald and Miller"/>
    <s v="Assimilated coherent hardware"/>
    <n v="5000"/>
    <x v="256"/>
    <n v="13424"/>
    <x v="1"/>
    <n v="1"/>
    <x v="1"/>
    <n v="186"/>
    <n v="72.172043010752688"/>
    <x v="1"/>
    <n v="1481176800"/>
    <n v="1482904800"/>
    <d v="2016-12-08T06:00:00"/>
    <d v="2016-12-28T06:00:00"/>
    <b v="0"/>
    <b v="1"/>
    <s v="theater/plays"/>
    <x v="3"/>
    <s v="plays"/>
  </r>
  <r>
    <n v="259"/>
    <s v="Watkins Ltd"/>
    <s v="Multi-channeled responsive implementation"/>
    <n v="1800"/>
    <x v="257"/>
    <n v="10755"/>
    <x v="1"/>
    <n v="1"/>
    <x v="1"/>
    <n v="138"/>
    <n v="77.934782608695656"/>
    <x v="1"/>
    <n v="1354946400"/>
    <n v="1356588000"/>
    <d v="2012-12-08T06:00:00"/>
    <d v="2012-12-27T06:00:00"/>
    <b v="1"/>
    <b v="0"/>
    <s v="photography/photography books"/>
    <x v="7"/>
    <s v="photography books"/>
  </r>
  <r>
    <n v="260"/>
    <s v="Allen-Jones"/>
    <s v="Centralized modular initiative"/>
    <n v="6300"/>
    <x v="258"/>
    <n v="9935"/>
    <x v="1"/>
    <n v="1"/>
    <x v="1"/>
    <n v="261"/>
    <n v="38.065134099616856"/>
    <x v="1"/>
    <n v="1348808400"/>
    <n v="1349845200"/>
    <d v="2012-09-28T05:00:00"/>
    <d v="2012-10-10T05:00:00"/>
    <b v="0"/>
    <b v="0"/>
    <s v="music/rock"/>
    <x v="1"/>
    <s v="rock"/>
  </r>
  <r>
    <n v="261"/>
    <s v="Mason-Smith"/>
    <s v="Reverse-engineered cohesive migration"/>
    <n v="84300"/>
    <x v="259"/>
    <n v="26303"/>
    <x v="1"/>
    <n v="1"/>
    <x v="0"/>
    <n v="454"/>
    <n v="57.936123348017624"/>
    <x v="1"/>
    <n v="1282712400"/>
    <n v="1283058000"/>
    <d v="2010-08-25T05:00:00"/>
    <d v="2010-08-29T05:00:00"/>
    <b v="0"/>
    <b v="1"/>
    <s v="music/rock"/>
    <x v="1"/>
    <s v="rock"/>
  </r>
  <r>
    <n v="262"/>
    <s v="Lloyd, Kennedy and Davis"/>
    <s v="Compatible multimedia hub"/>
    <n v="1700"/>
    <x v="260"/>
    <n v="5328"/>
    <x v="1"/>
    <n v="1"/>
    <x v="1"/>
    <n v="107"/>
    <n v="49.794392523364486"/>
    <x v="1"/>
    <n v="1301979600"/>
    <n v="1304226000"/>
    <d v="2011-04-05T05:00:00"/>
    <d v="2011-05-01T05:00:00"/>
    <b v="0"/>
    <b v="1"/>
    <s v="music/indie rock"/>
    <x v="1"/>
    <s v="indie rock"/>
  </r>
  <r>
    <n v="263"/>
    <s v="Walker Ltd"/>
    <s v="Organic eco-centric success"/>
    <n v="2900"/>
    <x v="261"/>
    <n v="10756"/>
    <x v="1"/>
    <n v="1"/>
    <x v="1"/>
    <n v="199"/>
    <n v="54.050251256281406"/>
    <x v="1"/>
    <n v="1263016800"/>
    <n v="1263016800"/>
    <d v="2010-01-09T06:00:00"/>
    <d v="2010-01-09T06:00:00"/>
    <b v="0"/>
    <b v="0"/>
    <s v="photography/photography books"/>
    <x v="7"/>
    <s v="photography books"/>
  </r>
  <r>
    <n v="264"/>
    <s v="Gordon PLC"/>
    <s v="Virtual reciprocal policy"/>
    <n v="45600"/>
    <x v="262"/>
    <n v="165375"/>
    <x v="1"/>
    <n v="1"/>
    <x v="1"/>
    <n v="5512"/>
    <n v="30.002721335268504"/>
    <x v="1"/>
    <n v="1360648800"/>
    <n v="1362031200"/>
    <d v="2013-02-12T06:00:00"/>
    <d v="2013-02-28T06:00:00"/>
    <b v="0"/>
    <b v="0"/>
    <s v="theater/plays"/>
    <x v="3"/>
    <s v="plays"/>
  </r>
  <r>
    <n v="265"/>
    <s v="Lee and Sons"/>
    <s v="Persevering interactive emulation"/>
    <n v="4900"/>
    <x v="263"/>
    <n v="6031"/>
    <x v="1"/>
    <n v="1"/>
    <x v="1"/>
    <n v="86"/>
    <n v="70.127906976744185"/>
    <x v="1"/>
    <n v="1451800800"/>
    <n v="1455602400"/>
    <d v="2016-01-03T06:00:00"/>
    <d v="2016-02-16T06:00:00"/>
    <b v="0"/>
    <b v="0"/>
    <s v="theater/plays"/>
    <x v="3"/>
    <s v="plays"/>
  </r>
  <r>
    <n v="266"/>
    <s v="Cole LLC"/>
    <s v="Proactive responsive emulation"/>
    <n v="111900"/>
    <x v="264"/>
    <n v="85902"/>
    <x v="6"/>
    <n v="1.1200000000000001"/>
    <x v="0"/>
    <n v="3182"/>
    <n v="30.235776241357637"/>
    <x v="6"/>
    <n v="1415340000"/>
    <n v="1418191200"/>
    <d v="2014-11-07T06:00:00"/>
    <d v="2014-12-10T06:00:00"/>
    <b v="0"/>
    <b v="1"/>
    <s v="music/jazz"/>
    <x v="1"/>
    <s v="jazz"/>
  </r>
  <r>
    <n v="267"/>
    <s v="Acosta PLC"/>
    <s v="Extended eco-centric function"/>
    <n v="61600"/>
    <x v="265"/>
    <n v="143910"/>
    <x v="2"/>
    <n v="0.69"/>
    <x v="1"/>
    <n v="2768"/>
    <n v="35.873518786127164"/>
    <x v="2"/>
    <n v="1351054800"/>
    <n v="1352440800"/>
    <d v="2012-10-24T05:00:00"/>
    <d v="2012-11-09T06:00:00"/>
    <b v="0"/>
    <b v="0"/>
    <s v="theater/plays"/>
    <x v="3"/>
    <s v="plays"/>
  </r>
  <r>
    <n v="268"/>
    <s v="Brown-Mckee"/>
    <s v="Networked optimal productivity"/>
    <n v="1500"/>
    <x v="266"/>
    <n v="2708"/>
    <x v="1"/>
    <n v="1"/>
    <x v="1"/>
    <n v="48"/>
    <n v="56.416666666666664"/>
    <x v="1"/>
    <n v="1349326800"/>
    <n v="1353304800"/>
    <d v="2012-10-04T05:00:00"/>
    <d v="2012-11-19T06:00:00"/>
    <b v="0"/>
    <b v="0"/>
    <s v="film &amp; video/documentary"/>
    <x v="4"/>
    <s v="documentary"/>
  </r>
  <r>
    <n v="269"/>
    <s v="Miles and Sons"/>
    <s v="Persistent attitude-oriented approach"/>
    <n v="3500"/>
    <x v="267"/>
    <n v="8842"/>
    <x v="1"/>
    <n v="1"/>
    <x v="1"/>
    <n v="87"/>
    <n v="101.63218390804597"/>
    <x v="1"/>
    <n v="1548914400"/>
    <n v="1550728800"/>
    <d v="2019-01-31T06:00:00"/>
    <d v="2019-02-21T06:00:00"/>
    <b v="0"/>
    <b v="0"/>
    <s v="film &amp; video/television"/>
    <x v="4"/>
    <s v="television"/>
  </r>
  <r>
    <n v="270"/>
    <s v="Sawyer, Horton and Williams"/>
    <s v="Triple-buffered 4thgeneration toolset"/>
    <n v="173900"/>
    <x v="268"/>
    <n v="47260"/>
    <x v="1"/>
    <n v="1"/>
    <x v="3"/>
    <n v="1890"/>
    <n v="25.005291005291006"/>
    <x v="1"/>
    <n v="1291269600"/>
    <n v="1291442400"/>
    <d v="2010-12-02T06:00:00"/>
    <d v="2010-12-04T06:00:00"/>
    <b v="0"/>
    <b v="0"/>
    <s v="games/video games"/>
    <x v="6"/>
    <s v="video games"/>
  </r>
  <r>
    <n v="271"/>
    <s v="Foley-Cox"/>
    <s v="Progressive zero administration leverage"/>
    <n v="153700"/>
    <x v="269"/>
    <n v="1953"/>
    <x v="1"/>
    <n v="1"/>
    <x v="2"/>
    <n v="61"/>
    <n v="32.016393442622949"/>
    <x v="1"/>
    <n v="1449468000"/>
    <n v="1452146400"/>
    <d v="2015-12-07T06:00:00"/>
    <d v="2016-01-07T06:00:00"/>
    <b v="0"/>
    <b v="0"/>
    <s v="photography/photography books"/>
    <x v="7"/>
    <s v="photography books"/>
  </r>
  <r>
    <n v="272"/>
    <s v="Horton, Morrison and Clark"/>
    <s v="Networked radical neural-net"/>
    <n v="51100"/>
    <x v="270"/>
    <n v="155349"/>
    <x v="1"/>
    <n v="1"/>
    <x v="1"/>
    <n v="1894"/>
    <n v="82.021647307286173"/>
    <x v="1"/>
    <n v="1562734800"/>
    <n v="1564894800"/>
    <d v="2019-07-10T05:00:00"/>
    <d v="2019-08-04T05:00:00"/>
    <b v="0"/>
    <b v="1"/>
    <s v="theater/plays"/>
    <x v="3"/>
    <s v="plays"/>
  </r>
  <r>
    <n v="273"/>
    <s v="Thomas and Sons"/>
    <s v="Re-engineered heuristic forecast"/>
    <n v="7800"/>
    <x v="271"/>
    <n v="10704"/>
    <x v="0"/>
    <n v="0.74"/>
    <x v="1"/>
    <n v="282"/>
    <n v="28.088510638297873"/>
    <x v="0"/>
    <n v="1505624400"/>
    <n v="1505883600"/>
    <d v="2017-09-17T05:00:00"/>
    <d v="2017-09-20T05:00:00"/>
    <b v="0"/>
    <b v="0"/>
    <s v="theater/plays"/>
    <x v="3"/>
    <s v="plays"/>
  </r>
  <r>
    <n v="274"/>
    <s v="Morgan-Jenkins"/>
    <s v="Fully-configurable background algorithm"/>
    <n v="2400"/>
    <x v="272"/>
    <n v="773"/>
    <x v="1"/>
    <n v="1"/>
    <x v="0"/>
    <n v="15"/>
    <n v="51.533333333333331"/>
    <x v="1"/>
    <n v="1509948000"/>
    <n v="1510380000"/>
    <d v="2017-11-06T06:00:00"/>
    <d v="2017-11-11T06:00:00"/>
    <b v="0"/>
    <b v="0"/>
    <s v="theater/plays"/>
    <x v="3"/>
    <s v="plays"/>
  </r>
  <r>
    <n v="275"/>
    <s v="Ward, Sanchez and Kemp"/>
    <s v="Stand-alone discrete Graphical User Interface"/>
    <n v="3900"/>
    <x v="273"/>
    <n v="9419"/>
    <x v="1"/>
    <n v="1"/>
    <x v="1"/>
    <n v="116"/>
    <n v="81.198275862068968"/>
    <x v="1"/>
    <n v="1554526800"/>
    <n v="1555218000"/>
    <d v="2019-04-06T05:00:00"/>
    <d v="2019-04-14T05:00:00"/>
    <b v="0"/>
    <b v="0"/>
    <s v="publishing/translations"/>
    <x v="5"/>
    <s v="translations"/>
  </r>
  <r>
    <n v="276"/>
    <s v="Fields Ltd"/>
    <s v="Front-line foreground project"/>
    <n v="5500"/>
    <x v="274"/>
    <n v="5324"/>
    <x v="1"/>
    <n v="1"/>
    <x v="0"/>
    <n v="133"/>
    <n v="40.030075187969928"/>
    <x v="1"/>
    <n v="1334811600"/>
    <n v="1335243600"/>
    <d v="2012-04-19T05:00:00"/>
    <d v="2012-04-24T05:00:00"/>
    <b v="0"/>
    <b v="1"/>
    <s v="games/video games"/>
    <x v="6"/>
    <s v="video games"/>
  </r>
  <r>
    <n v="277"/>
    <s v="Ramos-Mitchell"/>
    <s v="Persevering system-worthy info-mediaries"/>
    <n v="700"/>
    <x v="275"/>
    <n v="7465"/>
    <x v="1"/>
    <n v="1"/>
    <x v="1"/>
    <n v="83"/>
    <n v="89.939759036144579"/>
    <x v="1"/>
    <n v="1279515600"/>
    <n v="1279688400"/>
    <d v="2010-07-19T05:00:00"/>
    <d v="2010-07-21T05:00:00"/>
    <b v="0"/>
    <b v="0"/>
    <s v="theater/plays"/>
    <x v="3"/>
    <s v="plays"/>
  </r>
  <r>
    <n v="278"/>
    <s v="Higgins, Davis and Salazar"/>
    <s v="Distributed multi-tasking strategy"/>
    <n v="2700"/>
    <x v="276"/>
    <n v="8799"/>
    <x v="1"/>
    <n v="1"/>
    <x v="1"/>
    <n v="91"/>
    <n v="96.692307692307693"/>
    <x v="1"/>
    <n v="1353909600"/>
    <n v="1356069600"/>
    <d v="2012-11-26T06:00:00"/>
    <d v="2012-12-21T06:00:00"/>
    <b v="0"/>
    <b v="0"/>
    <s v="technology/web"/>
    <x v="2"/>
    <s v="web"/>
  </r>
  <r>
    <n v="279"/>
    <s v="Smith-Jenkins"/>
    <s v="Vision-oriented methodical application"/>
    <n v="8000"/>
    <x v="277"/>
    <n v="13656"/>
    <x v="1"/>
    <n v="1"/>
    <x v="1"/>
    <n v="546"/>
    <n v="25.010989010989011"/>
    <x v="1"/>
    <n v="1535950800"/>
    <n v="1536210000"/>
    <d v="2018-09-03T05:00:00"/>
    <d v="2018-09-06T05:00:00"/>
    <b v="0"/>
    <b v="0"/>
    <s v="theater/plays"/>
    <x v="3"/>
    <s v="plays"/>
  </r>
  <r>
    <n v="280"/>
    <s v="Braun PLC"/>
    <s v="Function-based high-level infrastructure"/>
    <n v="2500"/>
    <x v="278"/>
    <n v="14536"/>
    <x v="1"/>
    <n v="1"/>
    <x v="1"/>
    <n v="393"/>
    <n v="36.987277353689571"/>
    <x v="1"/>
    <n v="1511244000"/>
    <n v="1511762400"/>
    <d v="2017-11-21T06:00:00"/>
    <d v="2017-11-27T06:00:00"/>
    <b v="0"/>
    <b v="0"/>
    <s v="film &amp; video/animation"/>
    <x v="4"/>
    <s v="animation"/>
  </r>
  <r>
    <n v="281"/>
    <s v="Drake PLC"/>
    <s v="Profound object-oriented paradigm"/>
    <n v="164500"/>
    <x v="279"/>
    <n v="150552"/>
    <x v="1"/>
    <n v="1"/>
    <x v="0"/>
    <n v="2062"/>
    <n v="73.012609117361791"/>
    <x v="1"/>
    <n v="1331445600"/>
    <n v="1333256400"/>
    <d v="2012-03-11T06:00:00"/>
    <d v="2012-04-01T05:00:00"/>
    <b v="0"/>
    <b v="1"/>
    <s v="theater/plays"/>
    <x v="3"/>
    <s v="plays"/>
  </r>
  <r>
    <n v="282"/>
    <s v="Ross, Kelly and Brown"/>
    <s v="Virtual contextually-based circuit"/>
    <n v="8400"/>
    <x v="280"/>
    <n v="9076"/>
    <x v="1"/>
    <n v="1"/>
    <x v="1"/>
    <n v="133"/>
    <n v="68.240601503759393"/>
    <x v="1"/>
    <n v="1480226400"/>
    <n v="1480744800"/>
    <d v="2016-11-27T06:00:00"/>
    <d v="2016-12-03T06:00:00"/>
    <b v="0"/>
    <b v="1"/>
    <s v="film &amp; video/television"/>
    <x v="4"/>
    <s v="television"/>
  </r>
  <r>
    <n v="283"/>
    <s v="Lucas-Mullins"/>
    <s v="Business-focused dynamic instruction set"/>
    <n v="8100"/>
    <x v="281"/>
    <n v="1517"/>
    <x v="3"/>
    <n v="0.15"/>
    <x v="0"/>
    <n v="29"/>
    <n v="7.8465517241379308"/>
    <x v="3"/>
    <n v="1464584400"/>
    <n v="1465016400"/>
    <d v="2016-05-30T05:00:00"/>
    <d v="2016-06-04T05:00:00"/>
    <b v="0"/>
    <b v="0"/>
    <s v="music/rock"/>
    <x v="1"/>
    <s v="rock"/>
  </r>
  <r>
    <n v="284"/>
    <s v="Tran LLC"/>
    <s v="Ameliorated fresh-thinking protocol"/>
    <n v="9800"/>
    <x v="282"/>
    <n v="8153"/>
    <x v="1"/>
    <n v="1"/>
    <x v="0"/>
    <n v="132"/>
    <n v="61.765151515151516"/>
    <x v="1"/>
    <n v="1335848400"/>
    <n v="1336280400"/>
    <d v="2012-05-01T05:00:00"/>
    <d v="2012-05-06T05:00:00"/>
    <b v="0"/>
    <b v="0"/>
    <s v="technology/web"/>
    <x v="2"/>
    <s v="web"/>
  </r>
  <r>
    <n v="285"/>
    <s v="Dawson, Brady and Gilbert"/>
    <s v="Front-line optimizing emulation"/>
    <n v="900"/>
    <x v="283"/>
    <n v="6357"/>
    <x v="1"/>
    <n v="1"/>
    <x v="1"/>
    <n v="254"/>
    <n v="25.027559055118111"/>
    <x v="1"/>
    <n v="1473483600"/>
    <n v="1476766800"/>
    <d v="2016-09-10T05:00:00"/>
    <d v="2016-10-18T05:00:00"/>
    <b v="0"/>
    <b v="0"/>
    <s v="theater/plays"/>
    <x v="3"/>
    <s v="plays"/>
  </r>
  <r>
    <n v="286"/>
    <s v="Obrien-Aguirre"/>
    <s v="Devolved uniform complexity"/>
    <n v="112100"/>
    <x v="284"/>
    <n v="19557"/>
    <x v="1"/>
    <n v="1"/>
    <x v="3"/>
    <n v="184"/>
    <n v="106.28804347826087"/>
    <x v="1"/>
    <n v="1479880800"/>
    <n v="1480485600"/>
    <d v="2016-11-23T06:00:00"/>
    <d v="2016-11-30T06:00:00"/>
    <b v="0"/>
    <b v="0"/>
    <s v="theater/plays"/>
    <x v="3"/>
    <s v="plays"/>
  </r>
  <r>
    <n v="287"/>
    <s v="Ferguson PLC"/>
    <s v="Public-key intangible superstructure"/>
    <n v="6300"/>
    <x v="285"/>
    <n v="13213"/>
    <x v="1"/>
    <n v="1"/>
    <x v="1"/>
    <n v="176"/>
    <n v="75.07386363636364"/>
    <x v="1"/>
    <n v="1430197200"/>
    <n v="1430197200"/>
    <d v="2015-04-28T05:00:00"/>
    <d v="2015-04-28T05:00:00"/>
    <b v="0"/>
    <b v="0"/>
    <s v="music/electric music"/>
    <x v="1"/>
    <s v="electric music"/>
  </r>
  <r>
    <n v="288"/>
    <s v="Garcia Ltd"/>
    <s v="Secured global success"/>
    <n v="5600"/>
    <x v="286"/>
    <n v="5476"/>
    <x v="3"/>
    <n v="0.15"/>
    <x v="0"/>
    <n v="137"/>
    <n v="5.9956204379562044"/>
    <x v="3"/>
    <n v="1331701200"/>
    <n v="1331787600"/>
    <d v="2012-03-14T05:00:00"/>
    <d v="2012-03-15T05:00:00"/>
    <b v="0"/>
    <b v="1"/>
    <s v="music/metal"/>
    <x v="1"/>
    <s v="metal"/>
  </r>
  <r>
    <n v="289"/>
    <s v="Smith, Love and Smith"/>
    <s v="Grass-roots mission-critical capability"/>
    <n v="800"/>
    <x v="287"/>
    <n v="13474"/>
    <x v="0"/>
    <n v="0.74"/>
    <x v="1"/>
    <n v="337"/>
    <n v="29.586824925816025"/>
    <x v="0"/>
    <n v="1438578000"/>
    <n v="1438837200"/>
    <d v="2015-08-03T05:00:00"/>
    <d v="2015-08-06T05:00:00"/>
    <b v="0"/>
    <b v="0"/>
    <s v="theater/plays"/>
    <x v="3"/>
    <s v="plays"/>
  </r>
  <r>
    <n v="290"/>
    <s v="Wilson, Hall and Osborne"/>
    <s v="Advanced global data-warehouse"/>
    <n v="168600"/>
    <x v="288"/>
    <n v="91722"/>
    <x v="1"/>
    <n v="1"/>
    <x v="0"/>
    <n v="908"/>
    <n v="101.01541850220265"/>
    <x v="1"/>
    <n v="1368162000"/>
    <n v="1370926800"/>
    <d v="2013-05-10T05:00:00"/>
    <d v="2013-06-11T05:00:00"/>
    <b v="0"/>
    <b v="1"/>
    <s v="film &amp; video/documentary"/>
    <x v="4"/>
    <s v="documentary"/>
  </r>
  <r>
    <n v="291"/>
    <s v="Bell, Grimes and Kerr"/>
    <s v="Self-enabling uniform complexity"/>
    <n v="1800"/>
    <x v="289"/>
    <n v="8219"/>
    <x v="1"/>
    <n v="1"/>
    <x v="1"/>
    <n v="107"/>
    <n v="76.813084112149539"/>
    <x v="1"/>
    <n v="1318654800"/>
    <n v="1319000400"/>
    <d v="2011-10-15T05:00:00"/>
    <d v="2011-10-19T05:00:00"/>
    <b v="1"/>
    <b v="0"/>
    <s v="technology/web"/>
    <x v="2"/>
    <s v="web"/>
  </r>
  <r>
    <n v="292"/>
    <s v="Ho-Harris"/>
    <s v="Versatile cohesive encoding"/>
    <n v="7300"/>
    <x v="290"/>
    <n v="717"/>
    <x v="1"/>
    <n v="1"/>
    <x v="0"/>
    <n v="10"/>
    <n v="71.7"/>
    <x v="1"/>
    <n v="1331874000"/>
    <n v="1333429200"/>
    <d v="2012-03-16T05:00:00"/>
    <d v="2012-04-03T05:00:00"/>
    <b v="0"/>
    <b v="0"/>
    <s v="food/food trucks"/>
    <x v="0"/>
    <s v="food trucks"/>
  </r>
  <r>
    <n v="293"/>
    <s v="Ross Group"/>
    <s v="Organized executive solution"/>
    <n v="6500"/>
    <x v="291"/>
    <n v="1065"/>
    <x v="6"/>
    <n v="1.1200000000000001"/>
    <x v="3"/>
    <n v="32"/>
    <n v="37.275000000000006"/>
    <x v="6"/>
    <n v="1286254800"/>
    <n v="1287032400"/>
    <d v="2010-10-05T05:00:00"/>
    <d v="2010-10-14T05:00:00"/>
    <b v="0"/>
    <b v="0"/>
    <s v="theater/plays"/>
    <x v="3"/>
    <s v="plays"/>
  </r>
  <r>
    <n v="294"/>
    <s v="Turner-Davis"/>
    <s v="Automated local emulation"/>
    <n v="600"/>
    <x v="292"/>
    <n v="8038"/>
    <x v="1"/>
    <n v="1"/>
    <x v="1"/>
    <n v="183"/>
    <n v="43.923497267759565"/>
    <x v="1"/>
    <n v="1540530000"/>
    <n v="1541570400"/>
    <d v="2018-10-26T05:00:00"/>
    <d v="2018-11-07T06:00:00"/>
    <b v="0"/>
    <b v="0"/>
    <s v="theater/plays"/>
    <x v="3"/>
    <s v="plays"/>
  </r>
  <r>
    <n v="295"/>
    <s v="Smith, Jackson and Herrera"/>
    <s v="Enterprise-wide intermediate middleware"/>
    <n v="192900"/>
    <x v="293"/>
    <n v="68769"/>
    <x v="5"/>
    <n v="1.2"/>
    <x v="0"/>
    <n v="1910"/>
    <n v="43.205654450261783"/>
    <x v="5"/>
    <n v="1381813200"/>
    <n v="1383976800"/>
    <d v="2013-10-15T05:00:00"/>
    <d v="2013-11-09T06:00:00"/>
    <b v="0"/>
    <b v="0"/>
    <s v="theater/plays"/>
    <x v="3"/>
    <s v="plays"/>
  </r>
  <r>
    <n v="296"/>
    <s v="Smith-Hess"/>
    <s v="Grass-roots real-time Local Area Network"/>
    <n v="6100"/>
    <x v="294"/>
    <n v="3352"/>
    <x v="2"/>
    <n v="0.69"/>
    <x v="0"/>
    <n v="38"/>
    <n v="60.865263157894731"/>
    <x v="2"/>
    <n v="1548655200"/>
    <n v="1550556000"/>
    <d v="2019-01-28T06:00:00"/>
    <d v="2019-02-19T06:00:00"/>
    <b v="0"/>
    <b v="0"/>
    <s v="theater/plays"/>
    <x v="3"/>
    <s v="plays"/>
  </r>
  <r>
    <n v="297"/>
    <s v="Brown, Herring and Bass"/>
    <s v="Organized client-driven capacity"/>
    <n v="7200"/>
    <x v="295"/>
    <n v="6785"/>
    <x v="2"/>
    <n v="0.69"/>
    <x v="0"/>
    <n v="104"/>
    <n v="45.015865384615381"/>
    <x v="2"/>
    <n v="1389679200"/>
    <n v="1390456800"/>
    <d v="2014-01-14T06:00:00"/>
    <d v="2014-01-23T06:00:00"/>
    <b v="0"/>
    <b v="1"/>
    <s v="theater/plays"/>
    <x v="3"/>
    <s v="plays"/>
  </r>
  <r>
    <n v="298"/>
    <s v="Chase, Garcia and Johnson"/>
    <s v="Adaptive intangible database"/>
    <n v="3500"/>
    <x v="296"/>
    <n v="5037"/>
    <x v="1"/>
    <n v="1"/>
    <x v="1"/>
    <n v="72"/>
    <n v="69.958333333333329"/>
    <x v="1"/>
    <n v="1456466400"/>
    <n v="1458018000"/>
    <d v="2016-02-26T06:00:00"/>
    <d v="2016-03-15T05:00:00"/>
    <b v="0"/>
    <b v="1"/>
    <s v="music/rock"/>
    <x v="1"/>
    <s v="rock"/>
  </r>
  <r>
    <n v="299"/>
    <s v="Ramsey and Sons"/>
    <s v="Grass-roots contextually-based algorithm"/>
    <n v="3800"/>
    <x v="297"/>
    <n v="1954"/>
    <x v="1"/>
    <n v="1"/>
    <x v="0"/>
    <n v="49"/>
    <n v="39.877551020408163"/>
    <x v="1"/>
    <n v="1456984800"/>
    <n v="1461819600"/>
    <d v="2016-03-03T06:00:00"/>
    <d v="2016-04-28T05:00:00"/>
    <b v="0"/>
    <b v="0"/>
    <s v="food/food trucks"/>
    <x v="0"/>
    <s v="food trucks"/>
  </r>
  <r>
    <n v="300"/>
    <s v="Cooke PLC"/>
    <s v="Focused executive core"/>
    <n v="100"/>
    <x v="298"/>
    <n v="5"/>
    <x v="3"/>
    <n v="0.15"/>
    <x v="0"/>
    <n v="1"/>
    <n v="0.75"/>
    <x v="3"/>
    <n v="1504069200"/>
    <n v="1504155600"/>
    <d v="2017-08-30T05:00:00"/>
    <d v="2017-08-31T05:00:00"/>
    <b v="0"/>
    <b v="1"/>
    <s v="publishing/nonfiction"/>
    <x v="5"/>
    <s v="nonfiction"/>
  </r>
  <r>
    <n v="301"/>
    <s v="Wong-Walker"/>
    <s v="Multi-channeled disintermediate policy"/>
    <n v="900"/>
    <x v="299"/>
    <n v="12102"/>
    <x v="1"/>
    <n v="1"/>
    <x v="1"/>
    <n v="295"/>
    <n v="41.023728813559323"/>
    <x v="1"/>
    <n v="1424930400"/>
    <n v="1426395600"/>
    <d v="2015-02-26T06:00:00"/>
    <d v="2015-03-15T05:00:00"/>
    <b v="0"/>
    <b v="0"/>
    <s v="film &amp; video/documentary"/>
    <x v="4"/>
    <s v="documentary"/>
  </r>
  <r>
    <n v="302"/>
    <s v="Ferguson, Collins and Mata"/>
    <s v="Customizable bi-directional hardware"/>
    <n v="76100"/>
    <x v="300"/>
    <n v="24234"/>
    <x v="1"/>
    <n v="1"/>
    <x v="0"/>
    <n v="245"/>
    <n v="98.914285714285711"/>
    <x v="1"/>
    <n v="1535864400"/>
    <n v="1537074000"/>
    <d v="2018-09-02T05:00:00"/>
    <d v="2018-09-16T05:00:00"/>
    <b v="0"/>
    <b v="0"/>
    <s v="theater/plays"/>
    <x v="3"/>
    <s v="plays"/>
  </r>
  <r>
    <n v="303"/>
    <s v="Guerrero, Flores and Jenkins"/>
    <s v="Networked optimal architecture"/>
    <n v="3400"/>
    <x v="301"/>
    <n v="2809"/>
    <x v="1"/>
    <n v="1"/>
    <x v="0"/>
    <n v="32"/>
    <n v="87.78125"/>
    <x v="1"/>
    <n v="1452146400"/>
    <n v="1452578400"/>
    <d v="2016-01-07T06:00:00"/>
    <d v="2016-01-12T06:00:00"/>
    <b v="0"/>
    <b v="0"/>
    <s v="music/indie rock"/>
    <x v="1"/>
    <s v="indie rock"/>
  </r>
  <r>
    <n v="304"/>
    <s v="Peterson PLC"/>
    <s v="User-friendly discrete benchmark"/>
    <n v="2100"/>
    <x v="302"/>
    <n v="11469"/>
    <x v="1"/>
    <n v="1"/>
    <x v="1"/>
    <n v="142"/>
    <n v="80.767605633802816"/>
    <x v="1"/>
    <n v="1470546000"/>
    <n v="1474088400"/>
    <d v="2016-08-07T05:00:00"/>
    <d v="2016-09-17T05:00:00"/>
    <b v="0"/>
    <b v="0"/>
    <s v="film &amp; video/documentary"/>
    <x v="4"/>
    <s v="documentary"/>
  </r>
  <r>
    <n v="305"/>
    <s v="Townsend Ltd"/>
    <s v="Grass-roots actuating policy"/>
    <n v="2800"/>
    <x v="303"/>
    <n v="8014"/>
    <x v="1"/>
    <n v="1"/>
    <x v="1"/>
    <n v="85"/>
    <n v="94.28235294117647"/>
    <x v="1"/>
    <n v="1458363600"/>
    <n v="1461906000"/>
    <d v="2016-03-19T05:00:00"/>
    <d v="2016-04-29T05:00:00"/>
    <b v="0"/>
    <b v="0"/>
    <s v="theater/plays"/>
    <x v="3"/>
    <s v="plays"/>
  </r>
  <r>
    <n v="306"/>
    <s v="Rush, Reed and Hall"/>
    <s v="Enterprise-wide 3rdgeneration knowledge user"/>
    <n v="6500"/>
    <x v="304"/>
    <n v="514"/>
    <x v="1"/>
    <n v="1"/>
    <x v="0"/>
    <n v="7"/>
    <n v="73.428571428571431"/>
    <x v="1"/>
    <n v="1500008400"/>
    <n v="1500267600"/>
    <d v="2017-07-14T05:00:00"/>
    <d v="2017-07-17T05:00:00"/>
    <b v="0"/>
    <b v="1"/>
    <s v="theater/plays"/>
    <x v="3"/>
    <s v="plays"/>
  </r>
  <r>
    <n v="307"/>
    <s v="Salazar-Dodson"/>
    <s v="Face-to-face zero tolerance moderator"/>
    <n v="32900"/>
    <x v="305"/>
    <n v="43473"/>
    <x v="3"/>
    <n v="0.15"/>
    <x v="1"/>
    <n v="659"/>
    <n v="9.8952200303490141"/>
    <x v="3"/>
    <n v="1338958800"/>
    <n v="1340686800"/>
    <d v="2012-06-06T05:00:00"/>
    <d v="2012-06-26T05:00:00"/>
    <b v="0"/>
    <b v="1"/>
    <s v="publishing/fiction"/>
    <x v="5"/>
    <s v="fiction"/>
  </r>
  <r>
    <n v="308"/>
    <s v="Davis Ltd"/>
    <s v="Grass-roots optimizing projection"/>
    <n v="118200"/>
    <x v="306"/>
    <n v="87560"/>
    <x v="1"/>
    <n v="1"/>
    <x v="0"/>
    <n v="803"/>
    <n v="109.04109589041096"/>
    <x v="1"/>
    <n v="1303102800"/>
    <n v="1303189200"/>
    <d v="2011-04-18T05:00:00"/>
    <d v="2011-04-19T05:00:00"/>
    <b v="0"/>
    <b v="0"/>
    <s v="theater/plays"/>
    <x v="3"/>
    <s v="plays"/>
  </r>
  <r>
    <n v="309"/>
    <s v="Harris-Perry"/>
    <s v="User-centric 6thgeneration attitude"/>
    <n v="4100"/>
    <x v="307"/>
    <n v="3087"/>
    <x v="1"/>
    <n v="1"/>
    <x v="3"/>
    <n v="75"/>
    <n v="41.16"/>
    <x v="1"/>
    <n v="1316581200"/>
    <n v="1318309200"/>
    <d v="2011-09-21T05:00:00"/>
    <d v="2011-10-11T05:00:00"/>
    <b v="0"/>
    <b v="1"/>
    <s v="music/indie rock"/>
    <x v="1"/>
    <s v="indie rock"/>
  </r>
  <r>
    <n v="310"/>
    <s v="Velazquez, Hunt and Ortiz"/>
    <s v="Switchable zero tolerance website"/>
    <n v="7800"/>
    <x v="308"/>
    <n v="1586"/>
    <x v="1"/>
    <n v="1"/>
    <x v="0"/>
    <n v="16"/>
    <n v="99.125"/>
    <x v="1"/>
    <n v="1270789200"/>
    <n v="1272171600"/>
    <d v="2010-04-09T05:00:00"/>
    <d v="2010-04-25T05:00:00"/>
    <b v="0"/>
    <b v="0"/>
    <s v="games/video games"/>
    <x v="6"/>
    <s v="video games"/>
  </r>
  <r>
    <n v="311"/>
    <s v="Flores PLC"/>
    <s v="Focused real-time help-desk"/>
    <n v="6300"/>
    <x v="309"/>
    <n v="12812"/>
    <x v="1"/>
    <n v="1"/>
    <x v="1"/>
    <n v="121"/>
    <n v="105.88429752066116"/>
    <x v="1"/>
    <n v="1297836000"/>
    <n v="1298872800"/>
    <d v="2011-02-16T06:00:00"/>
    <d v="2011-02-28T06:00:00"/>
    <b v="0"/>
    <b v="0"/>
    <s v="theater/plays"/>
    <x v="3"/>
    <s v="plays"/>
  </r>
  <r>
    <n v="312"/>
    <s v="Martinez LLC"/>
    <s v="Robust impactful approach"/>
    <n v="59100"/>
    <x v="310"/>
    <n v="183345"/>
    <x v="1"/>
    <n v="1"/>
    <x v="1"/>
    <n v="3742"/>
    <n v="48.996525921966864"/>
    <x v="1"/>
    <n v="1382677200"/>
    <n v="1383282000"/>
    <d v="2013-10-25T05:00:00"/>
    <d v="2013-11-01T05:00:00"/>
    <b v="0"/>
    <b v="0"/>
    <s v="theater/plays"/>
    <x v="3"/>
    <s v="plays"/>
  </r>
  <r>
    <n v="313"/>
    <s v="Miller-Irwin"/>
    <s v="Secured maximized policy"/>
    <n v="2200"/>
    <x v="311"/>
    <n v="8697"/>
    <x v="1"/>
    <n v="1"/>
    <x v="1"/>
    <n v="223"/>
    <n v="39"/>
    <x v="1"/>
    <n v="1330322400"/>
    <n v="1330495200"/>
    <d v="2012-02-27T06:00:00"/>
    <d v="2012-02-29T06:00:00"/>
    <b v="0"/>
    <b v="0"/>
    <s v="music/rock"/>
    <x v="1"/>
    <s v="rock"/>
  </r>
  <r>
    <n v="314"/>
    <s v="Sanchez-Morgan"/>
    <s v="Realigned upward-trending strategy"/>
    <n v="1400"/>
    <x v="312"/>
    <n v="4126"/>
    <x v="1"/>
    <n v="1"/>
    <x v="1"/>
    <n v="133"/>
    <n v="31.022556390977442"/>
    <x v="1"/>
    <n v="1552366800"/>
    <n v="1552798800"/>
    <d v="2019-03-12T05:00:00"/>
    <d v="2019-03-17T05:00:00"/>
    <b v="0"/>
    <b v="1"/>
    <s v="film &amp; video/documentary"/>
    <x v="4"/>
    <s v="documentary"/>
  </r>
  <r>
    <n v="315"/>
    <s v="Lopez, Adams and Johnson"/>
    <s v="Open-source interactive knowledge user"/>
    <n v="9500"/>
    <x v="313"/>
    <n v="3220"/>
    <x v="1"/>
    <n v="1"/>
    <x v="0"/>
    <n v="31"/>
    <n v="103.87096774193549"/>
    <x v="1"/>
    <n v="1400907600"/>
    <n v="1403413200"/>
    <d v="2014-05-24T05:00:00"/>
    <d v="2014-06-22T05:00:00"/>
    <b v="0"/>
    <b v="0"/>
    <s v="theater/plays"/>
    <x v="3"/>
    <s v="plays"/>
  </r>
  <r>
    <n v="316"/>
    <s v="Martin-Marshall"/>
    <s v="Configurable demand-driven matrix"/>
    <n v="9600"/>
    <x v="314"/>
    <n v="6401"/>
    <x v="6"/>
    <n v="1.1200000000000001"/>
    <x v="0"/>
    <n v="108"/>
    <n v="66.380740740740748"/>
    <x v="6"/>
    <n v="1574143200"/>
    <n v="1574229600"/>
    <d v="2019-11-19T06:00:00"/>
    <d v="2019-11-20T06:00:00"/>
    <b v="0"/>
    <b v="1"/>
    <s v="food/food trucks"/>
    <x v="0"/>
    <s v="food trucks"/>
  </r>
  <r>
    <n v="317"/>
    <s v="Summers PLC"/>
    <s v="Cross-group coherent hierarchy"/>
    <n v="6600"/>
    <x v="315"/>
    <n v="1269"/>
    <x v="1"/>
    <n v="1"/>
    <x v="0"/>
    <n v="30"/>
    <n v="42.3"/>
    <x v="1"/>
    <n v="1494738000"/>
    <n v="1495861200"/>
    <d v="2017-05-14T05:00:00"/>
    <d v="2017-05-27T05:00:00"/>
    <b v="0"/>
    <b v="0"/>
    <s v="theater/plays"/>
    <x v="3"/>
    <s v="plays"/>
  </r>
  <r>
    <n v="318"/>
    <s v="Young, Hart and Ryan"/>
    <s v="Decentralized demand-driven open system"/>
    <n v="5700"/>
    <x v="316"/>
    <n v="903"/>
    <x v="1"/>
    <n v="1"/>
    <x v="0"/>
    <n v="17"/>
    <n v="53.117647058823529"/>
    <x v="1"/>
    <n v="1392357600"/>
    <n v="1392530400"/>
    <d v="2014-02-14T06:00:00"/>
    <d v="2014-02-16T06:00:00"/>
    <b v="0"/>
    <b v="0"/>
    <s v="music/rock"/>
    <x v="1"/>
    <s v="rock"/>
  </r>
  <r>
    <n v="319"/>
    <s v="Mills Group"/>
    <s v="Advanced empowering matrix"/>
    <n v="8400"/>
    <x v="317"/>
    <n v="3251"/>
    <x v="1"/>
    <n v="1"/>
    <x v="3"/>
    <n v="64"/>
    <n v="50.796875"/>
    <x v="1"/>
    <n v="1281589200"/>
    <n v="1283662800"/>
    <d v="2010-08-12T05:00:00"/>
    <d v="2010-09-05T05:00:00"/>
    <b v="0"/>
    <b v="0"/>
    <s v="technology/web"/>
    <x v="2"/>
    <s v="web"/>
  </r>
  <r>
    <n v="320"/>
    <s v="Sandoval-Powell"/>
    <s v="Phased holistic implementation"/>
    <n v="84400"/>
    <x v="318"/>
    <n v="8092"/>
    <x v="1"/>
    <n v="1"/>
    <x v="0"/>
    <n v="80"/>
    <n v="101.15"/>
    <x v="1"/>
    <n v="1305003600"/>
    <n v="1305781200"/>
    <d v="2011-05-10T05:00:00"/>
    <d v="2011-05-19T05:00:00"/>
    <b v="0"/>
    <b v="0"/>
    <s v="publishing/fiction"/>
    <x v="5"/>
    <s v="fiction"/>
  </r>
  <r>
    <n v="321"/>
    <s v="Mills, Frazier and Perez"/>
    <s v="Proactive attitude-oriented knowledge user"/>
    <n v="170400"/>
    <x v="319"/>
    <n v="160422"/>
    <x v="1"/>
    <n v="1"/>
    <x v="0"/>
    <n v="2468"/>
    <n v="65.000810372771468"/>
    <x v="1"/>
    <n v="1301634000"/>
    <n v="1302325200"/>
    <d v="2011-04-01T05:00:00"/>
    <d v="2011-04-09T05:00:00"/>
    <b v="0"/>
    <b v="0"/>
    <s v="film &amp; video/shorts"/>
    <x v="4"/>
    <s v="shorts"/>
  </r>
  <r>
    <n v="322"/>
    <s v="Hebert Group"/>
    <s v="Visionary asymmetric Graphical User Interface"/>
    <n v="117900"/>
    <x v="320"/>
    <n v="196377"/>
    <x v="1"/>
    <n v="1"/>
    <x v="1"/>
    <n v="5168"/>
    <n v="37.998645510835914"/>
    <x v="1"/>
    <n v="1290664800"/>
    <n v="1291788000"/>
    <d v="2010-11-25T06:00:00"/>
    <d v="2010-12-08T06:00:00"/>
    <b v="0"/>
    <b v="0"/>
    <s v="theater/plays"/>
    <x v="3"/>
    <s v="plays"/>
  </r>
  <r>
    <n v="323"/>
    <s v="Cole, Smith and Wood"/>
    <s v="Integrated zero-defect help-desk"/>
    <n v="8900"/>
    <x v="321"/>
    <n v="2148"/>
    <x v="4"/>
    <n v="1.35"/>
    <x v="0"/>
    <n v="26"/>
    <n v="111.53076923076924"/>
    <x v="4"/>
    <n v="1395896400"/>
    <n v="1396069200"/>
    <d v="2014-03-27T05:00:00"/>
    <d v="2014-03-29T05:00:00"/>
    <b v="0"/>
    <b v="0"/>
    <s v="film &amp; video/documentary"/>
    <x v="4"/>
    <s v="documentary"/>
  </r>
  <r>
    <n v="324"/>
    <s v="Harris, Hall and Harris"/>
    <s v="Inverse analyzing matrices"/>
    <n v="7100"/>
    <x v="322"/>
    <n v="11648"/>
    <x v="1"/>
    <n v="1"/>
    <x v="1"/>
    <n v="307"/>
    <n v="37.941368078175898"/>
    <x v="1"/>
    <n v="1434862800"/>
    <n v="1435899600"/>
    <d v="2015-06-21T05:00:00"/>
    <d v="2015-07-03T05:00:00"/>
    <b v="0"/>
    <b v="1"/>
    <s v="theater/plays"/>
    <x v="3"/>
    <s v="plays"/>
  </r>
  <r>
    <n v="325"/>
    <s v="Saunders Group"/>
    <s v="Programmable systemic implementation"/>
    <n v="6500"/>
    <x v="323"/>
    <n v="5897"/>
    <x v="1"/>
    <n v="1"/>
    <x v="0"/>
    <n v="73"/>
    <n v="80.780821917808225"/>
    <x v="1"/>
    <n v="1529125200"/>
    <n v="1531112400"/>
    <d v="2018-06-16T05:00:00"/>
    <d v="2018-07-09T05:00:00"/>
    <b v="0"/>
    <b v="1"/>
    <s v="theater/plays"/>
    <x v="3"/>
    <s v="plays"/>
  </r>
  <r>
    <n v="326"/>
    <s v="Pham, Avila and Nash"/>
    <s v="Multi-channeled next generation architecture"/>
    <n v="7200"/>
    <x v="324"/>
    <n v="3326"/>
    <x v="1"/>
    <n v="1"/>
    <x v="0"/>
    <n v="128"/>
    <n v="25.984375"/>
    <x v="1"/>
    <n v="1451109600"/>
    <n v="1451628000"/>
    <d v="2015-12-26T06:00:00"/>
    <d v="2016-01-01T06:00:00"/>
    <b v="0"/>
    <b v="0"/>
    <s v="film &amp; video/animation"/>
    <x v="4"/>
    <s v="animation"/>
  </r>
  <r>
    <n v="327"/>
    <s v="Patterson, Salinas and Lucas"/>
    <s v="Digitized 3rdgeneration encoding"/>
    <n v="2600"/>
    <x v="325"/>
    <n v="1002"/>
    <x v="1"/>
    <n v="1"/>
    <x v="0"/>
    <n v="33"/>
    <n v="30.363636363636363"/>
    <x v="1"/>
    <n v="1566968400"/>
    <n v="1567314000"/>
    <d v="2019-08-28T05:00:00"/>
    <d v="2019-09-01T05:00:00"/>
    <b v="0"/>
    <b v="1"/>
    <s v="theater/plays"/>
    <x v="3"/>
    <s v="plays"/>
  </r>
  <r>
    <n v="328"/>
    <s v="Young PLC"/>
    <s v="Innovative well-modulated functionalities"/>
    <n v="98700"/>
    <x v="326"/>
    <n v="131826"/>
    <x v="1"/>
    <n v="1"/>
    <x v="1"/>
    <n v="2441"/>
    <n v="54.004916018025398"/>
    <x v="1"/>
    <n v="1543557600"/>
    <n v="1544508000"/>
    <d v="2018-11-30T06:00:00"/>
    <d v="2018-12-11T06:00:00"/>
    <b v="0"/>
    <b v="0"/>
    <s v="music/rock"/>
    <x v="1"/>
    <s v="rock"/>
  </r>
  <r>
    <n v="329"/>
    <s v="Willis and Sons"/>
    <s v="Fundamental incremental database"/>
    <n v="93800"/>
    <x v="327"/>
    <n v="21477"/>
    <x v="1"/>
    <n v="1"/>
    <x v="2"/>
    <n v="211"/>
    <n v="101.78672985781991"/>
    <x v="1"/>
    <n v="1481522400"/>
    <n v="1482472800"/>
    <d v="2016-12-12T06:00:00"/>
    <d v="2016-12-23T06:00:00"/>
    <b v="0"/>
    <b v="0"/>
    <s v="games/video games"/>
    <x v="6"/>
    <s v="video games"/>
  </r>
  <r>
    <n v="330"/>
    <s v="Thompson-Bates"/>
    <s v="Expanded encompassing open architecture"/>
    <n v="33700"/>
    <x v="328"/>
    <n v="62330"/>
    <x v="4"/>
    <n v="1.35"/>
    <x v="1"/>
    <n v="1385"/>
    <n v="60.754873646209383"/>
    <x v="4"/>
    <n v="1512712800"/>
    <n v="1512799200"/>
    <d v="2017-12-08T06:00:00"/>
    <d v="2017-12-09T06:00:00"/>
    <b v="0"/>
    <b v="0"/>
    <s v="film &amp; video/documentary"/>
    <x v="4"/>
    <s v="documentary"/>
  </r>
  <r>
    <n v="331"/>
    <s v="Rose-Silva"/>
    <s v="Intuitive static portal"/>
    <n v="3300"/>
    <x v="329"/>
    <n v="14643"/>
    <x v="1"/>
    <n v="1"/>
    <x v="1"/>
    <n v="190"/>
    <n v="77.068421052631578"/>
    <x v="1"/>
    <n v="1324274400"/>
    <n v="1324360800"/>
    <d v="2011-12-19T06:00:00"/>
    <d v="2011-12-20T06:00:00"/>
    <b v="0"/>
    <b v="0"/>
    <s v="food/food trucks"/>
    <x v="0"/>
    <s v="food trucks"/>
  </r>
  <r>
    <n v="332"/>
    <s v="Pacheco, Johnson and Torres"/>
    <s v="Optional bandwidth-monitored definition"/>
    <n v="20700"/>
    <x v="330"/>
    <n v="41396"/>
    <x v="1"/>
    <n v="1"/>
    <x v="1"/>
    <n v="470"/>
    <n v="88.076595744680844"/>
    <x v="1"/>
    <n v="1364446800"/>
    <n v="1364533200"/>
    <d v="2013-03-28T05:00:00"/>
    <d v="2013-03-29T05:00:00"/>
    <b v="0"/>
    <b v="0"/>
    <s v="technology/wearables"/>
    <x v="2"/>
    <s v="wearables"/>
  </r>
  <r>
    <n v="333"/>
    <s v="Carlson, Dixon and Jones"/>
    <s v="Persistent well-modulated synergy"/>
    <n v="9600"/>
    <x v="331"/>
    <n v="11900"/>
    <x v="1"/>
    <n v="1"/>
    <x v="1"/>
    <n v="253"/>
    <n v="47.035573122529641"/>
    <x v="1"/>
    <n v="1542693600"/>
    <n v="1545112800"/>
    <d v="2018-11-20T06:00:00"/>
    <d v="2018-12-18T06:00:00"/>
    <b v="0"/>
    <b v="0"/>
    <s v="theater/plays"/>
    <x v="3"/>
    <s v="plays"/>
  </r>
  <r>
    <n v="334"/>
    <s v="Mcgee Group"/>
    <s v="Assimilated discrete algorithm"/>
    <n v="66200"/>
    <x v="332"/>
    <n v="123538"/>
    <x v="1"/>
    <n v="1"/>
    <x v="1"/>
    <n v="1113"/>
    <n v="110.99550763701707"/>
    <x v="1"/>
    <n v="1515564000"/>
    <n v="1516168800"/>
    <d v="2018-01-10T06:00:00"/>
    <d v="2018-01-17T06:00:00"/>
    <b v="0"/>
    <b v="0"/>
    <s v="music/rock"/>
    <x v="1"/>
    <s v="rock"/>
  </r>
  <r>
    <n v="335"/>
    <s v="Jordan-Acosta"/>
    <s v="Operative uniform hub"/>
    <n v="173800"/>
    <x v="333"/>
    <n v="198628"/>
    <x v="1"/>
    <n v="1"/>
    <x v="1"/>
    <n v="2283"/>
    <n v="87.003066141042481"/>
    <x v="1"/>
    <n v="1573797600"/>
    <n v="1574920800"/>
    <d v="2019-11-15T06:00:00"/>
    <d v="2019-11-28T06:00:00"/>
    <b v="0"/>
    <b v="0"/>
    <s v="music/rock"/>
    <x v="1"/>
    <s v="rock"/>
  </r>
  <r>
    <n v="336"/>
    <s v="Nunez Inc"/>
    <s v="Customizable intangible capability"/>
    <n v="70700"/>
    <x v="334"/>
    <n v="68602"/>
    <x v="1"/>
    <n v="1"/>
    <x v="0"/>
    <n v="1072"/>
    <n v="63.994402985074629"/>
    <x v="1"/>
    <n v="1292392800"/>
    <n v="1292479200"/>
    <d v="2010-12-15T06:00:00"/>
    <d v="2010-12-16T06:00:00"/>
    <b v="0"/>
    <b v="1"/>
    <s v="music/rock"/>
    <x v="1"/>
    <s v="rock"/>
  </r>
  <r>
    <n v="337"/>
    <s v="Hayden Ltd"/>
    <s v="Innovative didactic analyzer"/>
    <n v="94500"/>
    <x v="335"/>
    <n v="116064"/>
    <x v="1"/>
    <n v="1"/>
    <x v="1"/>
    <n v="1095"/>
    <n v="105.9945205479452"/>
    <x v="1"/>
    <n v="1573452000"/>
    <n v="1573538400"/>
    <d v="2019-11-11T06:00:00"/>
    <d v="2019-11-12T06:00:00"/>
    <b v="0"/>
    <b v="0"/>
    <s v="theater/plays"/>
    <x v="3"/>
    <s v="plays"/>
  </r>
  <r>
    <n v="338"/>
    <s v="Gonzalez-Burton"/>
    <s v="Decentralized intangible encoding"/>
    <n v="69800"/>
    <x v="336"/>
    <n v="125042"/>
    <x v="1"/>
    <n v="1"/>
    <x v="1"/>
    <n v="1690"/>
    <n v="73.989349112426041"/>
    <x v="1"/>
    <n v="1317790800"/>
    <n v="1320382800"/>
    <d v="2011-10-05T05:00:00"/>
    <d v="2011-11-04T05:00:00"/>
    <b v="0"/>
    <b v="0"/>
    <s v="theater/plays"/>
    <x v="3"/>
    <s v="plays"/>
  </r>
  <r>
    <n v="339"/>
    <s v="Lewis, Taylor and Rivers"/>
    <s v="Front-line transitional algorithm"/>
    <n v="136300"/>
    <x v="337"/>
    <n v="108974"/>
    <x v="0"/>
    <n v="0.74"/>
    <x v="3"/>
    <n v="1297"/>
    <n v="62.174834232845022"/>
    <x v="0"/>
    <n v="1501650000"/>
    <n v="1502859600"/>
    <d v="2017-08-02T05:00:00"/>
    <d v="2017-08-16T05:00:00"/>
    <b v="0"/>
    <b v="0"/>
    <s v="theater/plays"/>
    <x v="3"/>
    <s v="plays"/>
  </r>
  <r>
    <n v="340"/>
    <s v="Butler, Henry and Espinoza"/>
    <s v="Switchable didactic matrices"/>
    <n v="37100"/>
    <x v="338"/>
    <n v="34964"/>
    <x v="1"/>
    <n v="1"/>
    <x v="0"/>
    <n v="393"/>
    <n v="88.966921119592882"/>
    <x v="1"/>
    <n v="1323669600"/>
    <n v="1323756000"/>
    <d v="2011-12-12T06:00:00"/>
    <d v="2011-12-13T06:00:00"/>
    <b v="0"/>
    <b v="0"/>
    <s v="photography/photography books"/>
    <x v="7"/>
    <s v="photography books"/>
  </r>
  <r>
    <n v="341"/>
    <s v="Guzman Group"/>
    <s v="Ameliorated disintermediate utilization"/>
    <n v="114300"/>
    <x v="339"/>
    <n v="96777"/>
    <x v="1"/>
    <n v="1"/>
    <x v="0"/>
    <n v="1257"/>
    <n v="76.990453460620529"/>
    <x v="1"/>
    <n v="1440738000"/>
    <n v="1441342800"/>
    <d v="2015-08-28T05:00:00"/>
    <d v="2015-09-04T05:00:00"/>
    <b v="0"/>
    <b v="0"/>
    <s v="music/indie rock"/>
    <x v="1"/>
    <s v="indie rock"/>
  </r>
  <r>
    <n v="342"/>
    <s v="Gibson-Hernandez"/>
    <s v="Visionary foreground middleware"/>
    <n v="47900"/>
    <x v="340"/>
    <n v="31864"/>
    <x v="1"/>
    <n v="1"/>
    <x v="0"/>
    <n v="328"/>
    <n v="97.146341463414629"/>
    <x v="1"/>
    <n v="1374296400"/>
    <n v="1375333200"/>
    <d v="2013-07-20T05:00:00"/>
    <d v="2013-08-01T05:00:00"/>
    <b v="0"/>
    <b v="0"/>
    <s v="theater/plays"/>
    <x v="3"/>
    <s v="plays"/>
  </r>
  <r>
    <n v="343"/>
    <s v="Spencer-Weber"/>
    <s v="Optional zero-defect task-force"/>
    <n v="9000"/>
    <x v="341"/>
    <n v="4853"/>
    <x v="1"/>
    <n v="1"/>
    <x v="0"/>
    <n v="147"/>
    <n v="33.013605442176868"/>
    <x v="1"/>
    <n v="1384840800"/>
    <n v="1389420000"/>
    <d v="2013-11-19T06:00:00"/>
    <d v="2014-01-11T06:00:00"/>
    <b v="0"/>
    <b v="0"/>
    <s v="theater/plays"/>
    <x v="3"/>
    <s v="plays"/>
  </r>
  <r>
    <n v="344"/>
    <s v="Berger, Johnson and Marshall"/>
    <s v="Devolved exuding emulation"/>
    <n v="197600"/>
    <x v="342"/>
    <n v="82959"/>
    <x v="1"/>
    <n v="1"/>
    <x v="0"/>
    <n v="830"/>
    <n v="99.950602409638549"/>
    <x v="1"/>
    <n v="1516600800"/>
    <n v="1520056800"/>
    <d v="2018-01-22T06:00:00"/>
    <d v="2018-03-03T06:00:00"/>
    <b v="0"/>
    <b v="0"/>
    <s v="games/video games"/>
    <x v="6"/>
    <s v="video games"/>
  </r>
  <r>
    <n v="345"/>
    <s v="Taylor, Cisneros and Romero"/>
    <s v="Open-source neutral task-force"/>
    <n v="157600"/>
    <x v="343"/>
    <n v="23159"/>
    <x v="4"/>
    <n v="1.35"/>
    <x v="0"/>
    <n v="331"/>
    <n v="94.455135951661632"/>
    <x v="4"/>
    <n v="1436418000"/>
    <n v="1436504400"/>
    <d v="2015-07-09T05:00:00"/>
    <d v="2015-07-10T05:00:00"/>
    <b v="0"/>
    <b v="0"/>
    <s v="film &amp; video/drama"/>
    <x v="4"/>
    <s v="drama"/>
  </r>
  <r>
    <n v="346"/>
    <s v="Little-Marsh"/>
    <s v="Virtual attitude-oriented migration"/>
    <n v="8000"/>
    <x v="344"/>
    <n v="2758"/>
    <x v="1"/>
    <n v="1"/>
    <x v="0"/>
    <n v="25"/>
    <n v="110.32"/>
    <x v="1"/>
    <n v="1503550800"/>
    <n v="1508302800"/>
    <d v="2017-08-24T05:00:00"/>
    <d v="2017-10-18T05:00:00"/>
    <b v="0"/>
    <b v="1"/>
    <s v="music/indie rock"/>
    <x v="1"/>
    <s v="indie rock"/>
  </r>
  <r>
    <n v="347"/>
    <s v="Petersen and Sons"/>
    <s v="Open-source full-range portal"/>
    <n v="900"/>
    <x v="345"/>
    <n v="12607"/>
    <x v="1"/>
    <n v="1"/>
    <x v="1"/>
    <n v="191"/>
    <n v="66.005235602094245"/>
    <x v="1"/>
    <n v="1423634400"/>
    <n v="1425708000"/>
    <d v="2015-02-11T06:00:00"/>
    <d v="2015-03-07T06:00:00"/>
    <b v="0"/>
    <b v="0"/>
    <s v="technology/web"/>
    <x v="2"/>
    <s v="web"/>
  </r>
  <r>
    <n v="348"/>
    <s v="Hensley Ltd"/>
    <s v="Versatile cohesive open system"/>
    <n v="199000"/>
    <x v="346"/>
    <n v="142823"/>
    <x v="1"/>
    <n v="1"/>
    <x v="0"/>
    <n v="3483"/>
    <n v="41.005742176284812"/>
    <x v="1"/>
    <n v="1487224800"/>
    <n v="1488348000"/>
    <d v="2017-02-16T06:00:00"/>
    <d v="2017-03-01T06:00:00"/>
    <b v="0"/>
    <b v="0"/>
    <s v="food/food trucks"/>
    <x v="0"/>
    <s v="food trucks"/>
  </r>
  <r>
    <n v="349"/>
    <s v="Navarro and Sons"/>
    <s v="Multi-layered bottom-line frame"/>
    <n v="180800"/>
    <x v="347"/>
    <n v="95958"/>
    <x v="1"/>
    <n v="1"/>
    <x v="0"/>
    <n v="923"/>
    <n v="103.96316359696641"/>
    <x v="1"/>
    <n v="1500008400"/>
    <n v="1502600400"/>
    <d v="2017-07-14T05:00:00"/>
    <d v="2017-08-13T05:00:00"/>
    <b v="0"/>
    <b v="0"/>
    <s v="theater/plays"/>
    <x v="3"/>
    <s v="plays"/>
  </r>
  <r>
    <n v="350"/>
    <s v="Shannon Ltd"/>
    <s v="Pre-emptive neutral capacity"/>
    <n v="100"/>
    <x v="348"/>
    <n v="5"/>
    <x v="1"/>
    <n v="1"/>
    <x v="0"/>
    <n v="1"/>
    <n v="5"/>
    <x v="1"/>
    <n v="1432098000"/>
    <n v="1433653200"/>
    <d v="2015-05-20T05:00:00"/>
    <d v="2015-06-07T05:00:00"/>
    <b v="0"/>
    <b v="1"/>
    <s v="music/jazz"/>
    <x v="1"/>
    <s v="jazz"/>
  </r>
  <r>
    <n v="351"/>
    <s v="Young LLC"/>
    <s v="Universal maximized methodology"/>
    <n v="74100"/>
    <x v="349"/>
    <n v="94631"/>
    <x v="1"/>
    <n v="1"/>
    <x v="1"/>
    <n v="2013"/>
    <n v="47.009935419771487"/>
    <x v="1"/>
    <n v="1440392400"/>
    <n v="1441602000"/>
    <d v="2015-08-24T05:00:00"/>
    <d v="2015-09-07T05:00:00"/>
    <b v="0"/>
    <b v="0"/>
    <s v="music/rock"/>
    <x v="1"/>
    <s v="rock"/>
  </r>
  <r>
    <n v="352"/>
    <s v="Adams, Willis and Sanchez"/>
    <s v="Expanded hybrid hardware"/>
    <n v="2800"/>
    <x v="350"/>
    <n v="977"/>
    <x v="0"/>
    <n v="0.74"/>
    <x v="0"/>
    <n v="33"/>
    <n v="21.90848484848485"/>
    <x v="0"/>
    <n v="1446876000"/>
    <n v="1447567200"/>
    <d v="2015-11-07T06:00:00"/>
    <d v="2015-11-15T06:00:00"/>
    <b v="0"/>
    <b v="0"/>
    <s v="theater/plays"/>
    <x v="3"/>
    <s v="plays"/>
  </r>
  <r>
    <n v="353"/>
    <s v="Mills-Roy"/>
    <s v="Profit-focused multi-tasking access"/>
    <n v="33600"/>
    <x v="351"/>
    <n v="137961"/>
    <x v="1"/>
    <n v="1"/>
    <x v="1"/>
    <n v="1703"/>
    <n v="81.010569583088667"/>
    <x v="1"/>
    <n v="1562302800"/>
    <n v="1562389200"/>
    <d v="2019-07-05T05:00:00"/>
    <d v="2019-07-06T05:00:00"/>
    <b v="0"/>
    <b v="0"/>
    <s v="theater/plays"/>
    <x v="3"/>
    <s v="plays"/>
  </r>
  <r>
    <n v="354"/>
    <s v="Brown Group"/>
    <s v="Profit-focused transitional capability"/>
    <n v="6100"/>
    <x v="352"/>
    <n v="7548"/>
    <x v="3"/>
    <n v="0.15"/>
    <x v="1"/>
    <n v="80"/>
    <n v="14.1525"/>
    <x v="3"/>
    <n v="1378184400"/>
    <n v="1378789200"/>
    <d v="2013-09-03T05:00:00"/>
    <d v="2013-09-10T05:00:00"/>
    <b v="0"/>
    <b v="0"/>
    <s v="film &amp; video/documentary"/>
    <x v="4"/>
    <s v="documentary"/>
  </r>
  <r>
    <n v="355"/>
    <s v="Burns-Burnett"/>
    <s v="Front-line scalable definition"/>
    <n v="3800"/>
    <x v="353"/>
    <n v="2241"/>
    <x v="1"/>
    <n v="1"/>
    <x v="2"/>
    <n v="86"/>
    <n v="26.058139534883722"/>
    <x v="1"/>
    <n v="1485064800"/>
    <n v="1488520800"/>
    <d v="2017-01-22T06:00:00"/>
    <d v="2017-03-03T06:00:00"/>
    <b v="0"/>
    <b v="0"/>
    <s v="technology/wearables"/>
    <x v="2"/>
    <s v="wearables"/>
  </r>
  <r>
    <n v="356"/>
    <s v="Glass, Nunez and Mcdonald"/>
    <s v="Open-source systematic protocol"/>
    <n v="9300"/>
    <x v="354"/>
    <n v="3431"/>
    <x v="6"/>
    <n v="1.1200000000000001"/>
    <x v="0"/>
    <n v="40"/>
    <n v="96.068000000000012"/>
    <x v="6"/>
    <n v="1326520800"/>
    <n v="1327298400"/>
    <d v="2012-01-14T06:00:00"/>
    <d v="2012-01-23T06:00:00"/>
    <b v="0"/>
    <b v="0"/>
    <s v="theater/plays"/>
    <x v="3"/>
    <s v="plays"/>
  </r>
  <r>
    <n v="357"/>
    <s v="Perez, Davis and Wilson"/>
    <s v="Implemented tangible algorithm"/>
    <n v="2300"/>
    <x v="355"/>
    <n v="4253"/>
    <x v="1"/>
    <n v="1"/>
    <x v="1"/>
    <n v="41"/>
    <n v="103.73170731707317"/>
    <x v="1"/>
    <n v="1441256400"/>
    <n v="1443416400"/>
    <d v="2015-09-03T05:00:00"/>
    <d v="2015-09-28T05:00:00"/>
    <b v="0"/>
    <b v="0"/>
    <s v="games/video games"/>
    <x v="6"/>
    <s v="video games"/>
  </r>
  <r>
    <n v="358"/>
    <s v="Diaz-Garcia"/>
    <s v="Profit-focused 3rdgeneration circuit"/>
    <n v="9700"/>
    <x v="356"/>
    <n v="1146"/>
    <x v="0"/>
    <n v="0.74"/>
    <x v="0"/>
    <n v="23"/>
    <n v="36.871304347826083"/>
    <x v="0"/>
    <n v="1533877200"/>
    <n v="1534136400"/>
    <d v="2018-08-10T05:00:00"/>
    <d v="2018-08-13T05:00:00"/>
    <b v="1"/>
    <b v="0"/>
    <s v="photography/photography books"/>
    <x v="7"/>
    <s v="photography books"/>
  </r>
  <r>
    <n v="359"/>
    <s v="Salazar-Moon"/>
    <s v="Compatible needs-based architecture"/>
    <n v="4000"/>
    <x v="357"/>
    <n v="11948"/>
    <x v="1"/>
    <n v="1"/>
    <x v="1"/>
    <n v="187"/>
    <n v="63.893048128342244"/>
    <x v="1"/>
    <n v="1314421200"/>
    <n v="1315026000"/>
    <d v="2011-08-27T05:00:00"/>
    <d v="2011-09-03T05:00:00"/>
    <b v="0"/>
    <b v="0"/>
    <s v="film &amp; video/animation"/>
    <x v="4"/>
    <s v="animation"/>
  </r>
  <r>
    <n v="360"/>
    <s v="Larsen-Chung"/>
    <s v="Right-sized zero tolerance migration"/>
    <n v="59700"/>
    <x v="358"/>
    <n v="135132"/>
    <x v="4"/>
    <n v="1.35"/>
    <x v="1"/>
    <n v="2875"/>
    <n v="63.453286956521744"/>
    <x v="4"/>
    <n v="1293861600"/>
    <n v="1295071200"/>
    <d v="2011-01-01T06:00:00"/>
    <d v="2011-01-15T06:00:00"/>
    <b v="0"/>
    <b v="1"/>
    <s v="theater/plays"/>
    <x v="3"/>
    <s v="plays"/>
  </r>
  <r>
    <n v="361"/>
    <s v="Anderson and Sons"/>
    <s v="Quality-focused reciprocal structure"/>
    <n v="5500"/>
    <x v="359"/>
    <n v="9546"/>
    <x v="1"/>
    <n v="1"/>
    <x v="1"/>
    <n v="88"/>
    <n v="108.47727272727273"/>
    <x v="1"/>
    <n v="1507352400"/>
    <n v="1509426000"/>
    <d v="2017-10-07T05:00:00"/>
    <d v="2017-10-31T05:00:00"/>
    <b v="0"/>
    <b v="0"/>
    <s v="theater/plays"/>
    <x v="3"/>
    <s v="plays"/>
  </r>
  <r>
    <n v="362"/>
    <s v="Lawrence Group"/>
    <s v="Automated actuating conglomeration"/>
    <n v="3700"/>
    <x v="360"/>
    <n v="13755"/>
    <x v="1"/>
    <n v="1"/>
    <x v="1"/>
    <n v="191"/>
    <n v="72.015706806282722"/>
    <x v="1"/>
    <n v="1296108000"/>
    <n v="1299391200"/>
    <d v="2011-01-27T06:00:00"/>
    <d v="2011-03-06T06:00:00"/>
    <b v="0"/>
    <b v="0"/>
    <s v="music/rock"/>
    <x v="1"/>
    <s v="rock"/>
  </r>
  <r>
    <n v="363"/>
    <s v="Gray-Davis"/>
    <s v="Re-contextualized local initiative"/>
    <n v="5200"/>
    <x v="361"/>
    <n v="8330"/>
    <x v="1"/>
    <n v="1"/>
    <x v="1"/>
    <n v="139"/>
    <n v="59.928057553956833"/>
    <x v="1"/>
    <n v="1324965600"/>
    <n v="1325052000"/>
    <d v="2011-12-27T06:00:00"/>
    <d v="2011-12-28T06:00:00"/>
    <b v="0"/>
    <b v="0"/>
    <s v="music/rock"/>
    <x v="1"/>
    <s v="rock"/>
  </r>
  <r>
    <n v="364"/>
    <s v="Ramirez-Myers"/>
    <s v="Switchable intangible definition"/>
    <n v="900"/>
    <x v="362"/>
    <n v="14547"/>
    <x v="1"/>
    <n v="1"/>
    <x v="1"/>
    <n v="186"/>
    <n v="78.209677419354833"/>
    <x v="1"/>
    <n v="1520229600"/>
    <n v="1522818000"/>
    <d v="2018-03-05T06:00:00"/>
    <d v="2018-04-04T05:00:00"/>
    <b v="0"/>
    <b v="0"/>
    <s v="music/indie rock"/>
    <x v="1"/>
    <s v="indie rock"/>
  </r>
  <r>
    <n v="365"/>
    <s v="Lucas, Hall and Bonilla"/>
    <s v="Networked bottom-line initiative"/>
    <n v="1600"/>
    <x v="363"/>
    <n v="11735"/>
    <x v="2"/>
    <n v="0.69"/>
    <x v="1"/>
    <n v="112"/>
    <n v="72.295982142857142"/>
    <x v="2"/>
    <n v="1482991200"/>
    <n v="1485324000"/>
    <d v="2016-12-29T06:00:00"/>
    <d v="2017-01-25T06:00:00"/>
    <b v="0"/>
    <b v="0"/>
    <s v="theater/plays"/>
    <x v="3"/>
    <s v="plays"/>
  </r>
  <r>
    <n v="366"/>
    <s v="Williams, Perez and Villegas"/>
    <s v="Robust directional system engine"/>
    <n v="1800"/>
    <x v="364"/>
    <n v="10658"/>
    <x v="1"/>
    <n v="1"/>
    <x v="1"/>
    <n v="101"/>
    <n v="105.52475247524752"/>
    <x v="1"/>
    <n v="1294034400"/>
    <n v="1294120800"/>
    <d v="2011-01-03T06:00:00"/>
    <d v="2011-01-04T06:00:00"/>
    <b v="0"/>
    <b v="1"/>
    <s v="theater/plays"/>
    <x v="3"/>
    <s v="plays"/>
  </r>
  <r>
    <n v="367"/>
    <s v="Brooks, Jones and Ingram"/>
    <s v="Triple-buffered explicit methodology"/>
    <n v="9900"/>
    <x v="365"/>
    <n v="1870"/>
    <x v="1"/>
    <n v="1"/>
    <x v="0"/>
    <n v="75"/>
    <n v="24.933333333333334"/>
    <x v="1"/>
    <n v="1413608400"/>
    <n v="1415685600"/>
    <d v="2014-10-18T05:00:00"/>
    <d v="2014-11-11T06:00:00"/>
    <b v="0"/>
    <b v="1"/>
    <s v="theater/plays"/>
    <x v="3"/>
    <s v="plays"/>
  </r>
  <r>
    <n v="368"/>
    <s v="Whitaker, Wallace and Daniels"/>
    <s v="Reactive directional capacity"/>
    <n v="5200"/>
    <x v="366"/>
    <n v="14394"/>
    <x v="4"/>
    <n v="1.35"/>
    <x v="1"/>
    <n v="206"/>
    <n v="94.329611650485447"/>
    <x v="4"/>
    <n v="1286946000"/>
    <n v="1288933200"/>
    <d v="2010-10-13T05:00:00"/>
    <d v="2010-11-05T05:00:00"/>
    <b v="0"/>
    <b v="1"/>
    <s v="film &amp; video/documentary"/>
    <x v="4"/>
    <s v="documentary"/>
  </r>
  <r>
    <n v="369"/>
    <s v="Smith-Gonzalez"/>
    <s v="Polarized needs-based approach"/>
    <n v="5400"/>
    <x v="367"/>
    <n v="14743"/>
    <x v="1"/>
    <n v="1"/>
    <x v="1"/>
    <n v="154"/>
    <n v="95.733766233766232"/>
    <x v="1"/>
    <n v="1359871200"/>
    <n v="1363237200"/>
    <d v="2013-02-03T06:00:00"/>
    <d v="2013-03-14T05:00:00"/>
    <b v="0"/>
    <b v="1"/>
    <s v="film &amp; video/television"/>
    <x v="4"/>
    <s v="television"/>
  </r>
  <r>
    <n v="370"/>
    <s v="Skinner PLC"/>
    <s v="Intuitive well-modulated middleware"/>
    <n v="112300"/>
    <x v="368"/>
    <n v="178965"/>
    <x v="1"/>
    <n v="1"/>
    <x v="1"/>
    <n v="5966"/>
    <n v="29.997485752598056"/>
    <x v="1"/>
    <n v="1555304400"/>
    <n v="1555822800"/>
    <d v="2019-04-15T05:00:00"/>
    <d v="2019-04-21T05:00:00"/>
    <b v="0"/>
    <b v="0"/>
    <s v="theater/plays"/>
    <x v="3"/>
    <s v="plays"/>
  </r>
  <r>
    <n v="371"/>
    <s v="Nolan, Smith and Sanchez"/>
    <s v="Multi-channeled logistical matrices"/>
    <n v="189200"/>
    <x v="369"/>
    <n v="128410"/>
    <x v="1"/>
    <n v="1"/>
    <x v="0"/>
    <n v="2176"/>
    <n v="59.011948529411768"/>
    <x v="1"/>
    <n v="1423375200"/>
    <n v="1427778000"/>
    <d v="2015-02-08T06:00:00"/>
    <d v="2015-03-31T05:00:00"/>
    <b v="0"/>
    <b v="0"/>
    <s v="theater/plays"/>
    <x v="3"/>
    <s v="plays"/>
  </r>
  <r>
    <n v="372"/>
    <s v="Green-Carr"/>
    <s v="Pre-emptive bifurcated artificial intelligence"/>
    <n v="900"/>
    <x v="212"/>
    <n v="14324"/>
    <x v="1"/>
    <n v="1"/>
    <x v="1"/>
    <n v="169"/>
    <n v="84.757396449704146"/>
    <x v="1"/>
    <n v="1420696800"/>
    <n v="1422424800"/>
    <d v="2015-01-08T06:00:00"/>
    <d v="2015-01-28T06:00:00"/>
    <b v="0"/>
    <b v="1"/>
    <s v="film &amp; video/documentary"/>
    <x v="4"/>
    <s v="documentary"/>
  </r>
  <r>
    <n v="373"/>
    <s v="Brown-Parker"/>
    <s v="Down-sized coherent toolset"/>
    <n v="22500"/>
    <x v="370"/>
    <n v="164291"/>
    <x v="1"/>
    <n v="1"/>
    <x v="1"/>
    <n v="2106"/>
    <n v="78.010921177587846"/>
    <x v="1"/>
    <n v="1502946000"/>
    <n v="1503637200"/>
    <d v="2017-08-17T05:00:00"/>
    <d v="2017-08-25T05:00:00"/>
    <b v="0"/>
    <b v="0"/>
    <s v="theater/plays"/>
    <x v="3"/>
    <s v="plays"/>
  </r>
  <r>
    <n v="374"/>
    <s v="Marshall Inc"/>
    <s v="Open-source multi-tasking data-warehouse"/>
    <n v="167400"/>
    <x v="371"/>
    <n v="22073"/>
    <x v="1"/>
    <n v="1"/>
    <x v="0"/>
    <n v="441"/>
    <n v="50.05215419501134"/>
    <x v="1"/>
    <n v="1547186400"/>
    <n v="1547618400"/>
    <d v="2019-01-11T06:00:00"/>
    <d v="2019-01-16T06:00:00"/>
    <b v="0"/>
    <b v="1"/>
    <s v="film &amp; video/documentary"/>
    <x v="4"/>
    <s v="documentary"/>
  </r>
  <r>
    <n v="375"/>
    <s v="Leblanc-Pineda"/>
    <s v="Future-proofed upward-trending contingency"/>
    <n v="2700"/>
    <x v="372"/>
    <n v="1479"/>
    <x v="1"/>
    <n v="1"/>
    <x v="0"/>
    <n v="25"/>
    <n v="59.16"/>
    <x v="1"/>
    <n v="1444971600"/>
    <n v="1449900000"/>
    <d v="2015-10-16T05:00:00"/>
    <d v="2015-12-12T06:00:00"/>
    <b v="0"/>
    <b v="0"/>
    <s v="music/indie rock"/>
    <x v="1"/>
    <s v="indie rock"/>
  </r>
  <r>
    <n v="376"/>
    <s v="Perry PLC"/>
    <s v="Mandatory uniform matrix"/>
    <n v="3400"/>
    <x v="373"/>
    <n v="12275"/>
    <x v="1"/>
    <n v="1"/>
    <x v="1"/>
    <n v="131"/>
    <n v="93.702290076335885"/>
    <x v="1"/>
    <n v="1404622800"/>
    <n v="1405141200"/>
    <d v="2014-07-06T05:00:00"/>
    <d v="2014-07-12T05:00:00"/>
    <b v="0"/>
    <b v="0"/>
    <s v="music/rock"/>
    <x v="1"/>
    <s v="rock"/>
  </r>
  <r>
    <n v="377"/>
    <s v="Klein, Stark and Livingston"/>
    <s v="Phased methodical initiative"/>
    <n v="49700"/>
    <x v="374"/>
    <n v="5098"/>
    <x v="1"/>
    <n v="1"/>
    <x v="0"/>
    <n v="127"/>
    <n v="40.14173228346457"/>
    <x v="1"/>
    <n v="1571720400"/>
    <n v="1572933600"/>
    <d v="2019-10-22T05:00:00"/>
    <d v="2019-11-05T06:00:00"/>
    <b v="0"/>
    <b v="0"/>
    <s v="theater/plays"/>
    <x v="3"/>
    <s v="plays"/>
  </r>
  <r>
    <n v="378"/>
    <s v="Fleming-Oliver"/>
    <s v="Managed stable function"/>
    <n v="178200"/>
    <x v="375"/>
    <n v="24882"/>
    <x v="1"/>
    <n v="1"/>
    <x v="0"/>
    <n v="355"/>
    <n v="70.090140845070422"/>
    <x v="1"/>
    <n v="1526878800"/>
    <n v="1530162000"/>
    <d v="2018-05-21T05:00:00"/>
    <d v="2018-06-28T05:00:00"/>
    <b v="0"/>
    <b v="0"/>
    <s v="film &amp; video/documentary"/>
    <x v="4"/>
    <s v="documentary"/>
  </r>
  <r>
    <n v="379"/>
    <s v="Reilly, Aguirre and Johnson"/>
    <s v="Realigned clear-thinking migration"/>
    <n v="7200"/>
    <x v="376"/>
    <n v="2912"/>
    <x v="4"/>
    <n v="1.35"/>
    <x v="0"/>
    <n v="44"/>
    <n v="89.345454545454558"/>
    <x v="4"/>
    <n v="1319691600"/>
    <n v="1320904800"/>
    <d v="2011-10-27T05:00:00"/>
    <d v="2011-11-10T06:00:00"/>
    <b v="0"/>
    <b v="0"/>
    <s v="theater/plays"/>
    <x v="3"/>
    <s v="plays"/>
  </r>
  <r>
    <n v="380"/>
    <s v="Davidson, Wilcox and Lewis"/>
    <s v="Optional clear-thinking process improvement"/>
    <n v="2500"/>
    <x v="377"/>
    <n v="4008"/>
    <x v="1"/>
    <n v="1"/>
    <x v="1"/>
    <n v="84"/>
    <n v="47.714285714285715"/>
    <x v="1"/>
    <n v="1371963600"/>
    <n v="1372395600"/>
    <d v="2013-06-23T05:00:00"/>
    <d v="2013-06-28T05:00:00"/>
    <b v="0"/>
    <b v="0"/>
    <s v="theater/plays"/>
    <x v="3"/>
    <s v="plays"/>
  </r>
  <r>
    <n v="381"/>
    <s v="Michael, Anderson and Vincent"/>
    <s v="Cross-group global moratorium"/>
    <n v="5300"/>
    <x v="378"/>
    <n v="9749"/>
    <x v="1"/>
    <n v="1"/>
    <x v="1"/>
    <n v="155"/>
    <n v="62.896774193548389"/>
    <x v="1"/>
    <n v="1433739600"/>
    <n v="1437714000"/>
    <d v="2015-06-08T05:00:00"/>
    <d v="2015-07-24T05:00:00"/>
    <b v="0"/>
    <b v="0"/>
    <s v="theater/plays"/>
    <x v="3"/>
    <s v="plays"/>
  </r>
  <r>
    <n v="382"/>
    <s v="King Ltd"/>
    <s v="Visionary systemic process improvement"/>
    <n v="9100"/>
    <x v="379"/>
    <n v="5803"/>
    <x v="1"/>
    <n v="1"/>
    <x v="0"/>
    <n v="67"/>
    <n v="86.611940298507463"/>
    <x v="1"/>
    <n v="1508130000"/>
    <n v="1509771600"/>
    <d v="2017-10-16T05:00:00"/>
    <d v="2017-11-04T05:00:00"/>
    <b v="0"/>
    <b v="0"/>
    <s v="photography/photography books"/>
    <x v="7"/>
    <s v="photography books"/>
  </r>
  <r>
    <n v="383"/>
    <s v="Baker Ltd"/>
    <s v="Progressive intangible flexibility"/>
    <n v="6300"/>
    <x v="380"/>
    <n v="14199"/>
    <x v="1"/>
    <n v="1"/>
    <x v="1"/>
    <n v="189"/>
    <n v="75.126984126984127"/>
    <x v="1"/>
    <n v="1550037600"/>
    <n v="1550556000"/>
    <d v="2019-02-13T06:00:00"/>
    <d v="2019-02-19T06:00:00"/>
    <b v="0"/>
    <b v="1"/>
    <s v="food/food trucks"/>
    <x v="0"/>
    <s v="food trucks"/>
  </r>
  <r>
    <n v="384"/>
    <s v="Baker, Collins and Smith"/>
    <s v="Reactive real-time software"/>
    <n v="114400"/>
    <x v="381"/>
    <n v="196779"/>
    <x v="1"/>
    <n v="1"/>
    <x v="1"/>
    <n v="4799"/>
    <n v="41.004167534903104"/>
    <x v="1"/>
    <n v="1486706400"/>
    <n v="1489039200"/>
    <d v="2017-02-10T06:00:00"/>
    <d v="2017-03-09T06:00:00"/>
    <b v="1"/>
    <b v="1"/>
    <s v="film &amp; video/documentary"/>
    <x v="4"/>
    <s v="documentary"/>
  </r>
  <r>
    <n v="385"/>
    <s v="Warren-Harrison"/>
    <s v="Programmable incremental knowledge user"/>
    <n v="38900"/>
    <x v="382"/>
    <n v="56859"/>
    <x v="1"/>
    <n v="1"/>
    <x v="1"/>
    <n v="1137"/>
    <n v="50.007915567282325"/>
    <x v="1"/>
    <n v="1553835600"/>
    <n v="1556600400"/>
    <d v="2019-03-29T05:00:00"/>
    <d v="2019-04-30T05:00:00"/>
    <b v="0"/>
    <b v="0"/>
    <s v="publishing/nonfiction"/>
    <x v="5"/>
    <s v="nonfiction"/>
  </r>
  <r>
    <n v="386"/>
    <s v="Gardner Group"/>
    <s v="Progressive 5thgeneration customer loyalty"/>
    <n v="135500"/>
    <x v="383"/>
    <n v="103554"/>
    <x v="1"/>
    <n v="1"/>
    <x v="0"/>
    <n v="1068"/>
    <n v="96.960674157303373"/>
    <x v="1"/>
    <n v="1277528400"/>
    <n v="1278565200"/>
    <d v="2010-06-26T05:00:00"/>
    <d v="2010-07-08T05:00:00"/>
    <b v="0"/>
    <b v="0"/>
    <s v="theater/plays"/>
    <x v="3"/>
    <s v="plays"/>
  </r>
  <r>
    <n v="387"/>
    <s v="Flores-Lambert"/>
    <s v="Triple-buffered logistical frame"/>
    <n v="109000"/>
    <x v="384"/>
    <n v="42795"/>
    <x v="1"/>
    <n v="1"/>
    <x v="0"/>
    <n v="424"/>
    <n v="100.93160377358491"/>
    <x v="1"/>
    <n v="1339477200"/>
    <n v="1339909200"/>
    <d v="2012-06-12T05:00:00"/>
    <d v="2012-06-17T05:00:00"/>
    <b v="0"/>
    <b v="0"/>
    <s v="technology/wearables"/>
    <x v="2"/>
    <s v="wearables"/>
  </r>
  <r>
    <n v="388"/>
    <s v="Cruz Ltd"/>
    <s v="Exclusive dynamic adapter"/>
    <n v="114800"/>
    <x v="385"/>
    <n v="12938"/>
    <x v="5"/>
    <n v="1.2"/>
    <x v="3"/>
    <n v="145"/>
    <n v="107.07310344827586"/>
    <x v="5"/>
    <n v="1325656800"/>
    <n v="1325829600"/>
    <d v="2012-01-04T06:00:00"/>
    <d v="2012-01-06T06:00:00"/>
    <b v="0"/>
    <b v="0"/>
    <s v="music/indie rock"/>
    <x v="1"/>
    <s v="indie rock"/>
  </r>
  <r>
    <n v="389"/>
    <s v="Knox-Garner"/>
    <s v="Automated systemic hierarchy"/>
    <n v="83000"/>
    <x v="386"/>
    <n v="101352"/>
    <x v="1"/>
    <n v="1"/>
    <x v="1"/>
    <n v="1152"/>
    <n v="87.979166666666671"/>
    <x v="1"/>
    <n v="1288242000"/>
    <n v="1290578400"/>
    <d v="2010-10-28T05:00:00"/>
    <d v="2010-11-24T06:00:00"/>
    <b v="0"/>
    <b v="0"/>
    <s v="theater/plays"/>
    <x v="3"/>
    <s v="plays"/>
  </r>
  <r>
    <n v="390"/>
    <s v="Davis-Allen"/>
    <s v="Digitized eco-centric core"/>
    <n v="2400"/>
    <x v="387"/>
    <n v="4477"/>
    <x v="1"/>
    <n v="1"/>
    <x v="1"/>
    <n v="50"/>
    <n v="89.54"/>
    <x v="1"/>
    <n v="1379048400"/>
    <n v="1380344400"/>
    <d v="2013-09-13T05:00:00"/>
    <d v="2013-09-28T05:00:00"/>
    <b v="0"/>
    <b v="0"/>
    <s v="photography/photography books"/>
    <x v="7"/>
    <s v="photography books"/>
  </r>
  <r>
    <n v="391"/>
    <s v="Miller-Patel"/>
    <s v="Mandatory uniform strategy"/>
    <n v="60400"/>
    <x v="388"/>
    <n v="4393"/>
    <x v="1"/>
    <n v="1"/>
    <x v="0"/>
    <n v="151"/>
    <n v="29.09271523178808"/>
    <x v="1"/>
    <n v="1389679200"/>
    <n v="1389852000"/>
    <d v="2014-01-14T06:00:00"/>
    <d v="2014-01-16T06:00:00"/>
    <b v="0"/>
    <b v="0"/>
    <s v="publishing/nonfiction"/>
    <x v="5"/>
    <s v="nonfiction"/>
  </r>
  <r>
    <n v="392"/>
    <s v="Hernandez-Grimes"/>
    <s v="Profit-focused zero administration forecast"/>
    <n v="102900"/>
    <x v="389"/>
    <n v="67546"/>
    <x v="1"/>
    <n v="1"/>
    <x v="0"/>
    <n v="1608"/>
    <n v="42.006218905472636"/>
    <x v="1"/>
    <n v="1294293600"/>
    <n v="1294466400"/>
    <d v="2011-01-06T06:00:00"/>
    <d v="2011-01-08T06:00:00"/>
    <b v="0"/>
    <b v="0"/>
    <s v="technology/wearables"/>
    <x v="2"/>
    <s v="wearables"/>
  </r>
  <r>
    <n v="393"/>
    <s v="Owens, Hall and Gonzalez"/>
    <s v="De-engineered static orchestration"/>
    <n v="62800"/>
    <x v="390"/>
    <n v="143788"/>
    <x v="0"/>
    <n v="0.74"/>
    <x v="1"/>
    <n v="3059"/>
    <n v="34.783628636809411"/>
    <x v="0"/>
    <n v="1500267600"/>
    <n v="1500354000"/>
    <d v="2017-07-17T05:00:00"/>
    <d v="2017-07-18T05:00:00"/>
    <b v="0"/>
    <b v="0"/>
    <s v="music/jazz"/>
    <x v="1"/>
    <s v="jazz"/>
  </r>
  <r>
    <n v="394"/>
    <s v="Noble-Bailey"/>
    <s v="Customizable dynamic info-mediaries"/>
    <n v="800"/>
    <x v="391"/>
    <n v="3755"/>
    <x v="1"/>
    <n v="1"/>
    <x v="1"/>
    <n v="34"/>
    <n v="110.44117647058823"/>
    <x v="1"/>
    <n v="1375074000"/>
    <n v="1375938000"/>
    <d v="2013-07-29T05:00:00"/>
    <d v="2013-08-08T05:00:00"/>
    <b v="0"/>
    <b v="1"/>
    <s v="film &amp; video/documentary"/>
    <x v="4"/>
    <s v="documentary"/>
  </r>
  <r>
    <n v="395"/>
    <s v="Taylor PLC"/>
    <s v="Enhanced incremental budgetary management"/>
    <n v="7100"/>
    <x v="392"/>
    <n v="9238"/>
    <x v="1"/>
    <n v="1"/>
    <x v="1"/>
    <n v="220"/>
    <n v="41.990909090909092"/>
    <x v="1"/>
    <n v="1323324000"/>
    <n v="1323410400"/>
    <d v="2011-12-08T06:00:00"/>
    <d v="2011-12-09T06:00:00"/>
    <b v="1"/>
    <b v="0"/>
    <s v="theater/plays"/>
    <x v="3"/>
    <s v="plays"/>
  </r>
  <r>
    <n v="396"/>
    <s v="Holmes PLC"/>
    <s v="Digitized local info-mediaries"/>
    <n v="46100"/>
    <x v="393"/>
    <n v="77012"/>
    <x v="2"/>
    <n v="0.69"/>
    <x v="1"/>
    <n v="1604"/>
    <n v="33.128603491271818"/>
    <x v="2"/>
    <n v="1538715600"/>
    <n v="1539406800"/>
    <d v="2018-10-05T05:00:00"/>
    <d v="2018-10-13T05:00:00"/>
    <b v="0"/>
    <b v="0"/>
    <s v="film &amp; video/drama"/>
    <x v="4"/>
    <s v="drama"/>
  </r>
  <r>
    <n v="397"/>
    <s v="Jones-Martin"/>
    <s v="Virtual systematic monitoring"/>
    <n v="8100"/>
    <x v="394"/>
    <n v="14083"/>
    <x v="1"/>
    <n v="1"/>
    <x v="1"/>
    <n v="454"/>
    <n v="31.019823788546255"/>
    <x v="1"/>
    <n v="1369285200"/>
    <n v="1369803600"/>
    <d v="2013-05-23T05:00:00"/>
    <d v="2013-05-29T05:00:00"/>
    <b v="0"/>
    <b v="0"/>
    <s v="music/rock"/>
    <x v="1"/>
    <s v="rock"/>
  </r>
  <r>
    <n v="398"/>
    <s v="Myers LLC"/>
    <s v="Reactive bottom-line open architecture"/>
    <n v="1700"/>
    <x v="395"/>
    <n v="12202"/>
    <x v="6"/>
    <n v="1.1200000000000001"/>
    <x v="1"/>
    <n v="123"/>
    <n v="111.10764227642278"/>
    <x v="6"/>
    <n v="1525755600"/>
    <n v="1525928400"/>
    <d v="2018-05-08T05:00:00"/>
    <d v="2018-05-10T05:00:00"/>
    <b v="0"/>
    <b v="1"/>
    <s v="film &amp; video/animation"/>
    <x v="4"/>
    <s v="animation"/>
  </r>
  <r>
    <n v="399"/>
    <s v="Acosta, Mullins and Morris"/>
    <s v="Pre-emptive interactive model"/>
    <n v="97300"/>
    <x v="396"/>
    <n v="62127"/>
    <x v="1"/>
    <n v="1"/>
    <x v="0"/>
    <n v="941"/>
    <n v="66.022316684378325"/>
    <x v="1"/>
    <n v="1296626400"/>
    <n v="1297231200"/>
    <d v="2011-02-02T06:00:00"/>
    <d v="2011-02-09T06:00:00"/>
    <b v="0"/>
    <b v="0"/>
    <s v="music/indie rock"/>
    <x v="1"/>
    <s v="indie rock"/>
  </r>
  <r>
    <n v="400"/>
    <s v="Bell PLC"/>
    <s v="Ergonomic eco-centric open architecture"/>
    <n v="100"/>
    <x v="397"/>
    <n v="2"/>
    <x v="1"/>
    <n v="1"/>
    <x v="0"/>
    <n v="1"/>
    <n v="2"/>
    <x v="1"/>
    <n v="1376629200"/>
    <n v="1378530000"/>
    <d v="2013-08-16T05:00:00"/>
    <d v="2013-09-07T05:00:00"/>
    <b v="0"/>
    <b v="1"/>
    <s v="photography/photography books"/>
    <x v="7"/>
    <s v="photography books"/>
  </r>
  <r>
    <n v="401"/>
    <s v="Smith-Schmidt"/>
    <s v="Inverse radical hierarchy"/>
    <n v="900"/>
    <x v="398"/>
    <n v="13772"/>
    <x v="1"/>
    <n v="1"/>
    <x v="1"/>
    <n v="299"/>
    <n v="46.060200668896321"/>
    <x v="1"/>
    <n v="1572152400"/>
    <n v="1572152400"/>
    <d v="2019-10-27T05:00:00"/>
    <d v="2019-10-27T05:00:00"/>
    <b v="0"/>
    <b v="0"/>
    <s v="theater/plays"/>
    <x v="3"/>
    <s v="plays"/>
  </r>
  <r>
    <n v="402"/>
    <s v="Ruiz, Richardson and Cole"/>
    <s v="Team-oriented static interface"/>
    <n v="7300"/>
    <x v="399"/>
    <n v="2946"/>
    <x v="1"/>
    <n v="1"/>
    <x v="0"/>
    <n v="40"/>
    <n v="73.650000000000006"/>
    <x v="1"/>
    <n v="1325829600"/>
    <n v="1329890400"/>
    <d v="2012-01-06T06:00:00"/>
    <d v="2012-02-22T06:00:00"/>
    <b v="0"/>
    <b v="1"/>
    <s v="film &amp; video/shorts"/>
    <x v="4"/>
    <s v="shorts"/>
  </r>
  <r>
    <n v="403"/>
    <s v="Leonard-Mcclain"/>
    <s v="Virtual foreground throughput"/>
    <n v="195800"/>
    <x v="400"/>
    <n v="168820"/>
    <x v="0"/>
    <n v="0.74"/>
    <x v="0"/>
    <n v="3015"/>
    <n v="41.435091210613599"/>
    <x v="0"/>
    <n v="1273640400"/>
    <n v="1276750800"/>
    <d v="2010-05-12T05:00:00"/>
    <d v="2010-06-17T05:00:00"/>
    <b v="0"/>
    <b v="1"/>
    <s v="theater/plays"/>
    <x v="3"/>
    <s v="plays"/>
  </r>
  <r>
    <n v="404"/>
    <s v="Bailey-Boyer"/>
    <s v="Visionary exuding Internet solution"/>
    <n v="48900"/>
    <x v="401"/>
    <n v="154321"/>
    <x v="1"/>
    <n v="1"/>
    <x v="1"/>
    <n v="2237"/>
    <n v="68.985695127402778"/>
    <x v="1"/>
    <n v="1510639200"/>
    <n v="1510898400"/>
    <d v="2017-11-14T06:00:00"/>
    <d v="2017-11-17T06:00:00"/>
    <b v="0"/>
    <b v="0"/>
    <s v="theater/plays"/>
    <x v="3"/>
    <s v="plays"/>
  </r>
  <r>
    <n v="405"/>
    <s v="Lee LLC"/>
    <s v="Synchronized secondary analyzer"/>
    <n v="29600"/>
    <x v="402"/>
    <n v="26527"/>
    <x v="1"/>
    <n v="1"/>
    <x v="0"/>
    <n v="435"/>
    <n v="60.981609195402299"/>
    <x v="1"/>
    <n v="1528088400"/>
    <n v="1532408400"/>
    <d v="2018-06-04T05:00:00"/>
    <d v="2018-07-24T05:00:00"/>
    <b v="0"/>
    <b v="0"/>
    <s v="theater/plays"/>
    <x v="3"/>
    <s v="plays"/>
  </r>
  <r>
    <n v="406"/>
    <s v="Lyons Inc"/>
    <s v="Balanced attitude-oriented parallelism"/>
    <n v="39300"/>
    <x v="403"/>
    <n v="71583"/>
    <x v="1"/>
    <n v="1"/>
    <x v="1"/>
    <n v="645"/>
    <n v="110.98139534883721"/>
    <x v="1"/>
    <n v="1359525600"/>
    <n v="1360562400"/>
    <d v="2013-01-30T06:00:00"/>
    <d v="2013-02-11T06:00:00"/>
    <b v="1"/>
    <b v="0"/>
    <s v="film &amp; video/documentary"/>
    <x v="4"/>
    <s v="documentary"/>
  </r>
  <r>
    <n v="407"/>
    <s v="Herrera-Wilson"/>
    <s v="Organized bandwidth-monitored core"/>
    <n v="3400"/>
    <x v="404"/>
    <n v="12100"/>
    <x v="3"/>
    <n v="0.15"/>
    <x v="1"/>
    <n v="484"/>
    <n v="3.75"/>
    <x v="3"/>
    <n v="1570942800"/>
    <n v="1571547600"/>
    <d v="2019-10-13T05:00:00"/>
    <d v="2019-10-20T05:00:00"/>
    <b v="0"/>
    <b v="0"/>
    <s v="theater/plays"/>
    <x v="3"/>
    <s v="plays"/>
  </r>
  <r>
    <n v="408"/>
    <s v="Mahoney, Adams and Lucas"/>
    <s v="Cloned leadingedge utilization"/>
    <n v="9200"/>
    <x v="405"/>
    <n v="12129"/>
    <x v="0"/>
    <n v="0.74"/>
    <x v="1"/>
    <n v="154"/>
    <n v="58.282207792207785"/>
    <x v="0"/>
    <n v="1466398800"/>
    <n v="1468126800"/>
    <d v="2016-06-20T05:00:00"/>
    <d v="2016-07-10T05:00:00"/>
    <b v="0"/>
    <b v="0"/>
    <s v="film &amp; video/documentary"/>
    <x v="4"/>
    <s v="documentary"/>
  </r>
  <r>
    <n v="409"/>
    <s v="Stewart LLC"/>
    <s v="Secured asymmetric projection"/>
    <n v="135600"/>
    <x v="406"/>
    <n v="62804"/>
    <x v="1"/>
    <n v="1"/>
    <x v="0"/>
    <n v="714"/>
    <n v="87.960784313725483"/>
    <x v="1"/>
    <n v="1492491600"/>
    <n v="1492837200"/>
    <d v="2017-04-18T05:00:00"/>
    <d v="2017-04-22T05:00:00"/>
    <b v="0"/>
    <b v="0"/>
    <s v="music/rock"/>
    <x v="1"/>
    <s v="rock"/>
  </r>
  <r>
    <n v="410"/>
    <s v="Mcmillan Group"/>
    <s v="Advanced cohesive Graphic Interface"/>
    <n v="153700"/>
    <x v="407"/>
    <n v="55536"/>
    <x v="1"/>
    <n v="1"/>
    <x v="2"/>
    <n v="1111"/>
    <n v="49.987398739873989"/>
    <x v="1"/>
    <n v="1430197200"/>
    <n v="1430197200"/>
    <d v="2015-04-28T05:00:00"/>
    <d v="2015-04-28T05:00:00"/>
    <b v="0"/>
    <b v="0"/>
    <s v="games/mobile games"/>
    <x v="6"/>
    <s v="mobile games"/>
  </r>
  <r>
    <n v="411"/>
    <s v="Beck, Thompson and Martinez"/>
    <s v="Down-sized maximized function"/>
    <n v="7800"/>
    <x v="408"/>
    <n v="8161"/>
    <x v="1"/>
    <n v="1"/>
    <x v="1"/>
    <n v="82"/>
    <n v="99.524390243902445"/>
    <x v="1"/>
    <n v="1496034000"/>
    <n v="1496206800"/>
    <d v="2017-05-29T05:00:00"/>
    <d v="2017-05-31T05:00:00"/>
    <b v="0"/>
    <b v="0"/>
    <s v="theater/plays"/>
    <x v="3"/>
    <s v="plays"/>
  </r>
  <r>
    <n v="412"/>
    <s v="Rodriguez-Scott"/>
    <s v="Realigned zero tolerance software"/>
    <n v="2100"/>
    <x v="409"/>
    <n v="14046"/>
    <x v="1"/>
    <n v="1"/>
    <x v="1"/>
    <n v="134"/>
    <n v="104.82089552238806"/>
    <x v="1"/>
    <n v="1388728800"/>
    <n v="1389592800"/>
    <d v="2014-01-03T06:00:00"/>
    <d v="2014-01-13T06:00:00"/>
    <b v="0"/>
    <b v="0"/>
    <s v="publishing/fiction"/>
    <x v="5"/>
    <s v="fiction"/>
  </r>
  <r>
    <n v="413"/>
    <s v="Rush-Bowers"/>
    <s v="Persevering analyzing extranet"/>
    <n v="189500"/>
    <x v="410"/>
    <n v="117628"/>
    <x v="1"/>
    <n v="1"/>
    <x v="2"/>
    <n v="1089"/>
    <n v="108.01469237832875"/>
    <x v="1"/>
    <n v="1543298400"/>
    <n v="1545631200"/>
    <d v="2018-11-27T06:00:00"/>
    <d v="2018-12-24T06:00:00"/>
    <b v="0"/>
    <b v="0"/>
    <s v="film &amp; video/animation"/>
    <x v="4"/>
    <s v="animation"/>
  </r>
  <r>
    <n v="414"/>
    <s v="Davis and Sons"/>
    <s v="Innovative human-resource migration"/>
    <n v="188200"/>
    <x v="411"/>
    <n v="159405"/>
    <x v="1"/>
    <n v="1"/>
    <x v="0"/>
    <n v="5497"/>
    <n v="28.998544660724033"/>
    <x v="1"/>
    <n v="1271739600"/>
    <n v="1272430800"/>
    <d v="2010-04-20T05:00:00"/>
    <d v="2010-04-28T05:00:00"/>
    <b v="0"/>
    <b v="1"/>
    <s v="food/food trucks"/>
    <x v="0"/>
    <s v="food trucks"/>
  </r>
  <r>
    <n v="415"/>
    <s v="Anderson-Pham"/>
    <s v="Intuitive needs-based monitoring"/>
    <n v="113500"/>
    <x v="412"/>
    <n v="12552"/>
    <x v="1"/>
    <n v="1"/>
    <x v="0"/>
    <n v="418"/>
    <n v="30.028708133971293"/>
    <x v="1"/>
    <n v="1326434400"/>
    <n v="1327903200"/>
    <d v="2012-01-13T06:00:00"/>
    <d v="2012-01-30T06:00:00"/>
    <b v="0"/>
    <b v="0"/>
    <s v="theater/plays"/>
    <x v="3"/>
    <s v="plays"/>
  </r>
  <r>
    <n v="416"/>
    <s v="Stewart-Coleman"/>
    <s v="Customer-focused disintermediate toolset"/>
    <n v="134600"/>
    <x v="413"/>
    <n v="59007"/>
    <x v="1"/>
    <n v="1"/>
    <x v="0"/>
    <n v="1439"/>
    <n v="41.005559416261292"/>
    <x v="1"/>
    <n v="1295244000"/>
    <n v="1296021600"/>
    <d v="2011-01-17T06:00:00"/>
    <d v="2011-01-26T06:00:00"/>
    <b v="0"/>
    <b v="1"/>
    <s v="film &amp; video/documentary"/>
    <x v="4"/>
    <s v="documentary"/>
  </r>
  <r>
    <n v="417"/>
    <s v="Bradshaw, Smith and Ryan"/>
    <s v="Upgradable 24/7 emulation"/>
    <n v="1700"/>
    <x v="414"/>
    <n v="943"/>
    <x v="1"/>
    <n v="1"/>
    <x v="0"/>
    <n v="15"/>
    <n v="62.866666666666667"/>
    <x v="1"/>
    <n v="1541221200"/>
    <n v="1543298400"/>
    <d v="2018-11-03T05:00:00"/>
    <d v="2018-11-27T06:00:00"/>
    <b v="0"/>
    <b v="0"/>
    <s v="theater/plays"/>
    <x v="3"/>
    <s v="plays"/>
  </r>
  <r>
    <n v="418"/>
    <s v="Jackson PLC"/>
    <s v="Quality-focused client-server core"/>
    <n v="163700"/>
    <x v="415"/>
    <n v="93963"/>
    <x v="0"/>
    <n v="0.74"/>
    <x v="0"/>
    <n v="1999"/>
    <n v="34.783701850925461"/>
    <x v="0"/>
    <n v="1336280400"/>
    <n v="1336366800"/>
    <d v="2012-05-06T05:00:00"/>
    <d v="2012-05-07T05:00:00"/>
    <b v="0"/>
    <b v="0"/>
    <s v="film &amp; video/documentary"/>
    <x v="4"/>
    <s v="documentary"/>
  </r>
  <r>
    <n v="419"/>
    <s v="Ware-Arias"/>
    <s v="Upgradable maximized protocol"/>
    <n v="113800"/>
    <x v="416"/>
    <n v="140469"/>
    <x v="1"/>
    <n v="1"/>
    <x v="1"/>
    <n v="5203"/>
    <n v="26.997693638285604"/>
    <x v="1"/>
    <n v="1324533600"/>
    <n v="1325052000"/>
    <d v="2011-12-22T06:00:00"/>
    <d v="2011-12-28T06:00:00"/>
    <b v="0"/>
    <b v="0"/>
    <s v="technology/web"/>
    <x v="2"/>
    <s v="web"/>
  </r>
  <r>
    <n v="420"/>
    <s v="Blair, Reyes and Woods"/>
    <s v="Cross-platform interactive synergy"/>
    <n v="5000"/>
    <x v="417"/>
    <n v="6423"/>
    <x v="1"/>
    <n v="1"/>
    <x v="1"/>
    <n v="94"/>
    <n v="68.329787234042556"/>
    <x v="1"/>
    <n v="1498366800"/>
    <n v="1499576400"/>
    <d v="2017-06-25T05:00:00"/>
    <d v="2017-07-09T05:00:00"/>
    <b v="0"/>
    <b v="0"/>
    <s v="theater/plays"/>
    <x v="3"/>
    <s v="plays"/>
  </r>
  <r>
    <n v="421"/>
    <s v="Thomas-Lopez"/>
    <s v="User-centric fault-tolerant archive"/>
    <n v="9400"/>
    <x v="418"/>
    <n v="6015"/>
    <x v="1"/>
    <n v="1"/>
    <x v="0"/>
    <n v="118"/>
    <n v="50.974576271186443"/>
    <x v="1"/>
    <n v="1498712400"/>
    <n v="1501304400"/>
    <d v="2017-06-29T05:00:00"/>
    <d v="2017-07-29T05:00:00"/>
    <b v="0"/>
    <b v="1"/>
    <s v="technology/wearables"/>
    <x v="2"/>
    <s v="wearables"/>
  </r>
  <r>
    <n v="422"/>
    <s v="Brown, Davies and Pacheco"/>
    <s v="Reverse-engineered regional knowledge user"/>
    <n v="8700"/>
    <x v="419"/>
    <n v="11075"/>
    <x v="1"/>
    <n v="1"/>
    <x v="1"/>
    <n v="205"/>
    <n v="54.024390243902438"/>
    <x v="1"/>
    <n v="1271480400"/>
    <n v="1273208400"/>
    <d v="2010-04-17T05:00:00"/>
    <d v="2010-05-07T05:00:00"/>
    <b v="0"/>
    <b v="1"/>
    <s v="theater/plays"/>
    <x v="3"/>
    <s v="plays"/>
  </r>
  <r>
    <n v="423"/>
    <s v="Jones-Riddle"/>
    <s v="Self-enabling real-time definition"/>
    <n v="147800"/>
    <x v="420"/>
    <n v="15723"/>
    <x v="1"/>
    <n v="1"/>
    <x v="0"/>
    <n v="162"/>
    <n v="97.055555555555557"/>
    <x v="1"/>
    <n v="1316667600"/>
    <n v="1316840400"/>
    <d v="2011-09-22T05:00:00"/>
    <d v="2011-09-24T05:00:00"/>
    <b v="0"/>
    <b v="1"/>
    <s v="food/food trucks"/>
    <x v="0"/>
    <s v="food trucks"/>
  </r>
  <r>
    <n v="424"/>
    <s v="Schmidt-Gomez"/>
    <s v="User-centric impactful projection"/>
    <n v="5100"/>
    <x v="421"/>
    <n v="2064"/>
    <x v="1"/>
    <n v="1"/>
    <x v="0"/>
    <n v="83"/>
    <n v="24.867469879518072"/>
    <x v="1"/>
    <n v="1524027600"/>
    <n v="1524546000"/>
    <d v="2018-04-18T05:00:00"/>
    <d v="2018-04-24T05:00:00"/>
    <b v="0"/>
    <b v="0"/>
    <s v="music/indie rock"/>
    <x v="1"/>
    <s v="indie rock"/>
  </r>
  <r>
    <n v="425"/>
    <s v="Sullivan, Davis and Booth"/>
    <s v="Vision-oriented actuating hardware"/>
    <n v="2700"/>
    <x v="422"/>
    <n v="7767"/>
    <x v="1"/>
    <n v="1"/>
    <x v="1"/>
    <n v="92"/>
    <n v="84.423913043478265"/>
    <x v="1"/>
    <n v="1438059600"/>
    <n v="1438578000"/>
    <d v="2015-07-28T05:00:00"/>
    <d v="2015-08-03T05:00:00"/>
    <b v="0"/>
    <b v="0"/>
    <s v="photography/photography books"/>
    <x v="7"/>
    <s v="photography books"/>
  </r>
  <r>
    <n v="426"/>
    <s v="Edwards-Kane"/>
    <s v="Virtual leadingedge framework"/>
    <n v="1800"/>
    <x v="423"/>
    <n v="10313"/>
    <x v="1"/>
    <n v="1"/>
    <x v="1"/>
    <n v="219"/>
    <n v="47.091324200913242"/>
    <x v="1"/>
    <n v="1361944800"/>
    <n v="1362549600"/>
    <d v="2013-02-27T06:00:00"/>
    <d v="2013-03-06T06:00:00"/>
    <b v="0"/>
    <b v="0"/>
    <s v="theater/plays"/>
    <x v="3"/>
    <s v="plays"/>
  </r>
  <r>
    <n v="427"/>
    <s v="Hicks, Wall and Webb"/>
    <s v="Managed discrete framework"/>
    <n v="174500"/>
    <x v="424"/>
    <n v="197018"/>
    <x v="1"/>
    <n v="1"/>
    <x v="1"/>
    <n v="2526"/>
    <n v="77.996041171813147"/>
    <x v="1"/>
    <n v="1410584400"/>
    <n v="1413349200"/>
    <d v="2014-09-13T05:00:00"/>
    <d v="2014-10-15T05:00:00"/>
    <b v="0"/>
    <b v="1"/>
    <s v="theater/plays"/>
    <x v="3"/>
    <s v="plays"/>
  </r>
  <r>
    <n v="428"/>
    <s v="Mayer-Richmond"/>
    <s v="Progressive zero-defect capability"/>
    <n v="101400"/>
    <x v="425"/>
    <n v="47037"/>
    <x v="1"/>
    <n v="1"/>
    <x v="0"/>
    <n v="747"/>
    <n v="62.967871485943775"/>
    <x v="1"/>
    <n v="1297404000"/>
    <n v="1298008800"/>
    <d v="2011-02-11T06:00:00"/>
    <d v="2011-02-18T06:00:00"/>
    <b v="0"/>
    <b v="0"/>
    <s v="film &amp; video/animation"/>
    <x v="4"/>
    <s v="animation"/>
  </r>
  <r>
    <n v="429"/>
    <s v="Robles Ltd"/>
    <s v="Right-sized demand-driven adapter"/>
    <n v="191000"/>
    <x v="426"/>
    <n v="173191"/>
    <x v="1"/>
    <n v="1"/>
    <x v="3"/>
    <n v="2138"/>
    <n v="81.006080449017773"/>
    <x v="1"/>
    <n v="1392012000"/>
    <n v="1394427600"/>
    <d v="2014-02-10T06:00:00"/>
    <d v="2014-03-10T05:00:00"/>
    <b v="0"/>
    <b v="1"/>
    <s v="photography/photography books"/>
    <x v="7"/>
    <s v="photography books"/>
  </r>
  <r>
    <n v="430"/>
    <s v="Cochran Ltd"/>
    <s v="Re-engineered attitude-oriented frame"/>
    <n v="8100"/>
    <x v="427"/>
    <n v="5487"/>
    <x v="1"/>
    <n v="1"/>
    <x v="0"/>
    <n v="84"/>
    <n v="65.321428571428569"/>
    <x v="1"/>
    <n v="1569733200"/>
    <n v="1572670800"/>
    <d v="2019-09-29T05:00:00"/>
    <d v="2019-11-02T05:00:00"/>
    <b v="0"/>
    <b v="0"/>
    <s v="theater/plays"/>
    <x v="3"/>
    <s v="plays"/>
  </r>
  <r>
    <n v="431"/>
    <s v="Rosales LLC"/>
    <s v="Compatible multimedia utilization"/>
    <n v="5100"/>
    <x v="428"/>
    <n v="9817"/>
    <x v="1"/>
    <n v="1"/>
    <x v="1"/>
    <n v="94"/>
    <n v="104.43617021276596"/>
    <x v="1"/>
    <n v="1529643600"/>
    <n v="1531112400"/>
    <d v="2018-06-22T05:00:00"/>
    <d v="2018-07-09T05:00:00"/>
    <b v="1"/>
    <b v="0"/>
    <s v="theater/plays"/>
    <x v="3"/>
    <s v="plays"/>
  </r>
  <r>
    <n v="432"/>
    <s v="Harper-Bryan"/>
    <s v="Re-contextualized dedicated hardware"/>
    <n v="7700"/>
    <x v="429"/>
    <n v="6369"/>
    <x v="1"/>
    <n v="1"/>
    <x v="0"/>
    <n v="91"/>
    <n v="69.989010989010993"/>
    <x v="1"/>
    <n v="1399006800"/>
    <n v="1400734800"/>
    <d v="2014-05-02T05:00:00"/>
    <d v="2014-05-22T05:00:00"/>
    <b v="0"/>
    <b v="0"/>
    <s v="theater/plays"/>
    <x v="3"/>
    <s v="plays"/>
  </r>
  <r>
    <n v="433"/>
    <s v="Potter, Harper and Everett"/>
    <s v="Decentralized composite paradigm"/>
    <n v="121400"/>
    <x v="430"/>
    <n v="65755"/>
    <x v="1"/>
    <n v="1"/>
    <x v="0"/>
    <n v="792"/>
    <n v="83.023989898989896"/>
    <x v="1"/>
    <n v="1385359200"/>
    <n v="1386741600"/>
    <d v="2013-11-25T06:00:00"/>
    <d v="2013-12-11T06:00:00"/>
    <b v="0"/>
    <b v="1"/>
    <s v="film &amp; video/documentary"/>
    <x v="4"/>
    <s v="documentary"/>
  </r>
  <r>
    <n v="434"/>
    <s v="Floyd-Sims"/>
    <s v="Cloned transitional hierarchy"/>
    <n v="5400"/>
    <x v="431"/>
    <n v="903"/>
    <x v="0"/>
    <n v="0.74"/>
    <x v="3"/>
    <n v="10"/>
    <n v="66.822000000000003"/>
    <x v="0"/>
    <n v="1480572000"/>
    <n v="1481781600"/>
    <d v="2016-12-01T06:00:00"/>
    <d v="2016-12-15T06:00:00"/>
    <b v="1"/>
    <b v="0"/>
    <s v="theater/plays"/>
    <x v="3"/>
    <s v="plays"/>
  </r>
  <r>
    <n v="435"/>
    <s v="Spence, Jackson and Kelly"/>
    <s v="Advanced discrete leverage"/>
    <n v="152400"/>
    <x v="432"/>
    <n v="178120"/>
    <x v="6"/>
    <n v="1.1200000000000001"/>
    <x v="1"/>
    <n v="1713"/>
    <n v="116.45907764156452"/>
    <x v="6"/>
    <n v="1418623200"/>
    <n v="1419660000"/>
    <d v="2014-12-15T06:00:00"/>
    <d v="2014-12-27T06:00:00"/>
    <b v="0"/>
    <b v="1"/>
    <s v="theater/plays"/>
    <x v="3"/>
    <s v="plays"/>
  </r>
  <r>
    <n v="436"/>
    <s v="King-Nguyen"/>
    <s v="Open-source incremental throughput"/>
    <n v="1300"/>
    <x v="433"/>
    <n v="13678"/>
    <x v="1"/>
    <n v="1"/>
    <x v="1"/>
    <n v="249"/>
    <n v="54.931726907630519"/>
    <x v="1"/>
    <n v="1555736400"/>
    <n v="1555822800"/>
    <d v="2019-04-20T05:00:00"/>
    <d v="2019-04-21T05:00:00"/>
    <b v="0"/>
    <b v="0"/>
    <s v="music/jazz"/>
    <x v="1"/>
    <s v="jazz"/>
  </r>
  <r>
    <n v="437"/>
    <s v="Hansen Group"/>
    <s v="Centralized regional interface"/>
    <n v="8100"/>
    <x v="434"/>
    <n v="9969"/>
    <x v="1"/>
    <n v="1"/>
    <x v="1"/>
    <n v="192"/>
    <n v="51.921875"/>
    <x v="1"/>
    <n v="1442120400"/>
    <n v="1442379600"/>
    <d v="2015-09-13T05:00:00"/>
    <d v="2015-09-16T05:00:00"/>
    <b v="0"/>
    <b v="1"/>
    <s v="film &amp; video/animation"/>
    <x v="4"/>
    <s v="animation"/>
  </r>
  <r>
    <n v="438"/>
    <s v="Mathis, Hall and Hansen"/>
    <s v="Streamlined web-enabled knowledgebase"/>
    <n v="8300"/>
    <x v="435"/>
    <n v="14827"/>
    <x v="1"/>
    <n v="1"/>
    <x v="1"/>
    <n v="247"/>
    <n v="60.02834008097166"/>
    <x v="1"/>
    <n v="1362376800"/>
    <n v="1364965200"/>
    <d v="2013-03-04T06:00:00"/>
    <d v="2013-04-03T05:00:00"/>
    <b v="0"/>
    <b v="0"/>
    <s v="theater/plays"/>
    <x v="3"/>
    <s v="plays"/>
  </r>
  <r>
    <n v="439"/>
    <s v="Cummings Inc"/>
    <s v="Digitized transitional monitoring"/>
    <n v="28400"/>
    <x v="436"/>
    <n v="100900"/>
    <x v="1"/>
    <n v="1"/>
    <x v="1"/>
    <n v="2293"/>
    <n v="44.003488879197555"/>
    <x v="1"/>
    <n v="1478408400"/>
    <n v="1479016800"/>
    <d v="2016-11-06T05:00:00"/>
    <d v="2016-11-13T06:00:00"/>
    <b v="0"/>
    <b v="0"/>
    <s v="film &amp; video/science fiction"/>
    <x v="4"/>
    <s v="science fiction"/>
  </r>
  <r>
    <n v="440"/>
    <s v="Miller-Poole"/>
    <s v="Networked optimal adapter"/>
    <n v="102500"/>
    <x v="437"/>
    <n v="165954"/>
    <x v="1"/>
    <n v="1"/>
    <x v="1"/>
    <n v="3131"/>
    <n v="53.003513254551258"/>
    <x v="1"/>
    <n v="1498798800"/>
    <n v="1499662800"/>
    <d v="2017-06-30T05:00:00"/>
    <d v="2017-07-10T05:00:00"/>
    <b v="0"/>
    <b v="0"/>
    <s v="film &amp; video/television"/>
    <x v="4"/>
    <s v="television"/>
  </r>
  <r>
    <n v="441"/>
    <s v="Rodriguez-West"/>
    <s v="Automated optimal function"/>
    <n v="7000"/>
    <x v="438"/>
    <n v="1744"/>
    <x v="1"/>
    <n v="1"/>
    <x v="0"/>
    <n v="32"/>
    <n v="54.5"/>
    <x v="1"/>
    <n v="1335416400"/>
    <n v="1337835600"/>
    <d v="2012-04-26T05:00:00"/>
    <d v="2012-05-24T05:00:00"/>
    <b v="0"/>
    <b v="0"/>
    <s v="technology/wearables"/>
    <x v="2"/>
    <s v="wearables"/>
  </r>
  <r>
    <n v="442"/>
    <s v="Calderon, Bradford and Dean"/>
    <s v="Devolved system-worthy framework"/>
    <n v="5400"/>
    <x v="439"/>
    <n v="10731"/>
    <x v="6"/>
    <n v="1.1200000000000001"/>
    <x v="1"/>
    <n v="143"/>
    <n v="84.04699300699302"/>
    <x v="6"/>
    <n v="1504328400"/>
    <n v="1505710800"/>
    <d v="2017-09-02T05:00:00"/>
    <d v="2017-09-18T05:00:00"/>
    <b v="0"/>
    <b v="0"/>
    <s v="theater/plays"/>
    <x v="3"/>
    <s v="plays"/>
  </r>
  <r>
    <n v="443"/>
    <s v="Clark-Bowman"/>
    <s v="Stand-alone user-facing service-desk"/>
    <n v="9300"/>
    <x v="440"/>
    <n v="3232"/>
    <x v="1"/>
    <n v="1"/>
    <x v="3"/>
    <n v="90"/>
    <n v="35.911111111111111"/>
    <x v="1"/>
    <n v="1285822800"/>
    <n v="1287464400"/>
    <d v="2010-09-30T05:00:00"/>
    <d v="2010-10-19T05:00:00"/>
    <b v="0"/>
    <b v="0"/>
    <s v="theater/plays"/>
    <x v="3"/>
    <s v="plays"/>
  </r>
  <r>
    <n v="444"/>
    <s v="Hensley Ltd"/>
    <s v="Versatile global attitude"/>
    <n v="6200"/>
    <x v="441"/>
    <n v="10938"/>
    <x v="1"/>
    <n v="1"/>
    <x v="1"/>
    <n v="296"/>
    <n v="36.952702702702702"/>
    <x v="1"/>
    <n v="1311483600"/>
    <n v="1311656400"/>
    <d v="2011-07-24T05:00:00"/>
    <d v="2011-07-26T05:00:00"/>
    <b v="0"/>
    <b v="1"/>
    <s v="music/indie rock"/>
    <x v="1"/>
    <s v="indie rock"/>
  </r>
  <r>
    <n v="445"/>
    <s v="Anderson-Pearson"/>
    <s v="Intuitive demand-driven Local Area Network"/>
    <n v="2100"/>
    <x v="442"/>
    <n v="10739"/>
    <x v="1"/>
    <n v="1"/>
    <x v="1"/>
    <n v="170"/>
    <n v="63.170588235294119"/>
    <x v="1"/>
    <n v="1291356000"/>
    <n v="1293170400"/>
    <d v="2010-12-03T06:00:00"/>
    <d v="2010-12-24T06:00:00"/>
    <b v="0"/>
    <b v="1"/>
    <s v="theater/plays"/>
    <x v="3"/>
    <s v="plays"/>
  </r>
  <r>
    <n v="446"/>
    <s v="Martin, Martin and Solis"/>
    <s v="Assimilated uniform methodology"/>
    <n v="6800"/>
    <x v="443"/>
    <n v="5579"/>
    <x v="1"/>
    <n v="1"/>
    <x v="0"/>
    <n v="186"/>
    <n v="29.99462365591398"/>
    <x v="1"/>
    <n v="1355810400"/>
    <n v="1355983200"/>
    <d v="2012-12-18T06:00:00"/>
    <d v="2012-12-20T06:00:00"/>
    <b v="0"/>
    <b v="0"/>
    <s v="technology/wearables"/>
    <x v="2"/>
    <s v="wearables"/>
  </r>
  <r>
    <n v="447"/>
    <s v="Harrington-Harper"/>
    <s v="Self-enabling next generation algorithm"/>
    <n v="155200"/>
    <x v="444"/>
    <n v="37754"/>
    <x v="4"/>
    <n v="1.35"/>
    <x v="3"/>
    <n v="439"/>
    <n v="116.10000000000001"/>
    <x v="4"/>
    <n v="1513663200"/>
    <n v="1515045600"/>
    <d v="2017-12-19T06:00:00"/>
    <d v="2018-01-04T06:00:00"/>
    <b v="0"/>
    <b v="0"/>
    <s v="film &amp; video/television"/>
    <x v="4"/>
    <s v="television"/>
  </r>
  <r>
    <n v="448"/>
    <s v="Price and Sons"/>
    <s v="Object-based demand-driven strategy"/>
    <n v="89900"/>
    <x v="445"/>
    <n v="45384"/>
    <x v="1"/>
    <n v="1"/>
    <x v="0"/>
    <n v="605"/>
    <n v="75.014876033057845"/>
    <x v="1"/>
    <n v="1365915600"/>
    <n v="1366088400"/>
    <d v="2013-04-14T05:00:00"/>
    <d v="2013-04-16T05:00:00"/>
    <b v="0"/>
    <b v="1"/>
    <s v="games/video games"/>
    <x v="6"/>
    <s v="video games"/>
  </r>
  <r>
    <n v="449"/>
    <s v="Cuevas-Morales"/>
    <s v="Public-key coherent ability"/>
    <n v="900"/>
    <x v="446"/>
    <n v="8703"/>
    <x v="3"/>
    <n v="0.15"/>
    <x v="1"/>
    <n v="86"/>
    <n v="15.179651162790698"/>
    <x v="3"/>
    <n v="1551852000"/>
    <n v="1553317200"/>
    <d v="2019-03-06T06:00:00"/>
    <d v="2019-03-23T05:00:00"/>
    <b v="0"/>
    <b v="0"/>
    <s v="games/video games"/>
    <x v="6"/>
    <s v="video games"/>
  </r>
  <r>
    <n v="450"/>
    <s v="Delgado-Hatfield"/>
    <s v="Up-sized composite success"/>
    <n v="100"/>
    <x v="447"/>
    <n v="4"/>
    <x v="0"/>
    <n v="0.74"/>
    <x v="0"/>
    <n v="1"/>
    <n v="2.96"/>
    <x v="0"/>
    <n v="1540098000"/>
    <n v="1542088800"/>
    <d v="2018-10-21T05:00:00"/>
    <d v="2018-11-13T06:00:00"/>
    <b v="0"/>
    <b v="0"/>
    <s v="film &amp; video/animation"/>
    <x v="4"/>
    <s v="animation"/>
  </r>
  <r>
    <n v="451"/>
    <s v="Padilla-Porter"/>
    <s v="Innovative exuding matrix"/>
    <n v="148400"/>
    <x v="448"/>
    <n v="182302"/>
    <x v="1"/>
    <n v="1"/>
    <x v="1"/>
    <n v="6286"/>
    <n v="29.001272669424118"/>
    <x v="1"/>
    <n v="1500440400"/>
    <n v="1503118800"/>
    <d v="2017-07-19T05:00:00"/>
    <d v="2017-08-19T05:00:00"/>
    <b v="0"/>
    <b v="0"/>
    <s v="music/rock"/>
    <x v="1"/>
    <s v="rock"/>
  </r>
  <r>
    <n v="452"/>
    <s v="Morris Group"/>
    <s v="Realigned impactful artificial intelligence"/>
    <n v="4800"/>
    <x v="449"/>
    <n v="3045"/>
    <x v="1"/>
    <n v="1"/>
    <x v="0"/>
    <n v="31"/>
    <n v="98.225806451612897"/>
    <x v="1"/>
    <n v="1278392400"/>
    <n v="1278478800"/>
    <d v="2010-07-06T05:00:00"/>
    <d v="2010-07-07T05:00:00"/>
    <b v="0"/>
    <b v="0"/>
    <s v="film &amp; video/drama"/>
    <x v="4"/>
    <s v="drama"/>
  </r>
  <r>
    <n v="453"/>
    <s v="Saunders Ltd"/>
    <s v="Multi-layered multi-tasking secured line"/>
    <n v="182400"/>
    <x v="450"/>
    <n v="102749"/>
    <x v="1"/>
    <n v="1"/>
    <x v="0"/>
    <n v="1181"/>
    <n v="87.001693480101608"/>
    <x v="1"/>
    <n v="1480572000"/>
    <n v="1484114400"/>
    <d v="2016-12-01T06:00:00"/>
    <d v="2017-01-11T06:00:00"/>
    <b v="0"/>
    <b v="0"/>
    <s v="film &amp; video/science fiction"/>
    <x v="4"/>
    <s v="science fiction"/>
  </r>
  <r>
    <n v="454"/>
    <s v="Woods Inc"/>
    <s v="Upgradable upward-trending portal"/>
    <n v="4000"/>
    <x v="451"/>
    <n v="1763"/>
    <x v="1"/>
    <n v="1"/>
    <x v="0"/>
    <n v="39"/>
    <n v="45.205128205128204"/>
    <x v="1"/>
    <n v="1382331600"/>
    <n v="1385445600"/>
    <d v="2013-10-21T05:00:00"/>
    <d v="2013-11-26T06:00:00"/>
    <b v="0"/>
    <b v="1"/>
    <s v="film &amp; video/drama"/>
    <x v="4"/>
    <s v="drama"/>
  </r>
  <r>
    <n v="455"/>
    <s v="Villanueva, Wright and Richardson"/>
    <s v="Profit-focused global product"/>
    <n v="116500"/>
    <x v="452"/>
    <n v="137904"/>
    <x v="1"/>
    <n v="1"/>
    <x v="1"/>
    <n v="3727"/>
    <n v="37.001341561577675"/>
    <x v="1"/>
    <n v="1316754000"/>
    <n v="1318741200"/>
    <d v="2011-09-23T05:00:00"/>
    <d v="2011-10-16T05:00:00"/>
    <b v="0"/>
    <b v="0"/>
    <s v="theater/plays"/>
    <x v="3"/>
    <s v="plays"/>
  </r>
  <r>
    <n v="456"/>
    <s v="Wilson, Brooks and Clark"/>
    <s v="Operative well-modulated data-warehouse"/>
    <n v="146400"/>
    <x v="453"/>
    <n v="152438"/>
    <x v="1"/>
    <n v="1"/>
    <x v="1"/>
    <n v="1605"/>
    <n v="94.976947040498445"/>
    <x v="1"/>
    <n v="1518242400"/>
    <n v="1518242400"/>
    <d v="2018-02-10T06:00:00"/>
    <d v="2018-02-10T06:00:00"/>
    <b v="0"/>
    <b v="1"/>
    <s v="music/indie rock"/>
    <x v="1"/>
    <s v="indie rock"/>
  </r>
  <r>
    <n v="457"/>
    <s v="Sheppard, Smith and Spence"/>
    <s v="Cloned asymmetric functionalities"/>
    <n v="5000"/>
    <x v="454"/>
    <n v="1332"/>
    <x v="1"/>
    <n v="1"/>
    <x v="0"/>
    <n v="46"/>
    <n v="28.956521739130434"/>
    <x v="1"/>
    <n v="1476421200"/>
    <n v="1476594000"/>
    <d v="2016-10-14T05:00:00"/>
    <d v="2016-10-16T05:00:00"/>
    <b v="0"/>
    <b v="0"/>
    <s v="theater/plays"/>
    <x v="3"/>
    <s v="plays"/>
  </r>
  <r>
    <n v="458"/>
    <s v="Wise, Thompson and Allen"/>
    <s v="Pre-emptive neutral portal"/>
    <n v="33800"/>
    <x v="455"/>
    <n v="118706"/>
    <x v="1"/>
    <n v="1"/>
    <x v="1"/>
    <n v="2120"/>
    <n v="55.993396226415094"/>
    <x v="1"/>
    <n v="1269752400"/>
    <n v="1273554000"/>
    <d v="2010-03-28T05:00:00"/>
    <d v="2010-05-11T05:00:00"/>
    <b v="0"/>
    <b v="0"/>
    <s v="theater/plays"/>
    <x v="3"/>
    <s v="plays"/>
  </r>
  <r>
    <n v="459"/>
    <s v="Lane, Ryan and Chapman"/>
    <s v="Switchable demand-driven help-desk"/>
    <n v="6300"/>
    <x v="456"/>
    <n v="5674"/>
    <x v="1"/>
    <n v="1"/>
    <x v="0"/>
    <n v="105"/>
    <n v="54.038095238095238"/>
    <x v="1"/>
    <n v="1419746400"/>
    <n v="1421906400"/>
    <d v="2014-12-28T06:00:00"/>
    <d v="2015-01-22T06:00:00"/>
    <b v="0"/>
    <b v="0"/>
    <s v="film &amp; video/documentary"/>
    <x v="4"/>
    <s v="documentary"/>
  </r>
  <r>
    <n v="460"/>
    <s v="Rich, Alvarez and King"/>
    <s v="Business-focused static ability"/>
    <n v="2400"/>
    <x v="457"/>
    <n v="4119"/>
    <x v="1"/>
    <n v="1"/>
    <x v="1"/>
    <n v="50"/>
    <n v="82.38"/>
    <x v="1"/>
    <n v="1281330000"/>
    <n v="1281589200"/>
    <d v="2010-08-09T05:00:00"/>
    <d v="2010-08-12T05:00:00"/>
    <b v="0"/>
    <b v="0"/>
    <s v="theater/plays"/>
    <x v="3"/>
    <s v="plays"/>
  </r>
  <r>
    <n v="461"/>
    <s v="Terry-Salinas"/>
    <s v="Networked secondary structure"/>
    <n v="98800"/>
    <x v="458"/>
    <n v="139354"/>
    <x v="1"/>
    <n v="1"/>
    <x v="1"/>
    <n v="2080"/>
    <n v="66.997115384615384"/>
    <x v="1"/>
    <n v="1398661200"/>
    <n v="1400389200"/>
    <d v="2014-04-28T05:00:00"/>
    <d v="2014-05-18T05:00:00"/>
    <b v="0"/>
    <b v="0"/>
    <s v="film &amp; video/drama"/>
    <x v="4"/>
    <s v="drama"/>
  </r>
  <r>
    <n v="462"/>
    <s v="Wang-Rodriguez"/>
    <s v="Total multimedia website"/>
    <n v="188800"/>
    <x v="459"/>
    <n v="57734"/>
    <x v="1"/>
    <n v="1"/>
    <x v="0"/>
    <n v="535"/>
    <n v="107.91401869158878"/>
    <x v="1"/>
    <n v="1359525600"/>
    <n v="1362808800"/>
    <d v="2013-01-30T06:00:00"/>
    <d v="2013-03-09T06:00:00"/>
    <b v="0"/>
    <b v="0"/>
    <s v="games/mobile games"/>
    <x v="6"/>
    <s v="mobile games"/>
  </r>
  <r>
    <n v="463"/>
    <s v="Mckee-Hill"/>
    <s v="Cross-platform upward-trending parallelism"/>
    <n v="134300"/>
    <x v="460"/>
    <n v="145265"/>
    <x v="1"/>
    <n v="1"/>
    <x v="1"/>
    <n v="2105"/>
    <n v="69.009501187648453"/>
    <x v="1"/>
    <n v="1388469600"/>
    <n v="1388815200"/>
    <d v="2013-12-31T06:00:00"/>
    <d v="2014-01-04T06:00:00"/>
    <b v="0"/>
    <b v="0"/>
    <s v="film &amp; video/animation"/>
    <x v="4"/>
    <s v="animation"/>
  </r>
  <r>
    <n v="464"/>
    <s v="Gomez LLC"/>
    <s v="Pre-emptive mission-critical hardware"/>
    <n v="71200"/>
    <x v="461"/>
    <n v="95020"/>
    <x v="1"/>
    <n v="1"/>
    <x v="1"/>
    <n v="2436"/>
    <n v="39.006568144499177"/>
    <x v="1"/>
    <n v="1518328800"/>
    <n v="1519538400"/>
    <d v="2018-02-11T06:00:00"/>
    <d v="2018-02-25T06:00:00"/>
    <b v="0"/>
    <b v="0"/>
    <s v="theater/plays"/>
    <x v="3"/>
    <s v="plays"/>
  </r>
  <r>
    <n v="465"/>
    <s v="Gonzalez-Robbins"/>
    <s v="Up-sized responsive protocol"/>
    <n v="4700"/>
    <x v="462"/>
    <n v="8829"/>
    <x v="1"/>
    <n v="1"/>
    <x v="1"/>
    <n v="80"/>
    <n v="110.3625"/>
    <x v="1"/>
    <n v="1517032800"/>
    <n v="1517810400"/>
    <d v="2018-01-27T06:00:00"/>
    <d v="2018-02-05T06:00:00"/>
    <b v="0"/>
    <b v="0"/>
    <s v="publishing/translations"/>
    <x v="5"/>
    <s v="translations"/>
  </r>
  <r>
    <n v="466"/>
    <s v="Obrien and Sons"/>
    <s v="Pre-emptive transitional frame"/>
    <n v="1200"/>
    <x v="463"/>
    <n v="3984"/>
    <x v="1"/>
    <n v="1"/>
    <x v="1"/>
    <n v="42"/>
    <n v="94.857142857142861"/>
    <x v="1"/>
    <n v="1368594000"/>
    <n v="1370581200"/>
    <d v="2013-05-15T05:00:00"/>
    <d v="2013-06-07T05:00:00"/>
    <b v="0"/>
    <b v="1"/>
    <s v="technology/wearables"/>
    <x v="2"/>
    <s v="wearables"/>
  </r>
  <r>
    <n v="467"/>
    <s v="Shaw Ltd"/>
    <s v="Profit-focused content-based application"/>
    <n v="1400"/>
    <x v="464"/>
    <n v="8053"/>
    <x v="0"/>
    <n v="0.74"/>
    <x v="1"/>
    <n v="139"/>
    <n v="42.872086330935254"/>
    <x v="0"/>
    <n v="1448258400"/>
    <n v="1448863200"/>
    <d v="2015-11-23T06:00:00"/>
    <d v="2015-11-30T06:00:00"/>
    <b v="0"/>
    <b v="1"/>
    <s v="technology/web"/>
    <x v="2"/>
    <s v="web"/>
  </r>
  <r>
    <n v="468"/>
    <s v="Hughes Inc"/>
    <s v="Streamlined neutral analyzer"/>
    <n v="4000"/>
    <x v="465"/>
    <n v="1620"/>
    <x v="1"/>
    <n v="1"/>
    <x v="0"/>
    <n v="16"/>
    <n v="101.25"/>
    <x v="1"/>
    <n v="1555218000"/>
    <n v="1556600400"/>
    <d v="2019-04-14T05:00:00"/>
    <d v="2019-04-30T05:00:00"/>
    <b v="0"/>
    <b v="0"/>
    <s v="theater/plays"/>
    <x v="3"/>
    <s v="plays"/>
  </r>
  <r>
    <n v="469"/>
    <s v="Olsen-Ryan"/>
    <s v="Assimilated neutral utilization"/>
    <n v="5600"/>
    <x v="466"/>
    <n v="10328"/>
    <x v="1"/>
    <n v="1"/>
    <x v="1"/>
    <n v="159"/>
    <n v="64.95597484276729"/>
    <x v="1"/>
    <n v="1431925200"/>
    <n v="1432098000"/>
    <d v="2015-05-18T05:00:00"/>
    <d v="2015-05-20T05:00:00"/>
    <b v="0"/>
    <b v="0"/>
    <s v="film &amp; video/drama"/>
    <x v="4"/>
    <s v="drama"/>
  </r>
  <r>
    <n v="470"/>
    <s v="Grimes, Holland and Sloan"/>
    <s v="Extended dedicated archive"/>
    <n v="3600"/>
    <x v="467"/>
    <n v="10289"/>
    <x v="1"/>
    <n v="1"/>
    <x v="1"/>
    <n v="381"/>
    <n v="27.00524934383202"/>
    <x v="1"/>
    <n v="1481522400"/>
    <n v="1482127200"/>
    <d v="2016-12-12T06:00:00"/>
    <d v="2016-12-19T06:00:00"/>
    <b v="0"/>
    <b v="0"/>
    <s v="technology/wearables"/>
    <x v="2"/>
    <s v="wearables"/>
  </r>
  <r>
    <n v="471"/>
    <s v="Perry and Sons"/>
    <s v="Configurable static help-desk"/>
    <n v="3100"/>
    <x v="468"/>
    <n v="9889"/>
    <x v="4"/>
    <n v="1.35"/>
    <x v="1"/>
    <n v="194"/>
    <n v="68.815206185567021"/>
    <x v="4"/>
    <n v="1335934800"/>
    <n v="1335934800"/>
    <d v="2012-05-02T05:00:00"/>
    <d v="2012-05-02T05:00:00"/>
    <b v="0"/>
    <b v="1"/>
    <s v="food/food trucks"/>
    <x v="0"/>
    <s v="food trucks"/>
  </r>
  <r>
    <n v="472"/>
    <s v="Turner, Young and Collins"/>
    <s v="Self-enabling clear-thinking framework"/>
    <n v="153800"/>
    <x v="469"/>
    <n v="60342"/>
    <x v="1"/>
    <n v="1"/>
    <x v="0"/>
    <n v="575"/>
    <n v="104.94260869565217"/>
    <x v="1"/>
    <n v="1552280400"/>
    <n v="1556946000"/>
    <d v="2019-03-11T05:00:00"/>
    <d v="2019-05-04T05:00:00"/>
    <b v="0"/>
    <b v="0"/>
    <s v="music/rock"/>
    <x v="1"/>
    <s v="rock"/>
  </r>
  <r>
    <n v="473"/>
    <s v="Richardson Inc"/>
    <s v="Assimilated fault-tolerant capacity"/>
    <n v="5000"/>
    <x v="470"/>
    <n v="8907"/>
    <x v="1"/>
    <n v="1"/>
    <x v="1"/>
    <n v="106"/>
    <n v="84.028301886792448"/>
    <x v="1"/>
    <n v="1529989200"/>
    <n v="1530075600"/>
    <d v="2018-06-26T05:00:00"/>
    <d v="2018-06-27T05:00:00"/>
    <b v="0"/>
    <b v="0"/>
    <s v="music/electric music"/>
    <x v="1"/>
    <s v="electric music"/>
  </r>
  <r>
    <n v="474"/>
    <s v="Santos-Young"/>
    <s v="Enhanced neutral ability"/>
    <n v="4000"/>
    <x v="75"/>
    <n v="14606"/>
    <x v="1"/>
    <n v="1"/>
    <x v="1"/>
    <n v="142"/>
    <n v="102.85915492957747"/>
    <x v="1"/>
    <n v="1418709600"/>
    <n v="1418796000"/>
    <d v="2014-12-16T06:00:00"/>
    <d v="2014-12-17T06:00:00"/>
    <b v="0"/>
    <b v="0"/>
    <s v="film &amp; video/television"/>
    <x v="4"/>
    <s v="television"/>
  </r>
  <r>
    <n v="475"/>
    <s v="Nichols Ltd"/>
    <s v="Function-based attitude-oriented groupware"/>
    <n v="7400"/>
    <x v="471"/>
    <n v="8432"/>
    <x v="1"/>
    <n v="1"/>
    <x v="1"/>
    <n v="211"/>
    <n v="39.962085308056871"/>
    <x v="1"/>
    <n v="1372136400"/>
    <n v="1372482000"/>
    <d v="2013-06-25T05:00:00"/>
    <d v="2013-06-29T05:00:00"/>
    <b v="0"/>
    <b v="1"/>
    <s v="publishing/translations"/>
    <x v="5"/>
    <s v="translations"/>
  </r>
  <r>
    <n v="476"/>
    <s v="Murphy PLC"/>
    <s v="Optional solution-oriented instruction set"/>
    <n v="191500"/>
    <x v="472"/>
    <n v="57122"/>
    <x v="1"/>
    <n v="1"/>
    <x v="0"/>
    <n v="1120"/>
    <n v="51.001785714285717"/>
    <x v="1"/>
    <n v="1533877200"/>
    <n v="1534395600"/>
    <d v="2018-08-10T05:00:00"/>
    <d v="2018-08-16T05:00:00"/>
    <b v="0"/>
    <b v="0"/>
    <s v="publishing/fiction"/>
    <x v="5"/>
    <s v="fiction"/>
  </r>
  <r>
    <n v="477"/>
    <s v="Hogan, Porter and Rivera"/>
    <s v="Organic object-oriented core"/>
    <n v="8500"/>
    <x v="473"/>
    <n v="4613"/>
    <x v="1"/>
    <n v="1"/>
    <x v="0"/>
    <n v="113"/>
    <n v="40.823008849557525"/>
    <x v="1"/>
    <n v="1309064400"/>
    <n v="1311397200"/>
    <d v="2011-06-26T05:00:00"/>
    <d v="2011-07-23T05:00:00"/>
    <b v="0"/>
    <b v="0"/>
    <s v="film &amp; video/science fiction"/>
    <x v="4"/>
    <s v="science fiction"/>
  </r>
  <r>
    <n v="478"/>
    <s v="Lyons LLC"/>
    <s v="Balanced impactful circuit"/>
    <n v="68800"/>
    <x v="474"/>
    <n v="162603"/>
    <x v="1"/>
    <n v="1"/>
    <x v="1"/>
    <n v="2756"/>
    <n v="58.999637155297535"/>
    <x v="1"/>
    <n v="1425877200"/>
    <n v="1426914000"/>
    <d v="2015-03-09T05:00:00"/>
    <d v="2015-03-21T05:00:00"/>
    <b v="0"/>
    <b v="0"/>
    <s v="technology/wearables"/>
    <x v="2"/>
    <s v="wearables"/>
  </r>
  <r>
    <n v="479"/>
    <s v="Long-Greene"/>
    <s v="Future-proofed heuristic encryption"/>
    <n v="2400"/>
    <x v="475"/>
    <n v="12310"/>
    <x v="4"/>
    <n v="1.35"/>
    <x v="1"/>
    <n v="173"/>
    <n v="96.060693641618499"/>
    <x v="4"/>
    <n v="1501304400"/>
    <n v="1501477200"/>
    <d v="2017-07-29T05:00:00"/>
    <d v="2017-07-31T05:00:00"/>
    <b v="0"/>
    <b v="0"/>
    <s v="food/food trucks"/>
    <x v="0"/>
    <s v="food trucks"/>
  </r>
  <r>
    <n v="480"/>
    <s v="Robles-Hudson"/>
    <s v="Balanced bifurcated leverage"/>
    <n v="8600"/>
    <x v="476"/>
    <n v="8656"/>
    <x v="1"/>
    <n v="1"/>
    <x v="1"/>
    <n v="87"/>
    <n v="99.494252873563212"/>
    <x v="1"/>
    <n v="1268287200"/>
    <n v="1269061200"/>
    <d v="2010-03-11T06:00:00"/>
    <d v="2010-03-20T05:00:00"/>
    <b v="0"/>
    <b v="1"/>
    <s v="photography/photography books"/>
    <x v="7"/>
    <s v="photography books"/>
  </r>
  <r>
    <n v="481"/>
    <s v="Mcclure LLC"/>
    <s v="Sharable discrete budgetary management"/>
    <n v="196600"/>
    <x v="477"/>
    <n v="159931"/>
    <x v="1"/>
    <n v="1"/>
    <x v="0"/>
    <n v="1538"/>
    <n v="103.98634590377114"/>
    <x v="1"/>
    <n v="1412139600"/>
    <n v="1415772000"/>
    <d v="2014-10-01T05:00:00"/>
    <d v="2014-11-12T06:00:00"/>
    <b v="0"/>
    <b v="1"/>
    <s v="theater/plays"/>
    <x v="3"/>
    <s v="plays"/>
  </r>
  <r>
    <n v="482"/>
    <s v="Martin, Russell and Baker"/>
    <s v="Focused solution-oriented instruction set"/>
    <n v="4200"/>
    <x v="478"/>
    <n v="689"/>
    <x v="1"/>
    <n v="1"/>
    <x v="0"/>
    <n v="9"/>
    <n v="76.555555555555557"/>
    <x v="1"/>
    <n v="1330063200"/>
    <n v="1331013600"/>
    <d v="2012-02-24T06:00:00"/>
    <d v="2012-03-06T06:00:00"/>
    <b v="0"/>
    <b v="1"/>
    <s v="publishing/fiction"/>
    <x v="5"/>
    <s v="fiction"/>
  </r>
  <r>
    <n v="483"/>
    <s v="Rice-Parker"/>
    <s v="Down-sized actuating infrastructure"/>
    <n v="91400"/>
    <x v="479"/>
    <n v="48236"/>
    <x v="1"/>
    <n v="1"/>
    <x v="0"/>
    <n v="554"/>
    <n v="87.068592057761734"/>
    <x v="1"/>
    <n v="1576130400"/>
    <n v="1576735200"/>
    <d v="2019-12-12T06:00:00"/>
    <d v="2019-12-19T06:00:00"/>
    <b v="0"/>
    <b v="0"/>
    <s v="theater/plays"/>
    <x v="3"/>
    <s v="plays"/>
  </r>
  <r>
    <n v="484"/>
    <s v="Landry Inc"/>
    <s v="Synergistic cohesive adapter"/>
    <n v="29600"/>
    <x v="480"/>
    <n v="77021"/>
    <x v="4"/>
    <n v="1.35"/>
    <x v="1"/>
    <n v="1572"/>
    <n v="66.143988549618328"/>
    <x v="4"/>
    <n v="1407128400"/>
    <n v="1411362000"/>
    <d v="2014-08-04T05:00:00"/>
    <d v="2014-09-22T05:00:00"/>
    <b v="0"/>
    <b v="1"/>
    <s v="food/food trucks"/>
    <x v="0"/>
    <s v="food trucks"/>
  </r>
  <r>
    <n v="485"/>
    <s v="Richards-Davis"/>
    <s v="Quality-focused mission-critical structure"/>
    <n v="90600"/>
    <x v="481"/>
    <n v="27844"/>
    <x v="4"/>
    <n v="1.35"/>
    <x v="0"/>
    <n v="648"/>
    <n v="58.008333333333333"/>
    <x v="4"/>
    <n v="1560142800"/>
    <n v="1563685200"/>
    <d v="2019-06-10T05:00:00"/>
    <d v="2019-07-21T05:00:00"/>
    <b v="0"/>
    <b v="0"/>
    <s v="theater/plays"/>
    <x v="3"/>
    <s v="plays"/>
  </r>
  <r>
    <n v="486"/>
    <s v="Davis, Cox and Fox"/>
    <s v="Compatible exuding Graphical User Interface"/>
    <n v="5200"/>
    <x v="482"/>
    <n v="702"/>
    <x v="4"/>
    <n v="1.35"/>
    <x v="0"/>
    <n v="21"/>
    <n v="45.128571428571433"/>
    <x v="4"/>
    <n v="1520575200"/>
    <n v="1521867600"/>
    <d v="2018-03-09T06:00:00"/>
    <d v="2018-03-24T05:00:00"/>
    <b v="0"/>
    <b v="1"/>
    <s v="publishing/translations"/>
    <x v="5"/>
    <s v="translations"/>
  </r>
  <r>
    <n v="487"/>
    <s v="Smith-Wallace"/>
    <s v="Monitored 24/7 time-frame"/>
    <n v="110300"/>
    <x v="483"/>
    <n v="197024"/>
    <x v="1"/>
    <n v="1"/>
    <x v="1"/>
    <n v="2346"/>
    <n v="83.982949701619773"/>
    <x v="1"/>
    <n v="1492664400"/>
    <n v="1495515600"/>
    <d v="2017-04-20T05:00:00"/>
    <d v="2017-05-23T05:00:00"/>
    <b v="0"/>
    <b v="0"/>
    <s v="theater/plays"/>
    <x v="3"/>
    <s v="plays"/>
  </r>
  <r>
    <n v="488"/>
    <s v="Cordova, Shaw and Wang"/>
    <s v="Virtual secondary open architecture"/>
    <n v="5300"/>
    <x v="484"/>
    <n v="11663"/>
    <x v="1"/>
    <n v="1"/>
    <x v="1"/>
    <n v="115"/>
    <n v="101.41739130434783"/>
    <x v="1"/>
    <n v="1454479200"/>
    <n v="1455948000"/>
    <d v="2016-02-03T06:00:00"/>
    <d v="2016-02-20T06:00:00"/>
    <b v="0"/>
    <b v="0"/>
    <s v="theater/plays"/>
    <x v="3"/>
    <s v="plays"/>
  </r>
  <r>
    <n v="489"/>
    <s v="Clark Inc"/>
    <s v="Down-sized mobile time-frame"/>
    <n v="9200"/>
    <x v="485"/>
    <n v="9339"/>
    <x v="6"/>
    <n v="1.1200000000000001"/>
    <x v="1"/>
    <n v="85"/>
    <n v="123.05505882352942"/>
    <x v="6"/>
    <n v="1281934800"/>
    <n v="1282366800"/>
    <d v="2010-08-16T05:00:00"/>
    <d v="2010-08-21T05:00:00"/>
    <b v="0"/>
    <b v="0"/>
    <s v="technology/wearables"/>
    <x v="2"/>
    <s v="wearables"/>
  </r>
  <r>
    <n v="490"/>
    <s v="Young and Sons"/>
    <s v="Innovative disintermediate encryption"/>
    <n v="2400"/>
    <x v="486"/>
    <n v="4596"/>
    <x v="1"/>
    <n v="1"/>
    <x v="1"/>
    <n v="144"/>
    <n v="31.916666666666668"/>
    <x v="1"/>
    <n v="1573970400"/>
    <n v="1574575200"/>
    <d v="2019-11-17T06:00:00"/>
    <d v="2019-11-24T06:00:00"/>
    <b v="0"/>
    <b v="0"/>
    <s v="journalism/audio"/>
    <x v="8"/>
    <s v="audio"/>
  </r>
  <r>
    <n v="491"/>
    <s v="Henson PLC"/>
    <s v="Universal contextually-based knowledgebase"/>
    <n v="56800"/>
    <x v="487"/>
    <n v="173437"/>
    <x v="1"/>
    <n v="1"/>
    <x v="1"/>
    <n v="2443"/>
    <n v="70.993450675399103"/>
    <x v="1"/>
    <n v="1372654800"/>
    <n v="1374901200"/>
    <d v="2013-07-01T05:00:00"/>
    <d v="2013-07-27T05:00:00"/>
    <b v="0"/>
    <b v="1"/>
    <s v="food/food trucks"/>
    <x v="0"/>
    <s v="food trucks"/>
  </r>
  <r>
    <n v="492"/>
    <s v="Garcia Group"/>
    <s v="Persevering interactive matrix"/>
    <n v="191000"/>
    <x v="488"/>
    <n v="45831"/>
    <x v="1"/>
    <n v="1"/>
    <x v="3"/>
    <n v="595"/>
    <n v="77.026890756302521"/>
    <x v="1"/>
    <n v="1275886800"/>
    <n v="1278910800"/>
    <d v="2010-06-07T05:00:00"/>
    <d v="2010-07-12T05:00:00"/>
    <b v="1"/>
    <b v="1"/>
    <s v="film &amp; video/shorts"/>
    <x v="4"/>
    <s v="shorts"/>
  </r>
  <r>
    <n v="493"/>
    <s v="Adams, Walker and Wong"/>
    <s v="Seamless background framework"/>
    <n v="900"/>
    <x v="489"/>
    <n v="6514"/>
    <x v="1"/>
    <n v="1"/>
    <x v="1"/>
    <n v="64"/>
    <n v="101.78125"/>
    <x v="1"/>
    <n v="1561784400"/>
    <n v="1562907600"/>
    <d v="2019-06-29T05:00:00"/>
    <d v="2019-07-12T05:00:00"/>
    <b v="0"/>
    <b v="0"/>
    <s v="photography/photography books"/>
    <x v="7"/>
    <s v="photography books"/>
  </r>
  <r>
    <n v="494"/>
    <s v="Hopkins-Browning"/>
    <s v="Balanced upward-trending productivity"/>
    <n v="2500"/>
    <x v="490"/>
    <n v="13684"/>
    <x v="1"/>
    <n v="1"/>
    <x v="1"/>
    <n v="268"/>
    <n v="51.059701492537314"/>
    <x v="1"/>
    <n v="1332392400"/>
    <n v="1332478800"/>
    <d v="2012-03-22T05:00:00"/>
    <d v="2012-03-23T05:00:00"/>
    <b v="0"/>
    <b v="0"/>
    <s v="technology/wearables"/>
    <x v="2"/>
    <s v="wearables"/>
  </r>
  <r>
    <n v="495"/>
    <s v="Bell, Edwards and Andersen"/>
    <s v="Centralized clear-thinking solution"/>
    <n v="3200"/>
    <x v="491"/>
    <n v="13264"/>
    <x v="3"/>
    <n v="0.15"/>
    <x v="1"/>
    <n v="195"/>
    <n v="10.203076923076923"/>
    <x v="3"/>
    <n v="1402376400"/>
    <n v="1402722000"/>
    <d v="2014-06-10T05:00:00"/>
    <d v="2014-06-14T05:00:00"/>
    <b v="0"/>
    <b v="0"/>
    <s v="theater/plays"/>
    <x v="3"/>
    <s v="plays"/>
  </r>
  <r>
    <n v="496"/>
    <s v="Morales Group"/>
    <s v="Optimized bi-directional extranet"/>
    <n v="183800"/>
    <x v="492"/>
    <n v="1667"/>
    <x v="1"/>
    <n v="1"/>
    <x v="0"/>
    <n v="54"/>
    <n v="30.87037037037037"/>
    <x v="1"/>
    <n v="1495342800"/>
    <n v="1496811600"/>
    <d v="2017-05-21T05:00:00"/>
    <d v="2017-06-07T05:00:00"/>
    <b v="0"/>
    <b v="0"/>
    <s v="film &amp; video/animation"/>
    <x v="4"/>
    <s v="animation"/>
  </r>
  <r>
    <n v="497"/>
    <s v="Lucero Group"/>
    <s v="Intuitive actuating benchmark"/>
    <n v="9800"/>
    <x v="493"/>
    <n v="3349"/>
    <x v="1"/>
    <n v="1"/>
    <x v="0"/>
    <n v="120"/>
    <n v="27.908333333333335"/>
    <x v="1"/>
    <n v="1482213600"/>
    <n v="1482213600"/>
    <d v="2016-12-20T06:00:00"/>
    <d v="2016-12-20T06:00:00"/>
    <b v="0"/>
    <b v="1"/>
    <s v="technology/wearables"/>
    <x v="2"/>
    <s v="wearables"/>
  </r>
  <r>
    <n v="498"/>
    <s v="Smith, Brown and Davis"/>
    <s v="Devolved background project"/>
    <n v="193400"/>
    <x v="494"/>
    <n v="46317"/>
    <x v="3"/>
    <n v="0.15"/>
    <x v="0"/>
    <n v="579"/>
    <n v="11.999222797927461"/>
    <x v="3"/>
    <n v="1420092000"/>
    <n v="1420264800"/>
    <d v="2015-01-01T06:00:00"/>
    <d v="2015-01-03T06:00:00"/>
    <b v="0"/>
    <b v="0"/>
    <s v="technology/web"/>
    <x v="2"/>
    <s v="web"/>
  </r>
  <r>
    <n v="499"/>
    <s v="Hunt Group"/>
    <s v="Reverse-engineered executive emulation"/>
    <n v="163800"/>
    <x v="495"/>
    <n v="78743"/>
    <x v="1"/>
    <n v="1"/>
    <x v="0"/>
    <n v="2072"/>
    <n v="38.003378378378379"/>
    <x v="1"/>
    <n v="1458018000"/>
    <n v="1458450000"/>
    <d v="2016-03-15T05:00:00"/>
    <d v="2016-03-20T05:00:00"/>
    <b v="0"/>
    <b v="1"/>
    <s v="film &amp; video/documentary"/>
    <x v="4"/>
    <s v="documentary"/>
  </r>
  <r>
    <n v="500"/>
    <s v="Valdez Ltd"/>
    <s v="Team-oriented clear-thinking matrix"/>
    <n v="100"/>
    <x v="0"/>
    <n v="0"/>
    <x v="1"/>
    <n v="1"/>
    <x v="0"/>
    <n v="0"/>
    <n v="0"/>
    <x v="1"/>
    <n v="1367384400"/>
    <n v="1369803600"/>
    <d v="2013-05-01T05:00:00"/>
    <d v="2013-05-29T05:00:00"/>
    <b v="0"/>
    <b v="1"/>
    <s v="theater/plays"/>
    <x v="3"/>
    <s v="plays"/>
  </r>
  <r>
    <n v="501"/>
    <s v="Mccann-Le"/>
    <s v="Focused coherent methodology"/>
    <n v="153600"/>
    <x v="496"/>
    <n v="107743"/>
    <x v="1"/>
    <n v="1"/>
    <x v="0"/>
    <n v="1796"/>
    <n v="59.990534521158132"/>
    <x v="1"/>
    <n v="1363064400"/>
    <n v="1363237200"/>
    <d v="2013-03-12T05:00:00"/>
    <d v="2013-03-14T05:00:00"/>
    <b v="0"/>
    <b v="0"/>
    <s v="film &amp; video/documentary"/>
    <x v="4"/>
    <s v="documentary"/>
  </r>
  <r>
    <n v="502"/>
    <s v="Johnson Inc"/>
    <s v="Reduced context-sensitive complexity"/>
    <n v="1300"/>
    <x v="497"/>
    <n v="6889"/>
    <x v="2"/>
    <n v="0.69"/>
    <x v="1"/>
    <n v="186"/>
    <n v="25.555967741935483"/>
    <x v="2"/>
    <n v="1343365200"/>
    <n v="1345870800"/>
    <d v="2012-07-27T05:00:00"/>
    <d v="2012-08-25T05:00:00"/>
    <b v="0"/>
    <b v="1"/>
    <s v="games/video games"/>
    <x v="6"/>
    <s v="video games"/>
  </r>
  <r>
    <n v="503"/>
    <s v="Collins LLC"/>
    <s v="Decentralized 4thgeneration time-frame"/>
    <n v="25500"/>
    <x v="498"/>
    <n v="45983"/>
    <x v="1"/>
    <n v="1"/>
    <x v="1"/>
    <n v="460"/>
    <n v="99.963043478260872"/>
    <x v="1"/>
    <n v="1435726800"/>
    <n v="1437454800"/>
    <d v="2015-07-01T05:00:00"/>
    <d v="2015-07-21T05:00:00"/>
    <b v="0"/>
    <b v="0"/>
    <s v="film &amp; video/drama"/>
    <x v="4"/>
    <s v="drama"/>
  </r>
  <r>
    <n v="504"/>
    <s v="Smith-Miller"/>
    <s v="De-engineered cohesive moderator"/>
    <n v="7500"/>
    <x v="499"/>
    <n v="6924"/>
    <x v="6"/>
    <n v="1.1200000000000001"/>
    <x v="0"/>
    <n v="62"/>
    <n v="125.07870967741937"/>
    <x v="6"/>
    <n v="1431925200"/>
    <n v="1432011600"/>
    <d v="2015-05-18T05:00:00"/>
    <d v="2015-05-19T05:00:00"/>
    <b v="0"/>
    <b v="0"/>
    <s v="music/rock"/>
    <x v="1"/>
    <s v="rock"/>
  </r>
  <r>
    <n v="505"/>
    <s v="Jensen-Vargas"/>
    <s v="Ameliorated explicit parallelism"/>
    <n v="89900"/>
    <x v="500"/>
    <n v="12497"/>
    <x v="1"/>
    <n v="1"/>
    <x v="0"/>
    <n v="347"/>
    <n v="36.014409221902014"/>
    <x v="1"/>
    <n v="1362722400"/>
    <n v="1366347600"/>
    <d v="2013-03-08T06:00:00"/>
    <d v="2013-04-19T05:00:00"/>
    <b v="0"/>
    <b v="1"/>
    <s v="publishing/radio &amp; podcasts"/>
    <x v="5"/>
    <s v="radio &amp; podcasts"/>
  </r>
  <r>
    <n v="506"/>
    <s v="Robles, Bell and Gonzalez"/>
    <s v="Customizable background monitoring"/>
    <n v="18000"/>
    <x v="501"/>
    <n v="166874"/>
    <x v="1"/>
    <n v="1"/>
    <x v="1"/>
    <n v="2528"/>
    <n v="66.010284810126578"/>
    <x v="1"/>
    <n v="1511416800"/>
    <n v="1512885600"/>
    <d v="2017-11-23T06:00:00"/>
    <d v="2017-12-10T06:00:00"/>
    <b v="0"/>
    <b v="1"/>
    <s v="theater/plays"/>
    <x v="3"/>
    <s v="plays"/>
  </r>
  <r>
    <n v="507"/>
    <s v="Turner, Miller and Francis"/>
    <s v="Compatible well-modulated budgetary management"/>
    <n v="2100"/>
    <x v="502"/>
    <n v="837"/>
    <x v="1"/>
    <n v="1"/>
    <x v="0"/>
    <n v="19"/>
    <n v="44.05263157894737"/>
    <x v="1"/>
    <n v="1365483600"/>
    <n v="1369717200"/>
    <d v="2013-04-09T05:00:00"/>
    <d v="2013-05-28T05:00:00"/>
    <b v="0"/>
    <b v="1"/>
    <s v="technology/web"/>
    <x v="2"/>
    <s v="web"/>
  </r>
  <r>
    <n v="508"/>
    <s v="Roberts Group"/>
    <s v="Up-sized radical pricing structure"/>
    <n v="172700"/>
    <x v="503"/>
    <n v="193820"/>
    <x v="1"/>
    <n v="1"/>
    <x v="1"/>
    <n v="3657"/>
    <n v="52.999726551818434"/>
    <x v="1"/>
    <n v="1532840400"/>
    <n v="1534654800"/>
    <d v="2018-07-29T05:00:00"/>
    <d v="2018-08-19T05:00:00"/>
    <b v="0"/>
    <b v="0"/>
    <s v="theater/plays"/>
    <x v="3"/>
    <s v="plays"/>
  </r>
  <r>
    <n v="509"/>
    <s v="White LLC"/>
    <s v="Robust zero-defect project"/>
    <n v="168500"/>
    <x v="504"/>
    <n v="119510"/>
    <x v="1"/>
    <n v="1"/>
    <x v="0"/>
    <n v="1258"/>
    <n v="95"/>
    <x v="1"/>
    <n v="1336194000"/>
    <n v="1337058000"/>
    <d v="2012-05-05T05:00:00"/>
    <d v="2012-05-15T05:00:00"/>
    <b v="0"/>
    <b v="0"/>
    <s v="theater/plays"/>
    <x v="3"/>
    <s v="plays"/>
  </r>
  <r>
    <n v="510"/>
    <s v="Best, Miller and Thomas"/>
    <s v="Re-engineered mobile task-force"/>
    <n v="7800"/>
    <x v="505"/>
    <n v="9289"/>
    <x v="2"/>
    <n v="0.69"/>
    <x v="1"/>
    <n v="131"/>
    <n v="48.926793893129769"/>
    <x v="2"/>
    <n v="1527742800"/>
    <n v="1529816400"/>
    <d v="2018-05-31T05:00:00"/>
    <d v="2018-06-24T05:00:00"/>
    <b v="0"/>
    <b v="0"/>
    <s v="film &amp; video/drama"/>
    <x v="4"/>
    <s v="drama"/>
  </r>
  <r>
    <n v="511"/>
    <s v="Smith-Mullins"/>
    <s v="User-centric intangible neural-net"/>
    <n v="147800"/>
    <x v="506"/>
    <n v="35498"/>
    <x v="1"/>
    <n v="1"/>
    <x v="0"/>
    <n v="362"/>
    <n v="98.060773480662988"/>
    <x v="1"/>
    <n v="1564030800"/>
    <n v="1564894800"/>
    <d v="2019-07-25T05:00:00"/>
    <d v="2019-08-04T05:00:00"/>
    <b v="0"/>
    <b v="0"/>
    <s v="theater/plays"/>
    <x v="3"/>
    <s v="plays"/>
  </r>
  <r>
    <n v="512"/>
    <s v="Williams-Walsh"/>
    <s v="Organized explicit core"/>
    <n v="9100"/>
    <x v="507"/>
    <n v="12678"/>
    <x v="1"/>
    <n v="1"/>
    <x v="1"/>
    <n v="239"/>
    <n v="53.046025104602514"/>
    <x v="1"/>
    <n v="1404536400"/>
    <n v="1404622800"/>
    <d v="2014-07-05T05:00:00"/>
    <d v="2014-07-06T05:00:00"/>
    <b v="0"/>
    <b v="1"/>
    <s v="games/video games"/>
    <x v="6"/>
    <s v="video games"/>
  </r>
  <r>
    <n v="513"/>
    <s v="Harrison, Blackwell and Mendez"/>
    <s v="Synchronized 6thgeneration adapter"/>
    <n v="8300"/>
    <x v="508"/>
    <n v="3260"/>
    <x v="1"/>
    <n v="1"/>
    <x v="3"/>
    <n v="35"/>
    <n v="93.142857142857139"/>
    <x v="1"/>
    <n v="1284008400"/>
    <n v="1284181200"/>
    <d v="2010-09-09T05:00:00"/>
    <d v="2010-09-11T05:00:00"/>
    <b v="0"/>
    <b v="0"/>
    <s v="film &amp; video/television"/>
    <x v="4"/>
    <s v="television"/>
  </r>
  <r>
    <n v="514"/>
    <s v="Sanchez, Bradley and Flores"/>
    <s v="Centralized motivating capacity"/>
    <n v="138700"/>
    <x v="509"/>
    <n v="31123"/>
    <x v="5"/>
    <n v="1.2"/>
    <x v="3"/>
    <n v="528"/>
    <n v="70.734090909090909"/>
    <x v="5"/>
    <n v="1386309600"/>
    <n v="1386741600"/>
    <d v="2013-12-06T06:00:00"/>
    <d v="2013-12-11T06:00:00"/>
    <b v="0"/>
    <b v="1"/>
    <s v="music/rock"/>
    <x v="1"/>
    <s v="rock"/>
  </r>
  <r>
    <n v="515"/>
    <s v="Cox LLC"/>
    <s v="Phased 24hour flexibility"/>
    <n v="8600"/>
    <x v="510"/>
    <n v="4797"/>
    <x v="0"/>
    <n v="0.74"/>
    <x v="0"/>
    <n v="133"/>
    <n v="26.690075187969924"/>
    <x v="0"/>
    <n v="1324620000"/>
    <n v="1324792800"/>
    <d v="2011-12-23T06:00:00"/>
    <d v="2011-12-25T06:00:00"/>
    <b v="0"/>
    <b v="1"/>
    <s v="theater/plays"/>
    <x v="3"/>
    <s v="plays"/>
  </r>
  <r>
    <n v="516"/>
    <s v="Morales-Odonnell"/>
    <s v="Exclusive 5thgeneration structure"/>
    <n v="125400"/>
    <x v="511"/>
    <n v="53324"/>
    <x v="1"/>
    <n v="1"/>
    <x v="0"/>
    <n v="846"/>
    <n v="63.030732860520096"/>
    <x v="1"/>
    <n v="1281070800"/>
    <n v="1284354000"/>
    <d v="2010-08-06T05:00:00"/>
    <d v="2010-09-13T05:00:00"/>
    <b v="0"/>
    <b v="0"/>
    <s v="publishing/nonfiction"/>
    <x v="5"/>
    <s v="nonfiction"/>
  </r>
  <r>
    <n v="517"/>
    <s v="Ramirez LLC"/>
    <s v="Multi-tiered maximized orchestration"/>
    <n v="5900"/>
    <x v="512"/>
    <n v="6608"/>
    <x v="1"/>
    <n v="1"/>
    <x v="1"/>
    <n v="78"/>
    <n v="84.717948717948715"/>
    <x v="1"/>
    <n v="1493960400"/>
    <n v="1494392400"/>
    <d v="2017-05-05T05:00:00"/>
    <d v="2017-05-10T05:00:00"/>
    <b v="0"/>
    <b v="0"/>
    <s v="food/food trucks"/>
    <x v="0"/>
    <s v="food trucks"/>
  </r>
  <r>
    <n v="518"/>
    <s v="Ramirez Group"/>
    <s v="Open-architected uniform instruction set"/>
    <n v="8800"/>
    <x v="513"/>
    <n v="622"/>
    <x v="1"/>
    <n v="1"/>
    <x v="0"/>
    <n v="10"/>
    <n v="62.2"/>
    <x v="1"/>
    <n v="1519365600"/>
    <n v="1519538400"/>
    <d v="2018-02-23T06:00:00"/>
    <d v="2018-02-25T06:00:00"/>
    <b v="0"/>
    <b v="1"/>
    <s v="film &amp; video/animation"/>
    <x v="4"/>
    <s v="animation"/>
  </r>
  <r>
    <n v="519"/>
    <s v="Marsh-Coleman"/>
    <s v="Exclusive asymmetric analyzer"/>
    <n v="177700"/>
    <x v="514"/>
    <n v="180802"/>
    <x v="1"/>
    <n v="1"/>
    <x v="1"/>
    <n v="1773"/>
    <n v="101.97518330513255"/>
    <x v="1"/>
    <n v="1420696800"/>
    <n v="1421906400"/>
    <d v="2015-01-08T06:00:00"/>
    <d v="2015-01-22T06:00:00"/>
    <b v="0"/>
    <b v="1"/>
    <s v="music/rock"/>
    <x v="1"/>
    <s v="rock"/>
  </r>
  <r>
    <n v="520"/>
    <s v="Frederick, Jenkins and Collins"/>
    <s v="Organic radical collaboration"/>
    <n v="800"/>
    <x v="515"/>
    <n v="3406"/>
    <x v="1"/>
    <n v="1"/>
    <x v="1"/>
    <n v="32"/>
    <n v="106.4375"/>
    <x v="1"/>
    <n v="1555650000"/>
    <n v="1555909200"/>
    <d v="2019-04-19T05:00:00"/>
    <d v="2019-04-22T05:00:00"/>
    <b v="0"/>
    <b v="0"/>
    <s v="theater/plays"/>
    <x v="3"/>
    <s v="plays"/>
  </r>
  <r>
    <n v="521"/>
    <s v="Wilson Ltd"/>
    <s v="Function-based multi-state software"/>
    <n v="7600"/>
    <x v="516"/>
    <n v="11061"/>
    <x v="1"/>
    <n v="1"/>
    <x v="1"/>
    <n v="369"/>
    <n v="29.975609756097562"/>
    <x v="1"/>
    <n v="1471928400"/>
    <n v="1472446800"/>
    <d v="2016-08-23T05:00:00"/>
    <d v="2016-08-29T05:00:00"/>
    <b v="0"/>
    <b v="1"/>
    <s v="film &amp; video/drama"/>
    <x v="4"/>
    <s v="drama"/>
  </r>
  <r>
    <n v="522"/>
    <s v="Cline, Peterson and Lowery"/>
    <s v="Innovative static budgetary management"/>
    <n v="50500"/>
    <x v="517"/>
    <n v="16389"/>
    <x v="1"/>
    <n v="1"/>
    <x v="0"/>
    <n v="191"/>
    <n v="85.806282722513089"/>
    <x v="1"/>
    <n v="1341291600"/>
    <n v="1342328400"/>
    <d v="2012-07-03T05:00:00"/>
    <d v="2012-07-15T05:00:00"/>
    <b v="0"/>
    <b v="0"/>
    <s v="film &amp; video/shorts"/>
    <x v="4"/>
    <s v="shorts"/>
  </r>
  <r>
    <n v="523"/>
    <s v="Underwood, James and Jones"/>
    <s v="Triple-buffered holistic ability"/>
    <n v="900"/>
    <x v="518"/>
    <n v="6303"/>
    <x v="1"/>
    <n v="1"/>
    <x v="1"/>
    <n v="89"/>
    <n v="70.82022471910112"/>
    <x v="1"/>
    <n v="1267682400"/>
    <n v="1268114400"/>
    <d v="2010-03-04T06:00:00"/>
    <d v="2010-03-09T06:00:00"/>
    <b v="0"/>
    <b v="0"/>
    <s v="film &amp; video/shorts"/>
    <x v="4"/>
    <s v="shorts"/>
  </r>
  <r>
    <n v="524"/>
    <s v="Johnson-Contreras"/>
    <s v="Diverse scalable superstructure"/>
    <n v="96700"/>
    <x v="519"/>
    <n v="81136"/>
    <x v="1"/>
    <n v="1"/>
    <x v="0"/>
    <n v="1979"/>
    <n v="40.998484082870135"/>
    <x v="1"/>
    <n v="1272258000"/>
    <n v="1273381200"/>
    <d v="2010-04-26T05:00:00"/>
    <d v="2010-05-09T05:00:00"/>
    <b v="0"/>
    <b v="0"/>
    <s v="theater/plays"/>
    <x v="3"/>
    <s v="plays"/>
  </r>
  <r>
    <n v="525"/>
    <s v="Greene, Lloyd and Sims"/>
    <s v="Balanced leadingedge data-warehouse"/>
    <n v="2100"/>
    <x v="520"/>
    <n v="1768"/>
    <x v="1"/>
    <n v="1"/>
    <x v="0"/>
    <n v="63"/>
    <n v="28.063492063492063"/>
    <x v="1"/>
    <n v="1290492000"/>
    <n v="1290837600"/>
    <d v="2010-11-23T06:00:00"/>
    <d v="2010-11-27T06:00:00"/>
    <b v="0"/>
    <b v="0"/>
    <s v="technology/wearables"/>
    <x v="2"/>
    <s v="wearables"/>
  </r>
  <r>
    <n v="526"/>
    <s v="Smith-Sparks"/>
    <s v="Digitized bandwidth-monitored open architecture"/>
    <n v="8300"/>
    <x v="521"/>
    <n v="12944"/>
    <x v="1"/>
    <n v="1"/>
    <x v="1"/>
    <n v="147"/>
    <n v="88.054421768707485"/>
    <x v="1"/>
    <n v="1451109600"/>
    <n v="1454306400"/>
    <d v="2015-12-26T06:00:00"/>
    <d v="2016-02-01T06:00:00"/>
    <b v="0"/>
    <b v="1"/>
    <s v="theater/plays"/>
    <x v="3"/>
    <s v="plays"/>
  </r>
  <r>
    <n v="527"/>
    <s v="Rosario-Smith"/>
    <s v="Enterprise-wide intermediate portal"/>
    <n v="189200"/>
    <x v="522"/>
    <n v="188480"/>
    <x v="0"/>
    <n v="0.74"/>
    <x v="0"/>
    <n v="6080"/>
    <n v="22.94"/>
    <x v="0"/>
    <n v="1454652000"/>
    <n v="1457762400"/>
    <d v="2016-02-05T06:00:00"/>
    <d v="2016-03-12T06:00:00"/>
    <b v="0"/>
    <b v="0"/>
    <s v="film &amp; video/animation"/>
    <x v="4"/>
    <s v="animation"/>
  </r>
  <r>
    <n v="528"/>
    <s v="Avila, Ford and Welch"/>
    <s v="Focused leadingedge matrix"/>
    <n v="9000"/>
    <x v="523"/>
    <n v="7227"/>
    <x v="4"/>
    <n v="1.35"/>
    <x v="0"/>
    <n v="80"/>
    <n v="121.95562500000001"/>
    <x v="4"/>
    <n v="1385186400"/>
    <n v="1389074400"/>
    <d v="2013-11-23T06:00:00"/>
    <d v="2014-01-07T06:00:00"/>
    <b v="0"/>
    <b v="0"/>
    <s v="music/indie rock"/>
    <x v="1"/>
    <s v="indie rock"/>
  </r>
  <r>
    <n v="529"/>
    <s v="Gallegos Inc"/>
    <s v="Seamless logistical encryption"/>
    <n v="5100"/>
    <x v="524"/>
    <n v="574"/>
    <x v="1"/>
    <n v="1"/>
    <x v="0"/>
    <n v="9"/>
    <n v="63.777777777777779"/>
    <x v="1"/>
    <n v="1399698000"/>
    <n v="1402117200"/>
    <d v="2014-05-10T05:00:00"/>
    <d v="2014-06-07T05:00:00"/>
    <b v="0"/>
    <b v="0"/>
    <s v="games/video games"/>
    <x v="6"/>
    <s v="video games"/>
  </r>
  <r>
    <n v="530"/>
    <s v="Morrow, Santiago and Soto"/>
    <s v="Stand-alone human-resource workforce"/>
    <n v="105000"/>
    <x v="525"/>
    <n v="96328"/>
    <x v="1"/>
    <n v="1"/>
    <x v="0"/>
    <n v="1784"/>
    <n v="53.995515695067262"/>
    <x v="1"/>
    <n v="1283230800"/>
    <n v="1284440400"/>
    <d v="2010-08-31T05:00:00"/>
    <d v="2010-09-14T05:00:00"/>
    <b v="0"/>
    <b v="1"/>
    <s v="publishing/fiction"/>
    <x v="5"/>
    <s v="fiction"/>
  </r>
  <r>
    <n v="531"/>
    <s v="Berry-Richardson"/>
    <s v="Automated zero tolerance implementation"/>
    <n v="186700"/>
    <x v="526"/>
    <n v="178338"/>
    <x v="5"/>
    <n v="1.2"/>
    <x v="2"/>
    <n v="3640"/>
    <n v="58.792747252747255"/>
    <x v="5"/>
    <n v="1384149600"/>
    <n v="1388988000"/>
    <d v="2013-11-11T06:00:00"/>
    <d v="2014-01-06T06:00:00"/>
    <b v="0"/>
    <b v="0"/>
    <s v="games/video games"/>
    <x v="6"/>
    <s v="video games"/>
  </r>
  <r>
    <n v="532"/>
    <s v="Cordova-Torres"/>
    <s v="Pre-emptive grid-enabled contingency"/>
    <n v="1600"/>
    <x v="527"/>
    <n v="8046"/>
    <x v="0"/>
    <n v="0.74"/>
    <x v="1"/>
    <n v="126"/>
    <n v="47.254285714285714"/>
    <x v="0"/>
    <n v="1516860000"/>
    <n v="1516946400"/>
    <d v="2018-01-25T06:00:00"/>
    <d v="2018-01-26T06:00:00"/>
    <b v="0"/>
    <b v="0"/>
    <s v="theater/plays"/>
    <x v="3"/>
    <s v="plays"/>
  </r>
  <r>
    <n v="533"/>
    <s v="Holt, Bernard and Johnson"/>
    <s v="Multi-lateral didactic encoding"/>
    <n v="115600"/>
    <x v="528"/>
    <n v="184086"/>
    <x v="4"/>
    <n v="1.35"/>
    <x v="1"/>
    <n v="2218"/>
    <n v="112.04513074842201"/>
    <x v="4"/>
    <n v="1374642000"/>
    <n v="1377752400"/>
    <d v="2013-07-24T05:00:00"/>
    <d v="2013-08-29T05:00:00"/>
    <b v="0"/>
    <b v="0"/>
    <s v="music/indie rock"/>
    <x v="1"/>
    <s v="indie rock"/>
  </r>
  <r>
    <n v="534"/>
    <s v="Clark, Mccormick and Mendoza"/>
    <s v="Self-enabling didactic orchestration"/>
    <n v="89100"/>
    <x v="529"/>
    <n v="13385"/>
    <x v="1"/>
    <n v="1"/>
    <x v="0"/>
    <n v="243"/>
    <n v="55.08230452674897"/>
    <x v="1"/>
    <n v="1534482000"/>
    <n v="1534568400"/>
    <d v="2018-08-17T05:00:00"/>
    <d v="2018-08-18T05:00:00"/>
    <b v="0"/>
    <b v="1"/>
    <s v="film &amp; video/drama"/>
    <x v="4"/>
    <s v="drama"/>
  </r>
  <r>
    <n v="535"/>
    <s v="Garrison LLC"/>
    <s v="Profit-focused 24/7 data-warehouse"/>
    <n v="2600"/>
    <x v="530"/>
    <n v="12533"/>
    <x v="6"/>
    <n v="1.1200000000000001"/>
    <x v="1"/>
    <n v="202"/>
    <n v="69.489900990099017"/>
    <x v="6"/>
    <n v="1528434000"/>
    <n v="1528606800"/>
    <d v="2018-06-08T05:00:00"/>
    <d v="2018-06-10T05:00:00"/>
    <b v="0"/>
    <b v="1"/>
    <s v="theater/plays"/>
    <x v="3"/>
    <s v="plays"/>
  </r>
  <r>
    <n v="536"/>
    <s v="Shannon-Olson"/>
    <s v="Enhanced methodical middleware"/>
    <n v="9800"/>
    <x v="531"/>
    <n v="14697"/>
    <x v="6"/>
    <n v="1.1200000000000001"/>
    <x v="1"/>
    <n v="140"/>
    <n v="117.57600000000002"/>
    <x v="6"/>
    <n v="1282626000"/>
    <n v="1284872400"/>
    <d v="2010-08-24T05:00:00"/>
    <d v="2010-09-19T05:00:00"/>
    <b v="0"/>
    <b v="0"/>
    <s v="publishing/fiction"/>
    <x v="5"/>
    <s v="fiction"/>
  </r>
  <r>
    <n v="537"/>
    <s v="Murillo-Mcfarland"/>
    <s v="Synchronized client-driven projection"/>
    <n v="84400"/>
    <x v="532"/>
    <n v="98935"/>
    <x v="3"/>
    <n v="0.15"/>
    <x v="1"/>
    <n v="1052"/>
    <n v="14.106701520912548"/>
    <x v="3"/>
    <n v="1535605200"/>
    <n v="1537592400"/>
    <d v="2018-08-30T05:00:00"/>
    <d v="2018-09-22T05:00:00"/>
    <b v="1"/>
    <b v="1"/>
    <s v="film &amp; video/documentary"/>
    <x v="4"/>
    <s v="documentary"/>
  </r>
  <r>
    <n v="538"/>
    <s v="Young, Gilbert and Escobar"/>
    <s v="Networked didactic time-frame"/>
    <n v="151300"/>
    <x v="533"/>
    <n v="57034"/>
    <x v="1"/>
    <n v="1"/>
    <x v="0"/>
    <n v="1296"/>
    <n v="44.007716049382715"/>
    <x v="1"/>
    <n v="1379826000"/>
    <n v="1381208400"/>
    <d v="2013-09-22T05:00:00"/>
    <d v="2013-10-08T05:00:00"/>
    <b v="0"/>
    <b v="0"/>
    <s v="games/mobile games"/>
    <x v="6"/>
    <s v="mobile games"/>
  </r>
  <r>
    <n v="539"/>
    <s v="Thomas, Welch and Santana"/>
    <s v="Assimilated exuding toolset"/>
    <n v="9800"/>
    <x v="534"/>
    <n v="7120"/>
    <x v="1"/>
    <n v="1"/>
    <x v="0"/>
    <n v="77"/>
    <n v="92.467532467532465"/>
    <x v="1"/>
    <n v="1561957200"/>
    <n v="1562475600"/>
    <d v="2019-07-01T05:00:00"/>
    <d v="2019-07-07T05:00:00"/>
    <b v="0"/>
    <b v="1"/>
    <s v="food/food trucks"/>
    <x v="0"/>
    <s v="food trucks"/>
  </r>
  <r>
    <n v="540"/>
    <s v="Brown-Pena"/>
    <s v="Front-line client-server secured line"/>
    <n v="5300"/>
    <x v="535"/>
    <n v="14097"/>
    <x v="1"/>
    <n v="1"/>
    <x v="1"/>
    <n v="247"/>
    <n v="57.072874493927124"/>
    <x v="1"/>
    <n v="1525496400"/>
    <n v="1527397200"/>
    <d v="2018-05-05T05:00:00"/>
    <d v="2018-05-27T05:00:00"/>
    <b v="0"/>
    <b v="0"/>
    <s v="photography/photography books"/>
    <x v="7"/>
    <s v="photography books"/>
  </r>
  <r>
    <n v="541"/>
    <s v="Holder, Caldwell and Vance"/>
    <s v="Polarized systemic Internet solution"/>
    <n v="178000"/>
    <x v="536"/>
    <n v="43086"/>
    <x v="6"/>
    <n v="1.1200000000000001"/>
    <x v="0"/>
    <n v="395"/>
    <n v="122.16789873417723"/>
    <x v="6"/>
    <n v="1433912400"/>
    <n v="1436158800"/>
    <d v="2015-06-10T05:00:00"/>
    <d v="2015-07-06T05:00:00"/>
    <b v="0"/>
    <b v="0"/>
    <s v="games/mobile games"/>
    <x v="6"/>
    <s v="mobile games"/>
  </r>
  <r>
    <n v="542"/>
    <s v="Harrison-Bridges"/>
    <s v="Profit-focused exuding moderator"/>
    <n v="77000"/>
    <x v="537"/>
    <n v="1930"/>
    <x v="4"/>
    <n v="1.35"/>
    <x v="0"/>
    <n v="49"/>
    <n v="53.173469387755105"/>
    <x v="4"/>
    <n v="1453442400"/>
    <n v="1456034400"/>
    <d v="2016-01-22T06:00:00"/>
    <d v="2016-02-21T06:00:00"/>
    <b v="0"/>
    <b v="0"/>
    <s v="music/indie rock"/>
    <x v="1"/>
    <s v="indie rock"/>
  </r>
  <r>
    <n v="543"/>
    <s v="Johnson, Murphy and Peterson"/>
    <s v="Cross-group high-level moderator"/>
    <n v="84900"/>
    <x v="538"/>
    <n v="13864"/>
    <x v="1"/>
    <n v="1"/>
    <x v="0"/>
    <n v="180"/>
    <n v="77.022222222222226"/>
    <x v="1"/>
    <n v="1378875600"/>
    <n v="1380171600"/>
    <d v="2013-09-11T05:00:00"/>
    <d v="2013-09-26T05:00:00"/>
    <b v="0"/>
    <b v="0"/>
    <s v="games/video games"/>
    <x v="6"/>
    <s v="video games"/>
  </r>
  <r>
    <n v="544"/>
    <s v="Taylor Inc"/>
    <s v="Public-key 3rdgeneration system engine"/>
    <n v="2800"/>
    <x v="539"/>
    <n v="7742"/>
    <x v="1"/>
    <n v="1"/>
    <x v="1"/>
    <n v="84"/>
    <n v="92.166666666666671"/>
    <x v="1"/>
    <n v="1452232800"/>
    <n v="1453356000"/>
    <d v="2016-01-08T06:00:00"/>
    <d v="2016-01-21T06:00:00"/>
    <b v="0"/>
    <b v="0"/>
    <s v="music/rock"/>
    <x v="1"/>
    <s v="rock"/>
  </r>
  <r>
    <n v="545"/>
    <s v="Deleon and Sons"/>
    <s v="Organized value-added access"/>
    <n v="184800"/>
    <x v="540"/>
    <n v="164109"/>
    <x v="1"/>
    <n v="1"/>
    <x v="0"/>
    <n v="2690"/>
    <n v="61.007063197026021"/>
    <x v="1"/>
    <n v="1577253600"/>
    <n v="1578981600"/>
    <d v="2019-12-25T06:00:00"/>
    <d v="2020-01-14T06:00:00"/>
    <b v="0"/>
    <b v="0"/>
    <s v="theater/plays"/>
    <x v="3"/>
    <s v="plays"/>
  </r>
  <r>
    <n v="546"/>
    <s v="Benjamin, Paul and Ferguson"/>
    <s v="Cloned global Graphical User Interface"/>
    <n v="4200"/>
    <x v="541"/>
    <n v="6870"/>
    <x v="1"/>
    <n v="1"/>
    <x v="1"/>
    <n v="88"/>
    <n v="78.068181818181813"/>
    <x v="1"/>
    <n v="1537160400"/>
    <n v="1537419600"/>
    <d v="2018-09-17T05:00:00"/>
    <d v="2018-09-20T05:00:00"/>
    <b v="0"/>
    <b v="1"/>
    <s v="theater/plays"/>
    <x v="3"/>
    <s v="plays"/>
  </r>
  <r>
    <n v="547"/>
    <s v="Hardin-Dixon"/>
    <s v="Focused solution-oriented matrix"/>
    <n v="1300"/>
    <x v="542"/>
    <n v="12597"/>
    <x v="1"/>
    <n v="1"/>
    <x v="1"/>
    <n v="156"/>
    <n v="80.75"/>
    <x v="1"/>
    <n v="1422165600"/>
    <n v="1423202400"/>
    <d v="2015-01-25T06:00:00"/>
    <d v="2015-02-06T06:00:00"/>
    <b v="0"/>
    <b v="0"/>
    <s v="film &amp; video/drama"/>
    <x v="4"/>
    <s v="drama"/>
  </r>
  <r>
    <n v="548"/>
    <s v="York-Pitts"/>
    <s v="Monitored discrete toolset"/>
    <n v="66100"/>
    <x v="543"/>
    <n v="179074"/>
    <x v="1"/>
    <n v="1"/>
    <x v="1"/>
    <n v="2985"/>
    <n v="59.991289782244557"/>
    <x v="1"/>
    <n v="1459486800"/>
    <n v="1460610000"/>
    <d v="2016-04-01T05:00:00"/>
    <d v="2016-04-14T05:00:00"/>
    <b v="0"/>
    <b v="0"/>
    <s v="theater/plays"/>
    <x v="3"/>
    <s v="plays"/>
  </r>
  <r>
    <n v="549"/>
    <s v="Jarvis and Sons"/>
    <s v="Business-focused intermediate system engine"/>
    <n v="29500"/>
    <x v="544"/>
    <n v="83843"/>
    <x v="1"/>
    <n v="1"/>
    <x v="1"/>
    <n v="762"/>
    <n v="110.03018372703411"/>
    <x v="1"/>
    <n v="1369717200"/>
    <n v="1370494800"/>
    <d v="2013-05-28T05:00:00"/>
    <d v="2013-06-06T05:00:00"/>
    <b v="0"/>
    <b v="0"/>
    <s v="technology/wearables"/>
    <x v="2"/>
    <s v="wearables"/>
  </r>
  <r>
    <n v="550"/>
    <s v="Morrison-Henderson"/>
    <s v="De-engineered disintermediate encoding"/>
    <n v="100"/>
    <x v="545"/>
    <n v="4"/>
    <x v="5"/>
    <n v="1.2"/>
    <x v="3"/>
    <n v="1"/>
    <n v="4.8"/>
    <x v="5"/>
    <n v="1330495200"/>
    <n v="1332306000"/>
    <d v="2012-02-29T06:00:00"/>
    <d v="2012-03-21T05:00:00"/>
    <b v="0"/>
    <b v="0"/>
    <s v="music/indie rock"/>
    <x v="1"/>
    <s v="indie rock"/>
  </r>
  <r>
    <n v="551"/>
    <s v="Martin-James"/>
    <s v="Streamlined upward-trending analyzer"/>
    <n v="180100"/>
    <x v="546"/>
    <n v="105598"/>
    <x v="2"/>
    <n v="0.69"/>
    <x v="0"/>
    <n v="2779"/>
    <n v="26.219006836991721"/>
    <x v="2"/>
    <n v="1419055200"/>
    <n v="1422511200"/>
    <d v="2014-12-20T06:00:00"/>
    <d v="2015-01-29T06:00:00"/>
    <b v="0"/>
    <b v="1"/>
    <s v="technology/web"/>
    <x v="2"/>
    <s v="web"/>
  </r>
  <r>
    <n v="552"/>
    <s v="Mercer, Solomon and Singleton"/>
    <s v="Distributed human-resource policy"/>
    <n v="9000"/>
    <x v="547"/>
    <n v="8866"/>
    <x v="1"/>
    <n v="1"/>
    <x v="0"/>
    <n v="92"/>
    <n v="96.369565217391298"/>
    <x v="1"/>
    <n v="1480140000"/>
    <n v="1480312800"/>
    <d v="2016-11-26T06:00:00"/>
    <d v="2016-11-28T06:00:00"/>
    <b v="0"/>
    <b v="0"/>
    <s v="theater/plays"/>
    <x v="3"/>
    <s v="plays"/>
  </r>
  <r>
    <n v="553"/>
    <s v="Dougherty, Austin and Mills"/>
    <s v="De-engineered 5thgeneration contingency"/>
    <n v="170600"/>
    <x v="548"/>
    <n v="75022"/>
    <x v="1"/>
    <n v="1"/>
    <x v="0"/>
    <n v="1028"/>
    <n v="72.978599221789878"/>
    <x v="1"/>
    <n v="1293948000"/>
    <n v="1294034400"/>
    <d v="2011-01-02T06:00:00"/>
    <d v="2011-01-03T06:00:00"/>
    <b v="0"/>
    <b v="0"/>
    <s v="music/rock"/>
    <x v="1"/>
    <s v="rock"/>
  </r>
  <r>
    <n v="554"/>
    <s v="Ritter PLC"/>
    <s v="Multi-channeled upward-trending application"/>
    <n v="9500"/>
    <x v="549"/>
    <n v="14408"/>
    <x v="0"/>
    <n v="0.74"/>
    <x v="1"/>
    <n v="554"/>
    <n v="19.245342960288809"/>
    <x v="0"/>
    <n v="1482127200"/>
    <n v="1482645600"/>
    <d v="2016-12-19T06:00:00"/>
    <d v="2016-12-25T06:00:00"/>
    <b v="0"/>
    <b v="0"/>
    <s v="music/indie rock"/>
    <x v="1"/>
    <s v="indie rock"/>
  </r>
  <r>
    <n v="555"/>
    <s v="Anderson Group"/>
    <s v="Organic maximized database"/>
    <n v="6300"/>
    <x v="550"/>
    <n v="14089"/>
    <x v="3"/>
    <n v="0.15"/>
    <x v="1"/>
    <n v="135"/>
    <n v="15.654444444444444"/>
    <x v="3"/>
    <n v="1396414800"/>
    <n v="1399093200"/>
    <d v="2014-04-02T05:00:00"/>
    <d v="2014-05-03T05:00:00"/>
    <b v="0"/>
    <b v="0"/>
    <s v="music/rock"/>
    <x v="1"/>
    <s v="rock"/>
  </r>
  <r>
    <n v="556"/>
    <s v="Smith and Sons"/>
    <s v="Grass-roots 24/7 attitude"/>
    <n v="5200"/>
    <x v="551"/>
    <n v="12467"/>
    <x v="1"/>
    <n v="1"/>
    <x v="1"/>
    <n v="122"/>
    <n v="102.18852459016394"/>
    <x v="1"/>
    <n v="1315285200"/>
    <n v="1315890000"/>
    <d v="2011-09-06T05:00:00"/>
    <d v="2011-09-13T05:00:00"/>
    <b v="0"/>
    <b v="1"/>
    <s v="publishing/translations"/>
    <x v="5"/>
    <s v="translations"/>
  </r>
  <r>
    <n v="557"/>
    <s v="Lam-Hamilton"/>
    <s v="Team-oriented global strategy"/>
    <n v="6000"/>
    <x v="552"/>
    <n v="11960"/>
    <x v="1"/>
    <n v="1"/>
    <x v="1"/>
    <n v="221"/>
    <n v="54.117647058823529"/>
    <x v="1"/>
    <n v="1443762000"/>
    <n v="1444021200"/>
    <d v="2015-10-02T05:00:00"/>
    <d v="2015-10-05T05:00:00"/>
    <b v="0"/>
    <b v="1"/>
    <s v="film &amp; video/science fiction"/>
    <x v="4"/>
    <s v="science fiction"/>
  </r>
  <r>
    <n v="558"/>
    <s v="Ho Ltd"/>
    <s v="Enhanced client-driven capacity"/>
    <n v="5800"/>
    <x v="553"/>
    <n v="7966"/>
    <x v="1"/>
    <n v="1"/>
    <x v="1"/>
    <n v="126"/>
    <n v="63.222222222222221"/>
    <x v="1"/>
    <n v="1456293600"/>
    <n v="1460005200"/>
    <d v="2016-02-24T06:00:00"/>
    <d v="2016-04-07T05:00:00"/>
    <b v="0"/>
    <b v="0"/>
    <s v="theater/plays"/>
    <x v="3"/>
    <s v="plays"/>
  </r>
  <r>
    <n v="559"/>
    <s v="Brown, Estrada and Jensen"/>
    <s v="Exclusive systematic productivity"/>
    <n v="105300"/>
    <x v="554"/>
    <n v="106321"/>
    <x v="1"/>
    <n v="1"/>
    <x v="1"/>
    <n v="1022"/>
    <n v="104.03228962818004"/>
    <x v="1"/>
    <n v="1470114000"/>
    <n v="1470718800"/>
    <d v="2016-08-02T05:00:00"/>
    <d v="2016-08-09T05:00:00"/>
    <b v="0"/>
    <b v="0"/>
    <s v="theater/plays"/>
    <x v="3"/>
    <s v="plays"/>
  </r>
  <r>
    <n v="560"/>
    <s v="Hunt LLC"/>
    <s v="Re-engineered radical policy"/>
    <n v="20000"/>
    <x v="555"/>
    <n v="158832"/>
    <x v="1"/>
    <n v="1"/>
    <x v="1"/>
    <n v="3177"/>
    <n v="49.994334277620396"/>
    <x v="1"/>
    <n v="1321596000"/>
    <n v="1325052000"/>
    <d v="2011-11-18T06:00:00"/>
    <d v="2011-12-28T06:00:00"/>
    <b v="0"/>
    <b v="0"/>
    <s v="film &amp; video/animation"/>
    <x v="4"/>
    <s v="animation"/>
  </r>
  <r>
    <n v="561"/>
    <s v="Fowler-Smith"/>
    <s v="Down-sized logistical adapter"/>
    <n v="3000"/>
    <x v="556"/>
    <n v="11091"/>
    <x v="5"/>
    <n v="1.2"/>
    <x v="1"/>
    <n v="198"/>
    <n v="67.218181818181819"/>
    <x v="5"/>
    <n v="1318827600"/>
    <n v="1319000400"/>
    <d v="2011-10-17T05:00:00"/>
    <d v="2011-10-19T05:00:00"/>
    <b v="0"/>
    <b v="0"/>
    <s v="theater/plays"/>
    <x v="3"/>
    <s v="plays"/>
  </r>
  <r>
    <n v="562"/>
    <s v="Blair Inc"/>
    <s v="Configurable bandwidth-monitored throughput"/>
    <n v="9900"/>
    <x v="557"/>
    <n v="1269"/>
    <x v="5"/>
    <n v="1.2"/>
    <x v="0"/>
    <n v="26"/>
    <n v="58.569230769230771"/>
    <x v="5"/>
    <n v="1552366800"/>
    <n v="1552539600"/>
    <d v="2019-03-12T05:00:00"/>
    <d v="2019-03-14T05:00:00"/>
    <b v="0"/>
    <b v="0"/>
    <s v="music/rock"/>
    <x v="1"/>
    <s v="rock"/>
  </r>
  <r>
    <n v="563"/>
    <s v="Kelley, Stanton and Sanchez"/>
    <s v="Optional tangible pricing structure"/>
    <n v="3700"/>
    <x v="558"/>
    <n v="5107"/>
    <x v="2"/>
    <n v="0.69"/>
    <x v="1"/>
    <n v="85"/>
    <n v="41.456823529411764"/>
    <x v="2"/>
    <n v="1542088800"/>
    <n v="1543816800"/>
    <d v="2018-11-13T06:00:00"/>
    <d v="2018-12-03T06:00:00"/>
    <b v="0"/>
    <b v="0"/>
    <s v="film &amp; video/documentary"/>
    <x v="4"/>
    <s v="documentary"/>
  </r>
  <r>
    <n v="564"/>
    <s v="Hernandez-Macdonald"/>
    <s v="Organic high-level implementation"/>
    <n v="168700"/>
    <x v="559"/>
    <n v="141393"/>
    <x v="1"/>
    <n v="1"/>
    <x v="0"/>
    <n v="1790"/>
    <n v="78.990502793296088"/>
    <x v="1"/>
    <n v="1426395600"/>
    <n v="1427086800"/>
    <d v="2015-03-15T05:00:00"/>
    <d v="2015-03-23T05:00:00"/>
    <b v="0"/>
    <b v="0"/>
    <s v="theater/plays"/>
    <x v="3"/>
    <s v="plays"/>
  </r>
  <r>
    <n v="565"/>
    <s v="Joseph LLC"/>
    <s v="Decentralized logistical collaboration"/>
    <n v="94900"/>
    <x v="560"/>
    <n v="194166"/>
    <x v="1"/>
    <n v="1"/>
    <x v="1"/>
    <n v="3596"/>
    <n v="53.99499443826474"/>
    <x v="1"/>
    <n v="1321336800"/>
    <n v="1323064800"/>
    <d v="2011-11-15T06:00:00"/>
    <d v="2011-12-05T06:00:00"/>
    <b v="0"/>
    <b v="0"/>
    <s v="theater/plays"/>
    <x v="3"/>
    <s v="plays"/>
  </r>
  <r>
    <n v="566"/>
    <s v="Webb-Smith"/>
    <s v="Advanced content-based installation"/>
    <n v="9300"/>
    <x v="561"/>
    <n v="4124"/>
    <x v="1"/>
    <n v="1"/>
    <x v="0"/>
    <n v="37"/>
    <n v="111.45945945945945"/>
    <x v="1"/>
    <n v="1456293600"/>
    <n v="1458277200"/>
    <d v="2016-02-24T06:00:00"/>
    <d v="2016-03-18T05:00:00"/>
    <b v="0"/>
    <b v="1"/>
    <s v="music/electric music"/>
    <x v="1"/>
    <s v="electric music"/>
  </r>
  <r>
    <n v="567"/>
    <s v="Johns PLC"/>
    <s v="Distributed high-level open architecture"/>
    <n v="6800"/>
    <x v="562"/>
    <n v="14865"/>
    <x v="1"/>
    <n v="1"/>
    <x v="1"/>
    <n v="244"/>
    <n v="60.922131147540981"/>
    <x v="1"/>
    <n v="1404968400"/>
    <n v="1405141200"/>
    <d v="2014-07-10T05:00:00"/>
    <d v="2014-07-12T05:00:00"/>
    <b v="0"/>
    <b v="0"/>
    <s v="music/rock"/>
    <x v="1"/>
    <s v="rock"/>
  </r>
  <r>
    <n v="568"/>
    <s v="Hardin-Foley"/>
    <s v="Synergized zero tolerance help-desk"/>
    <n v="72400"/>
    <x v="563"/>
    <n v="134688"/>
    <x v="1"/>
    <n v="1"/>
    <x v="1"/>
    <n v="5180"/>
    <n v="26.0015444015444"/>
    <x v="1"/>
    <n v="1279170000"/>
    <n v="1283058000"/>
    <d v="2010-07-15T05:00:00"/>
    <d v="2010-08-29T05:00:00"/>
    <b v="0"/>
    <b v="0"/>
    <s v="theater/plays"/>
    <x v="3"/>
    <s v="plays"/>
  </r>
  <r>
    <n v="569"/>
    <s v="Fischer, Fowler and Arnold"/>
    <s v="Extended multi-tasking definition"/>
    <n v="20100"/>
    <x v="564"/>
    <n v="47705"/>
    <x v="6"/>
    <n v="1.1200000000000001"/>
    <x v="1"/>
    <n v="589"/>
    <n v="90.71239388794568"/>
    <x v="6"/>
    <n v="1294725600"/>
    <n v="1295762400"/>
    <d v="2011-01-11T06:00:00"/>
    <d v="2011-01-23T06:00:00"/>
    <b v="0"/>
    <b v="0"/>
    <s v="film &amp; video/animation"/>
    <x v="4"/>
    <s v="animation"/>
  </r>
  <r>
    <n v="570"/>
    <s v="Martinez-Juarez"/>
    <s v="Realigned uniform knowledge user"/>
    <n v="31200"/>
    <x v="565"/>
    <n v="95364"/>
    <x v="1"/>
    <n v="1"/>
    <x v="1"/>
    <n v="2725"/>
    <n v="34.995963302752294"/>
    <x v="1"/>
    <n v="1419055200"/>
    <n v="1419573600"/>
    <d v="2014-12-20T06:00:00"/>
    <d v="2014-12-26T06:00:00"/>
    <b v="0"/>
    <b v="1"/>
    <s v="music/rock"/>
    <x v="1"/>
    <s v="rock"/>
  </r>
  <r>
    <n v="571"/>
    <s v="Wilson and Sons"/>
    <s v="Monitored grid-enabled model"/>
    <n v="3500"/>
    <x v="566"/>
    <n v="3295"/>
    <x v="6"/>
    <n v="1.1200000000000001"/>
    <x v="0"/>
    <n v="35"/>
    <n v="105.44000000000001"/>
    <x v="6"/>
    <n v="1434690000"/>
    <n v="1438750800"/>
    <d v="2015-06-19T05:00:00"/>
    <d v="2015-08-05T05:00:00"/>
    <b v="0"/>
    <b v="0"/>
    <s v="film &amp; video/shorts"/>
    <x v="4"/>
    <s v="shorts"/>
  </r>
  <r>
    <n v="572"/>
    <s v="Clements Group"/>
    <s v="Assimilated actuating policy"/>
    <n v="9000"/>
    <x v="567"/>
    <n v="4896"/>
    <x v="1"/>
    <n v="1"/>
    <x v="3"/>
    <n v="94"/>
    <n v="52.085106382978722"/>
    <x v="1"/>
    <n v="1443416400"/>
    <n v="1444798800"/>
    <d v="2015-09-28T05:00:00"/>
    <d v="2015-10-14T05:00:00"/>
    <b v="0"/>
    <b v="1"/>
    <s v="music/rock"/>
    <x v="1"/>
    <s v="rock"/>
  </r>
  <r>
    <n v="573"/>
    <s v="Valenzuela-Cook"/>
    <s v="Total incremental productivity"/>
    <n v="6700"/>
    <x v="568"/>
    <n v="7496"/>
    <x v="1"/>
    <n v="1"/>
    <x v="1"/>
    <n v="300"/>
    <n v="24.986666666666668"/>
    <x v="1"/>
    <n v="1399006800"/>
    <n v="1399179600"/>
    <d v="2014-05-02T05:00:00"/>
    <d v="2014-05-04T05:00:00"/>
    <b v="0"/>
    <b v="0"/>
    <s v="journalism/audio"/>
    <x v="8"/>
    <s v="audio"/>
  </r>
  <r>
    <n v="574"/>
    <s v="Parker, Haley and Foster"/>
    <s v="Adaptive local task-force"/>
    <n v="2700"/>
    <x v="569"/>
    <n v="9967"/>
    <x v="1"/>
    <n v="1"/>
    <x v="1"/>
    <n v="144"/>
    <n v="69.215277777777771"/>
    <x v="1"/>
    <n v="1575698400"/>
    <n v="1576562400"/>
    <d v="2019-12-07T06:00:00"/>
    <d v="2019-12-17T06:00:00"/>
    <b v="0"/>
    <b v="1"/>
    <s v="food/food trucks"/>
    <x v="0"/>
    <s v="food trucks"/>
  </r>
  <r>
    <n v="575"/>
    <s v="Fuentes LLC"/>
    <s v="Universal zero-defect concept"/>
    <n v="83300"/>
    <x v="570"/>
    <n v="52421"/>
    <x v="1"/>
    <n v="1"/>
    <x v="0"/>
    <n v="558"/>
    <n v="93.944444444444443"/>
    <x v="1"/>
    <n v="1400562000"/>
    <n v="1400821200"/>
    <d v="2014-05-20T05:00:00"/>
    <d v="2014-05-23T05:00:00"/>
    <b v="0"/>
    <b v="1"/>
    <s v="theater/plays"/>
    <x v="3"/>
    <s v="plays"/>
  </r>
  <r>
    <n v="576"/>
    <s v="Moran and Sons"/>
    <s v="Object-based bottom-line superstructure"/>
    <n v="9700"/>
    <x v="571"/>
    <n v="6298"/>
    <x v="1"/>
    <n v="1"/>
    <x v="0"/>
    <n v="64"/>
    <n v="98.40625"/>
    <x v="1"/>
    <n v="1509512400"/>
    <n v="1510984800"/>
    <d v="2017-11-01T05:00:00"/>
    <d v="2017-11-18T06:00:00"/>
    <b v="0"/>
    <b v="0"/>
    <s v="theater/plays"/>
    <x v="3"/>
    <s v="plays"/>
  </r>
  <r>
    <n v="577"/>
    <s v="Stevens Inc"/>
    <s v="Adaptive 24hour projection"/>
    <n v="8200"/>
    <x v="572"/>
    <n v="1546"/>
    <x v="1"/>
    <n v="1"/>
    <x v="3"/>
    <n v="37"/>
    <n v="41.783783783783782"/>
    <x v="1"/>
    <n v="1299823200"/>
    <n v="1302066000"/>
    <d v="2011-03-11T06:00:00"/>
    <d v="2011-04-06T05:00:00"/>
    <b v="0"/>
    <b v="0"/>
    <s v="music/jazz"/>
    <x v="1"/>
    <s v="jazz"/>
  </r>
  <r>
    <n v="578"/>
    <s v="Martinez-Johnson"/>
    <s v="Sharable radical toolset"/>
    <n v="96500"/>
    <x v="573"/>
    <n v="16168"/>
    <x v="1"/>
    <n v="1"/>
    <x v="0"/>
    <n v="245"/>
    <n v="65.991836734693877"/>
    <x v="1"/>
    <n v="1322719200"/>
    <n v="1322978400"/>
    <d v="2011-12-01T06:00:00"/>
    <d v="2011-12-04T06:00:00"/>
    <b v="0"/>
    <b v="0"/>
    <s v="film &amp; video/science fiction"/>
    <x v="4"/>
    <s v="science fiction"/>
  </r>
  <r>
    <n v="579"/>
    <s v="Franklin Inc"/>
    <s v="Focused multimedia knowledgebase"/>
    <n v="6200"/>
    <x v="574"/>
    <n v="6269"/>
    <x v="1"/>
    <n v="1"/>
    <x v="1"/>
    <n v="87"/>
    <n v="72.05747126436782"/>
    <x v="1"/>
    <n v="1312693200"/>
    <n v="1313730000"/>
    <d v="2011-08-07T05:00:00"/>
    <d v="2011-08-19T05:00:00"/>
    <b v="0"/>
    <b v="0"/>
    <s v="music/jazz"/>
    <x v="1"/>
    <s v="jazz"/>
  </r>
  <r>
    <n v="580"/>
    <s v="Perez PLC"/>
    <s v="Seamless 6thgeneration extranet"/>
    <n v="43800"/>
    <x v="575"/>
    <n v="149578"/>
    <x v="1"/>
    <n v="1"/>
    <x v="1"/>
    <n v="3116"/>
    <n v="48.003209242618745"/>
    <x v="1"/>
    <n v="1393394400"/>
    <n v="1394085600"/>
    <d v="2014-02-26T06:00:00"/>
    <d v="2014-03-06T06:00:00"/>
    <b v="0"/>
    <b v="0"/>
    <s v="theater/plays"/>
    <x v="3"/>
    <s v="plays"/>
  </r>
  <r>
    <n v="581"/>
    <s v="Sanchez, Cross and Savage"/>
    <s v="Sharable mobile knowledgebase"/>
    <n v="6000"/>
    <x v="576"/>
    <n v="3841"/>
    <x v="1"/>
    <n v="1"/>
    <x v="0"/>
    <n v="71"/>
    <n v="54.098591549295776"/>
    <x v="1"/>
    <n v="1304053200"/>
    <n v="1305349200"/>
    <d v="2011-04-29T05:00:00"/>
    <d v="2011-05-14T05:00:00"/>
    <b v="0"/>
    <b v="0"/>
    <s v="technology/web"/>
    <x v="2"/>
    <s v="web"/>
  </r>
  <r>
    <n v="582"/>
    <s v="Pineda Ltd"/>
    <s v="Cross-group global system engine"/>
    <n v="8700"/>
    <x v="577"/>
    <n v="4531"/>
    <x v="1"/>
    <n v="1"/>
    <x v="0"/>
    <n v="42"/>
    <n v="107.88095238095238"/>
    <x v="1"/>
    <n v="1433912400"/>
    <n v="1434344400"/>
    <d v="2015-06-10T05:00:00"/>
    <d v="2015-06-15T05:00:00"/>
    <b v="0"/>
    <b v="1"/>
    <s v="games/video games"/>
    <x v="6"/>
    <s v="video games"/>
  </r>
  <r>
    <n v="583"/>
    <s v="Powell and Sons"/>
    <s v="Centralized clear-thinking conglomeration"/>
    <n v="18900"/>
    <x v="578"/>
    <n v="60934"/>
    <x v="1"/>
    <n v="1"/>
    <x v="1"/>
    <n v="909"/>
    <n v="67.034103410341032"/>
    <x v="1"/>
    <n v="1329717600"/>
    <n v="1331186400"/>
    <d v="2012-02-20T06:00:00"/>
    <d v="2012-03-08T06:00:00"/>
    <b v="0"/>
    <b v="0"/>
    <s v="film &amp; video/documentary"/>
    <x v="4"/>
    <s v="documentary"/>
  </r>
  <r>
    <n v="584"/>
    <s v="Nunez-Richards"/>
    <s v="De-engineered cohesive system engine"/>
    <n v="86400"/>
    <x v="579"/>
    <n v="103255"/>
    <x v="1"/>
    <n v="1"/>
    <x v="1"/>
    <n v="1613"/>
    <n v="64.01425914445133"/>
    <x v="1"/>
    <n v="1335330000"/>
    <n v="1336539600"/>
    <d v="2012-04-25T05:00:00"/>
    <d v="2012-05-09T05:00:00"/>
    <b v="0"/>
    <b v="0"/>
    <s v="technology/web"/>
    <x v="2"/>
    <s v="web"/>
  </r>
  <r>
    <n v="585"/>
    <s v="Pugh LLC"/>
    <s v="Reactive analyzing function"/>
    <n v="8900"/>
    <x v="580"/>
    <n v="13065"/>
    <x v="1"/>
    <n v="1"/>
    <x v="1"/>
    <n v="136"/>
    <n v="96.066176470588232"/>
    <x v="1"/>
    <n v="1268888400"/>
    <n v="1269752400"/>
    <d v="2010-03-18T05:00:00"/>
    <d v="2010-03-28T05:00:00"/>
    <b v="0"/>
    <b v="0"/>
    <s v="publishing/translations"/>
    <x v="5"/>
    <s v="translations"/>
  </r>
  <r>
    <n v="586"/>
    <s v="Rowe-Wong"/>
    <s v="Robust hybrid budgetary management"/>
    <n v="700"/>
    <x v="581"/>
    <n v="6654"/>
    <x v="1"/>
    <n v="1"/>
    <x v="1"/>
    <n v="130"/>
    <n v="51.184615384615384"/>
    <x v="1"/>
    <n v="1289973600"/>
    <n v="1291615200"/>
    <d v="2010-11-17T06:00:00"/>
    <d v="2010-12-06T06:00:00"/>
    <b v="0"/>
    <b v="0"/>
    <s v="music/rock"/>
    <x v="1"/>
    <s v="rock"/>
  </r>
  <r>
    <n v="587"/>
    <s v="Williams-Santos"/>
    <s v="Open-source analyzing monitoring"/>
    <n v="9400"/>
    <x v="582"/>
    <n v="6852"/>
    <x v="0"/>
    <n v="0.74"/>
    <x v="0"/>
    <n v="156"/>
    <n v="32.503076923076918"/>
    <x v="0"/>
    <n v="1547877600"/>
    <n v="1552366800"/>
    <d v="2019-01-19T06:00:00"/>
    <d v="2019-03-12T05:00:00"/>
    <b v="0"/>
    <b v="1"/>
    <s v="food/food trucks"/>
    <x v="0"/>
    <s v="food trucks"/>
  </r>
  <r>
    <n v="588"/>
    <s v="Weber Inc"/>
    <s v="Up-sized discrete firmware"/>
    <n v="157600"/>
    <x v="583"/>
    <n v="124517"/>
    <x v="4"/>
    <n v="1.35"/>
    <x v="0"/>
    <n v="1368"/>
    <n v="122.87861842105264"/>
    <x v="4"/>
    <n v="1269493200"/>
    <n v="1272171600"/>
    <d v="2010-03-25T05:00:00"/>
    <d v="2010-04-25T05:00:00"/>
    <b v="0"/>
    <b v="0"/>
    <s v="theater/plays"/>
    <x v="3"/>
    <s v="plays"/>
  </r>
  <r>
    <n v="589"/>
    <s v="Avery, Brown and Parker"/>
    <s v="Exclusive intangible extranet"/>
    <n v="7900"/>
    <x v="584"/>
    <n v="5113"/>
    <x v="1"/>
    <n v="1"/>
    <x v="0"/>
    <n v="102"/>
    <n v="50.127450980392155"/>
    <x v="1"/>
    <n v="1436072400"/>
    <n v="1436677200"/>
    <d v="2015-07-05T05:00:00"/>
    <d v="2015-07-12T05:00:00"/>
    <b v="0"/>
    <b v="0"/>
    <s v="film &amp; video/documentary"/>
    <x v="4"/>
    <s v="documentary"/>
  </r>
  <r>
    <n v="590"/>
    <s v="Cox Group"/>
    <s v="Synergized analyzing process improvement"/>
    <n v="7100"/>
    <x v="585"/>
    <n v="5824"/>
    <x v="2"/>
    <n v="0.69"/>
    <x v="0"/>
    <n v="86"/>
    <n v="46.727441860465113"/>
    <x v="2"/>
    <n v="1419141600"/>
    <n v="1420092000"/>
    <d v="2014-12-21T06:00:00"/>
    <d v="2015-01-01T06:00:00"/>
    <b v="0"/>
    <b v="0"/>
    <s v="publishing/radio &amp; podcasts"/>
    <x v="5"/>
    <s v="radio &amp; podcasts"/>
  </r>
  <r>
    <n v="591"/>
    <s v="Jensen LLC"/>
    <s v="Realigned dedicated system engine"/>
    <n v="600"/>
    <x v="586"/>
    <n v="6226"/>
    <x v="1"/>
    <n v="1"/>
    <x v="1"/>
    <n v="102"/>
    <n v="61.03921568627451"/>
    <x v="1"/>
    <n v="1279083600"/>
    <n v="1279947600"/>
    <d v="2010-07-14T05:00:00"/>
    <d v="2010-07-24T05:00:00"/>
    <b v="0"/>
    <b v="0"/>
    <s v="games/video games"/>
    <x v="6"/>
    <s v="video games"/>
  </r>
  <r>
    <n v="592"/>
    <s v="Brown Inc"/>
    <s v="Object-based bandwidth-monitored concept"/>
    <n v="156800"/>
    <x v="587"/>
    <n v="20243"/>
    <x v="1"/>
    <n v="1"/>
    <x v="0"/>
    <n v="253"/>
    <n v="80.011857707509876"/>
    <x v="1"/>
    <n v="1401426000"/>
    <n v="1402203600"/>
    <d v="2014-05-30T05:00:00"/>
    <d v="2014-06-08T05:00:00"/>
    <b v="0"/>
    <b v="0"/>
    <s v="theater/plays"/>
    <x v="3"/>
    <s v="plays"/>
  </r>
  <r>
    <n v="593"/>
    <s v="Hale-Hayes"/>
    <s v="Ameliorated client-driven open system"/>
    <n v="121600"/>
    <x v="588"/>
    <n v="188288"/>
    <x v="1"/>
    <n v="1"/>
    <x v="1"/>
    <n v="4006"/>
    <n v="47.001497753369947"/>
    <x v="1"/>
    <n v="1395810000"/>
    <n v="1396933200"/>
    <d v="2014-03-26T05:00:00"/>
    <d v="2014-04-08T05:00:00"/>
    <b v="0"/>
    <b v="0"/>
    <s v="film &amp; video/animation"/>
    <x v="4"/>
    <s v="animation"/>
  </r>
  <r>
    <n v="594"/>
    <s v="Mcbride PLC"/>
    <s v="Upgradable leadingedge Local Area Network"/>
    <n v="157300"/>
    <x v="589"/>
    <n v="11167"/>
    <x v="1"/>
    <n v="1"/>
    <x v="0"/>
    <n v="157"/>
    <n v="71.127388535031841"/>
    <x v="1"/>
    <n v="1467003600"/>
    <n v="1467262800"/>
    <d v="2016-06-27T05:00:00"/>
    <d v="2016-06-30T05:00:00"/>
    <b v="0"/>
    <b v="1"/>
    <s v="theater/plays"/>
    <x v="3"/>
    <s v="plays"/>
  </r>
  <r>
    <n v="595"/>
    <s v="Harris-Jennings"/>
    <s v="Customizable intermediate data-warehouse"/>
    <n v="70300"/>
    <x v="590"/>
    <n v="146595"/>
    <x v="1"/>
    <n v="1"/>
    <x v="1"/>
    <n v="1629"/>
    <n v="89.99079189686924"/>
    <x v="1"/>
    <n v="1268715600"/>
    <n v="1270530000"/>
    <d v="2010-03-16T05:00:00"/>
    <d v="2010-04-06T05:00:00"/>
    <b v="0"/>
    <b v="1"/>
    <s v="theater/plays"/>
    <x v="3"/>
    <s v="plays"/>
  </r>
  <r>
    <n v="596"/>
    <s v="Becker-Scott"/>
    <s v="Managed optimizing archive"/>
    <n v="7900"/>
    <x v="591"/>
    <n v="7875"/>
    <x v="1"/>
    <n v="1"/>
    <x v="0"/>
    <n v="183"/>
    <n v="43.032786885245905"/>
    <x v="1"/>
    <n v="1457157600"/>
    <n v="1457762400"/>
    <d v="2016-03-05T06:00:00"/>
    <d v="2016-03-12T06:00:00"/>
    <b v="0"/>
    <b v="1"/>
    <s v="film &amp; video/drama"/>
    <x v="4"/>
    <s v="drama"/>
  </r>
  <r>
    <n v="597"/>
    <s v="Todd, Freeman and Henry"/>
    <s v="Diverse systematic projection"/>
    <n v="73800"/>
    <x v="592"/>
    <n v="148779"/>
    <x v="1"/>
    <n v="1"/>
    <x v="1"/>
    <n v="2188"/>
    <n v="67.997714808043881"/>
    <x v="1"/>
    <n v="1573970400"/>
    <n v="1575525600"/>
    <d v="2019-11-17T06:00:00"/>
    <d v="2019-12-05T06:00:00"/>
    <b v="0"/>
    <b v="0"/>
    <s v="theater/plays"/>
    <x v="3"/>
    <s v="plays"/>
  </r>
  <r>
    <n v="598"/>
    <s v="Martinez, Garza and Young"/>
    <s v="Up-sized web-enabled info-mediaries"/>
    <n v="108500"/>
    <x v="593"/>
    <n v="175868"/>
    <x v="6"/>
    <n v="1.1200000000000001"/>
    <x v="1"/>
    <n v="2409"/>
    <n v="81.765114155251155"/>
    <x v="6"/>
    <n v="1276578000"/>
    <n v="1279083600"/>
    <d v="2010-06-15T05:00:00"/>
    <d v="2010-07-14T05:00:00"/>
    <b v="0"/>
    <b v="0"/>
    <s v="music/rock"/>
    <x v="1"/>
    <s v="rock"/>
  </r>
  <r>
    <n v="599"/>
    <s v="Smith-Ramos"/>
    <s v="Persevering optimizing Graphical User Interface"/>
    <n v="140300"/>
    <x v="594"/>
    <n v="5112"/>
    <x v="3"/>
    <n v="0.15"/>
    <x v="0"/>
    <n v="82"/>
    <n v="9.3512195121951223"/>
    <x v="3"/>
    <n v="1423720800"/>
    <n v="1424412000"/>
    <d v="2015-02-12T06:00:00"/>
    <d v="2015-02-20T06:00:00"/>
    <b v="0"/>
    <b v="0"/>
    <s v="film &amp; video/documentary"/>
    <x v="4"/>
    <s v="documentary"/>
  </r>
  <r>
    <n v="600"/>
    <s v="Brown-George"/>
    <s v="Cross-platform tertiary array"/>
    <n v="100"/>
    <x v="595"/>
    <n v="5"/>
    <x v="4"/>
    <n v="1.35"/>
    <x v="0"/>
    <n v="1"/>
    <n v="6.75"/>
    <x v="4"/>
    <n v="1375160400"/>
    <n v="1376197200"/>
    <d v="2013-07-30T05:00:00"/>
    <d v="2013-08-11T05:00:00"/>
    <b v="0"/>
    <b v="0"/>
    <s v="food/food trucks"/>
    <x v="0"/>
    <s v="food trucks"/>
  </r>
  <r>
    <n v="601"/>
    <s v="Waters and Sons"/>
    <s v="Inverse neutral structure"/>
    <n v="6300"/>
    <x v="596"/>
    <n v="13018"/>
    <x v="1"/>
    <n v="1"/>
    <x v="1"/>
    <n v="194"/>
    <n v="67.103092783505161"/>
    <x v="1"/>
    <n v="1401426000"/>
    <n v="1402894800"/>
    <d v="2014-05-30T05:00:00"/>
    <d v="2014-06-16T05:00:00"/>
    <b v="1"/>
    <b v="0"/>
    <s v="technology/wearables"/>
    <x v="2"/>
    <s v="wearables"/>
  </r>
  <r>
    <n v="602"/>
    <s v="Brown Ltd"/>
    <s v="Quality-focused system-worthy support"/>
    <n v="71100"/>
    <x v="597"/>
    <n v="91176"/>
    <x v="1"/>
    <n v="1"/>
    <x v="1"/>
    <n v="1140"/>
    <n v="79.978947368421046"/>
    <x v="1"/>
    <n v="1433480400"/>
    <n v="1434430800"/>
    <d v="2015-06-05T05:00:00"/>
    <d v="2015-06-16T05:00:00"/>
    <b v="0"/>
    <b v="0"/>
    <s v="theater/plays"/>
    <x v="3"/>
    <s v="plays"/>
  </r>
  <r>
    <n v="603"/>
    <s v="Christian, Yates and Greer"/>
    <s v="Vision-oriented 5thgeneration array"/>
    <n v="5300"/>
    <x v="598"/>
    <n v="6342"/>
    <x v="1"/>
    <n v="1"/>
    <x v="1"/>
    <n v="102"/>
    <n v="62.176470588235297"/>
    <x v="1"/>
    <n v="1555563600"/>
    <n v="1557896400"/>
    <d v="2019-04-18T05:00:00"/>
    <d v="2019-05-15T05:00:00"/>
    <b v="0"/>
    <b v="0"/>
    <s v="theater/plays"/>
    <x v="3"/>
    <s v="plays"/>
  </r>
  <r>
    <n v="604"/>
    <s v="Cole, Hernandez and Rodriguez"/>
    <s v="Cross-platform logistical circuit"/>
    <n v="88700"/>
    <x v="599"/>
    <n v="151438"/>
    <x v="1"/>
    <n v="1"/>
    <x v="1"/>
    <n v="2857"/>
    <n v="53.005950297514879"/>
    <x v="1"/>
    <n v="1295676000"/>
    <n v="1297490400"/>
    <d v="2011-01-22T06:00:00"/>
    <d v="2011-02-12T06:00:00"/>
    <b v="0"/>
    <b v="0"/>
    <s v="theater/plays"/>
    <x v="3"/>
    <s v="plays"/>
  </r>
  <r>
    <n v="605"/>
    <s v="Ortiz, Valenzuela and Collins"/>
    <s v="Profound solution-oriented matrix"/>
    <n v="3300"/>
    <x v="600"/>
    <n v="6178"/>
    <x v="1"/>
    <n v="1"/>
    <x v="1"/>
    <n v="107"/>
    <n v="57.738317757009348"/>
    <x v="1"/>
    <n v="1443848400"/>
    <n v="1447394400"/>
    <d v="2015-10-03T05:00:00"/>
    <d v="2015-11-13T06:00:00"/>
    <b v="0"/>
    <b v="0"/>
    <s v="publishing/nonfiction"/>
    <x v="5"/>
    <s v="nonfiction"/>
  </r>
  <r>
    <n v="606"/>
    <s v="Valencia PLC"/>
    <s v="Extended asynchronous initiative"/>
    <n v="3400"/>
    <x v="601"/>
    <n v="6405"/>
    <x v="4"/>
    <n v="1.35"/>
    <x v="1"/>
    <n v="160"/>
    <n v="54.042187499999997"/>
    <x v="4"/>
    <n v="1457330400"/>
    <n v="1458277200"/>
    <d v="2016-03-07T06:00:00"/>
    <d v="2016-03-18T05:00:00"/>
    <b v="0"/>
    <b v="0"/>
    <s v="music/rock"/>
    <x v="1"/>
    <s v="rock"/>
  </r>
  <r>
    <n v="607"/>
    <s v="Gordon, Mendez and Johnson"/>
    <s v="Fundamental needs-based frame"/>
    <n v="137600"/>
    <x v="602"/>
    <n v="180667"/>
    <x v="1"/>
    <n v="1"/>
    <x v="1"/>
    <n v="2230"/>
    <n v="81.016591928251117"/>
    <x v="1"/>
    <n v="1395550800"/>
    <n v="1395723600"/>
    <d v="2014-03-23T05:00:00"/>
    <d v="2014-03-25T05:00:00"/>
    <b v="0"/>
    <b v="0"/>
    <s v="food/food trucks"/>
    <x v="0"/>
    <s v="food trucks"/>
  </r>
  <r>
    <n v="608"/>
    <s v="Johnson Group"/>
    <s v="Compatible full-range leverage"/>
    <n v="3900"/>
    <x v="419"/>
    <n v="11075"/>
    <x v="1"/>
    <n v="1"/>
    <x v="1"/>
    <n v="316"/>
    <n v="35.047468354430379"/>
    <x v="1"/>
    <n v="1551852000"/>
    <n v="1552197600"/>
    <d v="2019-03-06T06:00:00"/>
    <d v="2019-03-10T06:00:00"/>
    <b v="0"/>
    <b v="1"/>
    <s v="music/jazz"/>
    <x v="1"/>
    <s v="jazz"/>
  </r>
  <r>
    <n v="609"/>
    <s v="Rose-Fuller"/>
    <s v="Upgradable holistic system engine"/>
    <n v="10000"/>
    <x v="603"/>
    <n v="12042"/>
    <x v="1"/>
    <n v="1"/>
    <x v="1"/>
    <n v="117"/>
    <n v="102.92307692307692"/>
    <x v="1"/>
    <n v="1547618400"/>
    <n v="1549087200"/>
    <d v="2019-01-16T06:00:00"/>
    <d v="2019-02-02T06:00:00"/>
    <b v="0"/>
    <b v="0"/>
    <s v="film &amp; video/science fiction"/>
    <x v="4"/>
    <s v="science fiction"/>
  </r>
  <r>
    <n v="610"/>
    <s v="Hughes, Mendez and Patterson"/>
    <s v="Stand-alone multi-state data-warehouse"/>
    <n v="42800"/>
    <x v="604"/>
    <n v="179356"/>
    <x v="1"/>
    <n v="1"/>
    <x v="1"/>
    <n v="6406"/>
    <n v="27.998126756166094"/>
    <x v="1"/>
    <n v="1355637600"/>
    <n v="1356847200"/>
    <d v="2012-12-16T06:00:00"/>
    <d v="2012-12-30T06:00:00"/>
    <b v="0"/>
    <b v="0"/>
    <s v="theater/plays"/>
    <x v="3"/>
    <s v="plays"/>
  </r>
  <r>
    <n v="611"/>
    <s v="Brady, Cortez and Rodriguez"/>
    <s v="Multi-lateral maximized core"/>
    <n v="8200"/>
    <x v="605"/>
    <n v="1136"/>
    <x v="1"/>
    <n v="1"/>
    <x v="3"/>
    <n v="15"/>
    <n v="75.733333333333334"/>
    <x v="1"/>
    <n v="1374728400"/>
    <n v="1375765200"/>
    <d v="2013-07-25T05:00:00"/>
    <d v="2013-08-06T05:00:00"/>
    <b v="0"/>
    <b v="0"/>
    <s v="theater/plays"/>
    <x v="3"/>
    <s v="plays"/>
  </r>
  <r>
    <n v="612"/>
    <s v="Wang, Nguyen and Horton"/>
    <s v="Innovative holistic hub"/>
    <n v="6200"/>
    <x v="606"/>
    <n v="8645"/>
    <x v="1"/>
    <n v="1"/>
    <x v="1"/>
    <n v="192"/>
    <n v="45.026041666666664"/>
    <x v="1"/>
    <n v="1287810000"/>
    <n v="1289800800"/>
    <d v="2010-10-23T05:00:00"/>
    <d v="2010-11-15T06:00:00"/>
    <b v="0"/>
    <b v="0"/>
    <s v="music/electric music"/>
    <x v="1"/>
    <s v="electric music"/>
  </r>
  <r>
    <n v="613"/>
    <s v="Santos, Williams and Brown"/>
    <s v="Reverse-engineered 24/7 methodology"/>
    <n v="1100"/>
    <x v="607"/>
    <n v="1914"/>
    <x v="0"/>
    <n v="0.74"/>
    <x v="1"/>
    <n v="26"/>
    <n v="54.475384615384613"/>
    <x v="0"/>
    <n v="1503723600"/>
    <n v="1504501200"/>
    <d v="2017-08-26T05:00:00"/>
    <d v="2017-09-04T05:00:00"/>
    <b v="0"/>
    <b v="0"/>
    <s v="theater/plays"/>
    <x v="3"/>
    <s v="plays"/>
  </r>
  <r>
    <n v="614"/>
    <s v="Barnett and Sons"/>
    <s v="Business-focused dynamic info-mediaries"/>
    <n v="26500"/>
    <x v="608"/>
    <n v="41205"/>
    <x v="1"/>
    <n v="1"/>
    <x v="1"/>
    <n v="723"/>
    <n v="56.991701244813278"/>
    <x v="1"/>
    <n v="1484114400"/>
    <n v="1485669600"/>
    <d v="2017-01-11T06:00:00"/>
    <d v="2017-01-29T06:00:00"/>
    <b v="0"/>
    <b v="0"/>
    <s v="theater/plays"/>
    <x v="3"/>
    <s v="plays"/>
  </r>
  <r>
    <n v="615"/>
    <s v="Petersen-Rodriguez"/>
    <s v="Digitized clear-thinking installation"/>
    <n v="8500"/>
    <x v="609"/>
    <n v="14488"/>
    <x v="6"/>
    <n v="1.1200000000000001"/>
    <x v="1"/>
    <n v="170"/>
    <n v="95.450352941176476"/>
    <x v="6"/>
    <n v="1461906000"/>
    <n v="1462770000"/>
    <d v="2016-04-29T05:00:00"/>
    <d v="2016-05-09T05:00:00"/>
    <b v="0"/>
    <b v="0"/>
    <s v="theater/plays"/>
    <x v="3"/>
    <s v="plays"/>
  </r>
  <r>
    <n v="616"/>
    <s v="Burnett-Mora"/>
    <s v="Quality-focused 24/7 superstructure"/>
    <n v="6400"/>
    <x v="610"/>
    <n v="12129"/>
    <x v="4"/>
    <n v="1.35"/>
    <x v="1"/>
    <n v="238"/>
    <n v="68.798949579831941"/>
    <x v="4"/>
    <n v="1379653200"/>
    <n v="1379739600"/>
    <d v="2013-09-20T05:00:00"/>
    <d v="2013-09-21T05:00:00"/>
    <b v="0"/>
    <b v="1"/>
    <s v="music/indie rock"/>
    <x v="1"/>
    <s v="indie rock"/>
  </r>
  <r>
    <n v="617"/>
    <s v="King LLC"/>
    <s v="Multi-channeled local intranet"/>
    <n v="1400"/>
    <x v="204"/>
    <n v="3496"/>
    <x v="1"/>
    <n v="1"/>
    <x v="1"/>
    <n v="55"/>
    <n v="63.563636363636363"/>
    <x v="1"/>
    <n v="1401858000"/>
    <n v="1402722000"/>
    <d v="2014-06-04T05:00:00"/>
    <d v="2014-06-14T05:00:00"/>
    <b v="0"/>
    <b v="0"/>
    <s v="theater/plays"/>
    <x v="3"/>
    <s v="plays"/>
  </r>
  <r>
    <n v="618"/>
    <s v="Miller Ltd"/>
    <s v="Open-architected mobile emulation"/>
    <n v="198600"/>
    <x v="611"/>
    <n v="97037"/>
    <x v="1"/>
    <n v="1"/>
    <x v="0"/>
    <n v="1198"/>
    <n v="80.999165275459092"/>
    <x v="1"/>
    <n v="1367470800"/>
    <n v="1369285200"/>
    <d v="2013-05-02T05:00:00"/>
    <d v="2013-05-23T05:00:00"/>
    <b v="0"/>
    <b v="0"/>
    <s v="publishing/nonfiction"/>
    <x v="5"/>
    <s v="nonfiction"/>
  </r>
  <r>
    <n v="619"/>
    <s v="Case LLC"/>
    <s v="Ameliorated foreground methodology"/>
    <n v="195900"/>
    <x v="612"/>
    <n v="55757"/>
    <x v="1"/>
    <n v="1"/>
    <x v="0"/>
    <n v="648"/>
    <n v="86.044753086419746"/>
    <x v="1"/>
    <n v="1304658000"/>
    <n v="1304744400"/>
    <d v="2011-05-06T05:00:00"/>
    <d v="2011-05-07T05:00:00"/>
    <b v="1"/>
    <b v="1"/>
    <s v="theater/plays"/>
    <x v="3"/>
    <s v="plays"/>
  </r>
  <r>
    <n v="620"/>
    <s v="Swanson, Wilson and Baker"/>
    <s v="Synergized well-modulated project"/>
    <n v="4300"/>
    <x v="613"/>
    <n v="11525"/>
    <x v="2"/>
    <n v="0.69"/>
    <x v="1"/>
    <n v="128"/>
    <n v="62.126953124999993"/>
    <x v="2"/>
    <n v="1467954000"/>
    <n v="1468299600"/>
    <d v="2016-07-08T05:00:00"/>
    <d v="2016-07-12T05:00:00"/>
    <b v="0"/>
    <b v="0"/>
    <s v="photography/photography books"/>
    <x v="7"/>
    <s v="photography books"/>
  </r>
  <r>
    <n v="621"/>
    <s v="Dean, Fox and Phillips"/>
    <s v="Extended context-sensitive forecast"/>
    <n v="25600"/>
    <x v="614"/>
    <n v="158669"/>
    <x v="1"/>
    <n v="1"/>
    <x v="1"/>
    <n v="2144"/>
    <n v="74.006063432835816"/>
    <x v="1"/>
    <n v="1473742800"/>
    <n v="1474174800"/>
    <d v="2016-09-13T05:00:00"/>
    <d v="2016-09-18T05:00:00"/>
    <b v="0"/>
    <b v="0"/>
    <s v="theater/plays"/>
    <x v="3"/>
    <s v="plays"/>
  </r>
  <r>
    <n v="622"/>
    <s v="Smith-Smith"/>
    <s v="Total leadingedge neural-net"/>
    <n v="189000"/>
    <x v="615"/>
    <n v="5916"/>
    <x v="1"/>
    <n v="1"/>
    <x v="0"/>
    <n v="64"/>
    <n v="92.4375"/>
    <x v="1"/>
    <n v="1523768400"/>
    <n v="1526014800"/>
    <d v="2018-04-15T05:00:00"/>
    <d v="2018-05-11T05:00:00"/>
    <b v="0"/>
    <b v="0"/>
    <s v="music/indie rock"/>
    <x v="1"/>
    <s v="indie rock"/>
  </r>
  <r>
    <n v="623"/>
    <s v="Smith, Scott and Rodriguez"/>
    <s v="Organic actuating protocol"/>
    <n v="94300"/>
    <x v="616"/>
    <n v="150806"/>
    <x v="4"/>
    <n v="1.35"/>
    <x v="1"/>
    <n v="2693"/>
    <n v="75.598997400668395"/>
    <x v="4"/>
    <n v="1437022800"/>
    <n v="1437454800"/>
    <d v="2015-07-16T05:00:00"/>
    <d v="2015-07-21T05:00:00"/>
    <b v="0"/>
    <b v="0"/>
    <s v="theater/plays"/>
    <x v="3"/>
    <s v="plays"/>
  </r>
  <r>
    <n v="624"/>
    <s v="White, Robertson and Roberts"/>
    <s v="Down-sized national software"/>
    <n v="5100"/>
    <x v="617"/>
    <n v="14249"/>
    <x v="1"/>
    <n v="1"/>
    <x v="1"/>
    <n v="432"/>
    <n v="32.983796296296298"/>
    <x v="1"/>
    <n v="1422165600"/>
    <n v="1422684000"/>
    <d v="2015-01-25T06:00:00"/>
    <d v="2015-01-31T06:00:00"/>
    <b v="0"/>
    <b v="0"/>
    <s v="photography/photography books"/>
    <x v="7"/>
    <s v="photography books"/>
  </r>
  <r>
    <n v="625"/>
    <s v="Martinez Inc"/>
    <s v="Organic upward-trending Graphical User Interface"/>
    <n v="7500"/>
    <x v="379"/>
    <n v="5803"/>
    <x v="1"/>
    <n v="1"/>
    <x v="0"/>
    <n v="62"/>
    <n v="93.596774193548384"/>
    <x v="1"/>
    <n v="1580104800"/>
    <n v="1581314400"/>
    <d v="2020-01-27T06:00:00"/>
    <d v="2020-02-10T06:00:00"/>
    <b v="0"/>
    <b v="0"/>
    <s v="theater/plays"/>
    <x v="3"/>
    <s v="plays"/>
  </r>
  <r>
    <n v="626"/>
    <s v="Tucker, Mccoy and Marquez"/>
    <s v="Synergistic tertiary budgetary management"/>
    <n v="6400"/>
    <x v="618"/>
    <n v="13205"/>
    <x v="1"/>
    <n v="1"/>
    <x v="1"/>
    <n v="189"/>
    <n v="69.867724867724874"/>
    <x v="1"/>
    <n v="1285650000"/>
    <n v="1286427600"/>
    <d v="2010-09-28T05:00:00"/>
    <d v="2010-10-07T05:00:00"/>
    <b v="0"/>
    <b v="1"/>
    <s v="theater/plays"/>
    <x v="3"/>
    <s v="plays"/>
  </r>
  <r>
    <n v="627"/>
    <s v="Martin, Lee and Armstrong"/>
    <s v="Open-architected incremental ability"/>
    <n v="1600"/>
    <x v="619"/>
    <n v="11108"/>
    <x v="4"/>
    <n v="1.35"/>
    <x v="1"/>
    <n v="154"/>
    <n v="97.375324675324677"/>
    <x v="4"/>
    <n v="1276664400"/>
    <n v="1278738000"/>
    <d v="2010-06-16T05:00:00"/>
    <d v="2010-07-10T05:00:00"/>
    <b v="1"/>
    <b v="0"/>
    <s v="food/food trucks"/>
    <x v="0"/>
    <s v="food trucks"/>
  </r>
  <r>
    <n v="628"/>
    <s v="Dunn, Moreno and Green"/>
    <s v="Intuitive object-oriented task-force"/>
    <n v="1900"/>
    <x v="620"/>
    <n v="2884"/>
    <x v="1"/>
    <n v="1"/>
    <x v="1"/>
    <n v="96"/>
    <n v="30.041666666666668"/>
    <x v="1"/>
    <n v="1286168400"/>
    <n v="1286427600"/>
    <d v="2010-10-04T05:00:00"/>
    <d v="2010-10-07T05:00:00"/>
    <b v="0"/>
    <b v="0"/>
    <s v="music/indie rock"/>
    <x v="1"/>
    <s v="indie rock"/>
  </r>
  <r>
    <n v="629"/>
    <s v="Jackson, Martinez and Ray"/>
    <s v="Multi-tiered executive toolset"/>
    <n v="85900"/>
    <x v="621"/>
    <n v="55476"/>
    <x v="1"/>
    <n v="1"/>
    <x v="0"/>
    <n v="750"/>
    <n v="73.968000000000004"/>
    <x v="1"/>
    <n v="1467781200"/>
    <n v="1467954000"/>
    <d v="2016-07-06T05:00:00"/>
    <d v="2016-07-08T05:00:00"/>
    <b v="0"/>
    <b v="1"/>
    <s v="theater/plays"/>
    <x v="3"/>
    <s v="plays"/>
  </r>
  <r>
    <n v="630"/>
    <s v="Patterson-Johnson"/>
    <s v="Grass-roots directional workforce"/>
    <n v="9500"/>
    <x v="622"/>
    <n v="5973"/>
    <x v="1"/>
    <n v="1"/>
    <x v="3"/>
    <n v="87"/>
    <n v="68.65517241379311"/>
    <x v="1"/>
    <n v="1556686800"/>
    <n v="1557637200"/>
    <d v="2019-05-01T05:00:00"/>
    <d v="2019-05-12T05:00:00"/>
    <b v="0"/>
    <b v="1"/>
    <s v="theater/plays"/>
    <x v="3"/>
    <s v="plays"/>
  </r>
  <r>
    <n v="631"/>
    <s v="Carlson-Hernandez"/>
    <s v="Quality-focused real-time solution"/>
    <n v="59200"/>
    <x v="623"/>
    <n v="183756"/>
    <x v="1"/>
    <n v="1"/>
    <x v="1"/>
    <n v="3063"/>
    <n v="59.992164544564154"/>
    <x v="1"/>
    <n v="1553576400"/>
    <n v="1553922000"/>
    <d v="2019-03-26T05:00:00"/>
    <d v="2019-03-30T05:00:00"/>
    <b v="0"/>
    <b v="0"/>
    <s v="theater/plays"/>
    <x v="3"/>
    <s v="plays"/>
  </r>
  <r>
    <n v="632"/>
    <s v="Parker PLC"/>
    <s v="Reduced interactive matrix"/>
    <n v="72100"/>
    <x v="624"/>
    <n v="30902"/>
    <x v="1"/>
    <n v="1"/>
    <x v="2"/>
    <n v="278"/>
    <n v="111.15827338129496"/>
    <x v="1"/>
    <n v="1414904400"/>
    <n v="1416463200"/>
    <d v="2014-11-02T05:00:00"/>
    <d v="2014-11-20T06:00:00"/>
    <b v="0"/>
    <b v="0"/>
    <s v="theater/plays"/>
    <x v="3"/>
    <s v="plays"/>
  </r>
  <r>
    <n v="633"/>
    <s v="Yu and Sons"/>
    <s v="Adaptive context-sensitive architecture"/>
    <n v="6700"/>
    <x v="625"/>
    <n v="5569"/>
    <x v="1"/>
    <n v="1"/>
    <x v="0"/>
    <n v="105"/>
    <n v="53.038095238095238"/>
    <x v="1"/>
    <n v="1446876000"/>
    <n v="1447221600"/>
    <d v="2015-11-07T06:00:00"/>
    <d v="2015-11-11T06:00:00"/>
    <b v="0"/>
    <b v="0"/>
    <s v="film &amp; video/animation"/>
    <x v="4"/>
    <s v="animation"/>
  </r>
  <r>
    <n v="634"/>
    <s v="Taylor, Johnson and Hernandez"/>
    <s v="Polarized incremental portal"/>
    <n v="118200"/>
    <x v="626"/>
    <n v="92824"/>
    <x v="1"/>
    <n v="1"/>
    <x v="3"/>
    <n v="1658"/>
    <n v="55.985524728588658"/>
    <x v="1"/>
    <n v="1490418000"/>
    <n v="1491627600"/>
    <d v="2017-03-25T05:00:00"/>
    <d v="2017-04-08T05:00:00"/>
    <b v="0"/>
    <b v="0"/>
    <s v="film &amp; video/television"/>
    <x v="4"/>
    <s v="television"/>
  </r>
  <r>
    <n v="635"/>
    <s v="Mack Ltd"/>
    <s v="Reactive regional access"/>
    <n v="139000"/>
    <x v="627"/>
    <n v="158590"/>
    <x v="1"/>
    <n v="1"/>
    <x v="1"/>
    <n v="2266"/>
    <n v="69.986760812003524"/>
    <x v="1"/>
    <n v="1360389600"/>
    <n v="1363150800"/>
    <d v="2013-02-09T06:00:00"/>
    <d v="2013-03-13T05:00:00"/>
    <b v="0"/>
    <b v="0"/>
    <s v="film &amp; video/television"/>
    <x v="4"/>
    <s v="television"/>
  </r>
  <r>
    <n v="636"/>
    <s v="Lamb-Sanders"/>
    <s v="Stand-alone reciprocal frame"/>
    <n v="197700"/>
    <x v="628"/>
    <n v="127591"/>
    <x v="3"/>
    <n v="0.15"/>
    <x v="0"/>
    <n v="2604"/>
    <n v="7.349711981566819"/>
    <x v="3"/>
    <n v="1326866400"/>
    <n v="1330754400"/>
    <d v="2012-01-18T06:00:00"/>
    <d v="2012-03-03T06:00:00"/>
    <b v="0"/>
    <b v="1"/>
    <s v="film &amp; video/animation"/>
    <x v="4"/>
    <s v="animation"/>
  </r>
  <r>
    <n v="637"/>
    <s v="Williams-Ramirez"/>
    <s v="Open-architected 24/7 throughput"/>
    <n v="8500"/>
    <x v="629"/>
    <n v="6750"/>
    <x v="1"/>
    <n v="1"/>
    <x v="0"/>
    <n v="65"/>
    <n v="103.84615384615384"/>
    <x v="1"/>
    <n v="1479103200"/>
    <n v="1479794400"/>
    <d v="2016-11-14T06:00:00"/>
    <d v="2016-11-22T06:00:00"/>
    <b v="0"/>
    <b v="0"/>
    <s v="theater/plays"/>
    <x v="3"/>
    <s v="plays"/>
  </r>
  <r>
    <n v="638"/>
    <s v="Weaver Ltd"/>
    <s v="Monitored 24/7 approach"/>
    <n v="81600"/>
    <x v="630"/>
    <n v="9318"/>
    <x v="1"/>
    <n v="1"/>
    <x v="0"/>
    <n v="94"/>
    <n v="99.127659574468083"/>
    <x v="1"/>
    <n v="1280206800"/>
    <n v="1281243600"/>
    <d v="2010-07-27T05:00:00"/>
    <d v="2010-08-08T05:00:00"/>
    <b v="0"/>
    <b v="1"/>
    <s v="theater/plays"/>
    <x v="3"/>
    <s v="plays"/>
  </r>
  <r>
    <n v="639"/>
    <s v="Barnes-Williams"/>
    <s v="Upgradable explicit forecast"/>
    <n v="8600"/>
    <x v="631"/>
    <n v="4832"/>
    <x v="1"/>
    <n v="1"/>
    <x v="2"/>
    <n v="45"/>
    <n v="107.37777777777778"/>
    <x v="1"/>
    <n v="1532754000"/>
    <n v="1532754000"/>
    <d v="2018-07-28T05:00:00"/>
    <d v="2018-07-28T05:00:00"/>
    <b v="0"/>
    <b v="1"/>
    <s v="film &amp; video/drama"/>
    <x v="4"/>
    <s v="drama"/>
  </r>
  <r>
    <n v="640"/>
    <s v="Richardson, Woodward and Hansen"/>
    <s v="Pre-emptive context-sensitive support"/>
    <n v="119800"/>
    <x v="632"/>
    <n v="19769"/>
    <x v="1"/>
    <n v="1"/>
    <x v="0"/>
    <n v="257"/>
    <n v="76.922178988326849"/>
    <x v="1"/>
    <n v="1453096800"/>
    <n v="1453356000"/>
    <d v="2016-01-18T06:00:00"/>
    <d v="2016-01-21T06:00:00"/>
    <b v="0"/>
    <b v="0"/>
    <s v="theater/plays"/>
    <x v="3"/>
    <s v="plays"/>
  </r>
  <r>
    <n v="641"/>
    <s v="Hunt, Barker and Baker"/>
    <s v="Business-focused leadingedge instruction set"/>
    <n v="9400"/>
    <x v="633"/>
    <n v="11277"/>
    <x v="5"/>
    <n v="1.2"/>
    <x v="1"/>
    <n v="194"/>
    <n v="69.754639175257736"/>
    <x v="5"/>
    <n v="1487570400"/>
    <n v="1489986000"/>
    <d v="2017-02-20T06:00:00"/>
    <d v="2017-03-20T05:00:00"/>
    <b v="0"/>
    <b v="0"/>
    <s v="theater/plays"/>
    <x v="3"/>
    <s v="plays"/>
  </r>
  <r>
    <n v="642"/>
    <s v="Ramos, Moreno and Lewis"/>
    <s v="Extended multi-state knowledge user"/>
    <n v="9200"/>
    <x v="634"/>
    <n v="13382"/>
    <x v="0"/>
    <n v="0.74"/>
    <x v="1"/>
    <n v="129"/>
    <n v="76.764961240310086"/>
    <x v="0"/>
    <n v="1545026400"/>
    <n v="1545804000"/>
    <d v="2018-12-17T06:00:00"/>
    <d v="2018-12-26T06:00:00"/>
    <b v="0"/>
    <b v="0"/>
    <s v="technology/wearables"/>
    <x v="2"/>
    <s v="wearables"/>
  </r>
  <r>
    <n v="643"/>
    <s v="Harris Inc"/>
    <s v="Future-proofed modular groupware"/>
    <n v="14900"/>
    <x v="635"/>
    <n v="32986"/>
    <x v="1"/>
    <n v="1"/>
    <x v="1"/>
    <n v="375"/>
    <n v="87.962666666666664"/>
    <x v="1"/>
    <n v="1488348000"/>
    <n v="1489899600"/>
    <d v="2017-03-01T06:00:00"/>
    <d v="2017-03-19T05:00:00"/>
    <b v="0"/>
    <b v="0"/>
    <s v="theater/plays"/>
    <x v="3"/>
    <s v="plays"/>
  </r>
  <r>
    <n v="644"/>
    <s v="Peters-Nelson"/>
    <s v="Distributed real-time algorithm"/>
    <n v="169400"/>
    <x v="636"/>
    <n v="81984"/>
    <x v="0"/>
    <n v="0.74"/>
    <x v="0"/>
    <n v="2928"/>
    <n v="20.72"/>
    <x v="0"/>
    <n v="1545112800"/>
    <n v="1546495200"/>
    <d v="2018-12-18T06:00:00"/>
    <d v="2019-01-03T06:00:00"/>
    <b v="0"/>
    <b v="0"/>
    <s v="theater/plays"/>
    <x v="3"/>
    <s v="plays"/>
  </r>
  <r>
    <n v="645"/>
    <s v="Ferguson, Murphy and Bright"/>
    <s v="Multi-lateral heuristic throughput"/>
    <n v="192100"/>
    <x v="637"/>
    <n v="178483"/>
    <x v="1"/>
    <n v="1"/>
    <x v="0"/>
    <n v="4697"/>
    <n v="37.999361294443261"/>
    <x v="1"/>
    <n v="1537938000"/>
    <n v="1539752400"/>
    <d v="2018-09-26T05:00:00"/>
    <d v="2018-10-17T05:00:00"/>
    <b v="0"/>
    <b v="1"/>
    <s v="music/rock"/>
    <x v="1"/>
    <s v="rock"/>
  </r>
  <r>
    <n v="646"/>
    <s v="Robinson Group"/>
    <s v="Switchable reciprocal middleware"/>
    <n v="98700"/>
    <x v="638"/>
    <n v="87448"/>
    <x v="1"/>
    <n v="1"/>
    <x v="0"/>
    <n v="2915"/>
    <n v="29.999313893653515"/>
    <x v="1"/>
    <n v="1363150800"/>
    <n v="1364101200"/>
    <d v="2013-03-13T05:00:00"/>
    <d v="2013-03-24T05:00:00"/>
    <b v="0"/>
    <b v="0"/>
    <s v="games/video games"/>
    <x v="6"/>
    <s v="video games"/>
  </r>
  <r>
    <n v="647"/>
    <s v="Jordan-Wolfe"/>
    <s v="Inverse multimedia Graphic Interface"/>
    <n v="4500"/>
    <x v="639"/>
    <n v="1863"/>
    <x v="1"/>
    <n v="1"/>
    <x v="0"/>
    <n v="18"/>
    <n v="103.5"/>
    <x v="1"/>
    <n v="1523250000"/>
    <n v="1525323600"/>
    <d v="2018-04-09T05:00:00"/>
    <d v="2018-05-03T05:00:00"/>
    <b v="0"/>
    <b v="0"/>
    <s v="publishing/translations"/>
    <x v="5"/>
    <s v="translations"/>
  </r>
  <r>
    <n v="648"/>
    <s v="Vargas-Cox"/>
    <s v="Vision-oriented local contingency"/>
    <n v="98600"/>
    <x v="640"/>
    <n v="62174"/>
    <x v="1"/>
    <n v="1"/>
    <x v="3"/>
    <n v="723"/>
    <n v="85.994467496542185"/>
    <x v="1"/>
    <n v="1499317200"/>
    <n v="1500872400"/>
    <d v="2017-07-06T05:00:00"/>
    <d v="2017-07-24T05:00:00"/>
    <b v="1"/>
    <b v="0"/>
    <s v="food/food trucks"/>
    <x v="0"/>
    <s v="food trucks"/>
  </r>
  <r>
    <n v="649"/>
    <s v="Yang and Sons"/>
    <s v="Reactive 6thgeneration hub"/>
    <n v="121700"/>
    <x v="641"/>
    <n v="59003"/>
    <x v="5"/>
    <n v="1.2"/>
    <x v="0"/>
    <n v="602"/>
    <n v="117.61395348837208"/>
    <x v="5"/>
    <n v="1287550800"/>
    <n v="1288501200"/>
    <d v="2010-10-20T05:00:00"/>
    <d v="2010-10-31T05:00:00"/>
    <b v="1"/>
    <b v="1"/>
    <s v="theater/plays"/>
    <x v="3"/>
    <s v="plays"/>
  </r>
  <r>
    <n v="650"/>
    <s v="Wilson, Wilson and Mathis"/>
    <s v="Optional asymmetric success"/>
    <n v="100"/>
    <x v="397"/>
    <n v="2"/>
    <x v="1"/>
    <n v="1"/>
    <x v="0"/>
    <n v="1"/>
    <n v="2"/>
    <x v="1"/>
    <n v="1404795600"/>
    <n v="1407128400"/>
    <d v="2014-07-08T05:00:00"/>
    <d v="2014-08-04T05:00:00"/>
    <b v="0"/>
    <b v="0"/>
    <s v="music/jazz"/>
    <x v="1"/>
    <s v="jazz"/>
  </r>
  <r>
    <n v="651"/>
    <s v="Wang, Koch and Weaver"/>
    <s v="Digitized analyzing capacity"/>
    <n v="196700"/>
    <x v="642"/>
    <n v="174039"/>
    <x v="6"/>
    <n v="1.1200000000000001"/>
    <x v="0"/>
    <n v="3868"/>
    <n v="50.393919338159264"/>
    <x v="6"/>
    <n v="1393048800"/>
    <n v="1394344800"/>
    <d v="2014-02-22T06:00:00"/>
    <d v="2014-03-09T06:00:00"/>
    <b v="0"/>
    <b v="0"/>
    <s v="film &amp; video/shorts"/>
    <x v="4"/>
    <s v="shorts"/>
  </r>
  <r>
    <n v="652"/>
    <s v="Cisneros Ltd"/>
    <s v="Vision-oriented regional hub"/>
    <n v="10000"/>
    <x v="643"/>
    <n v="12684"/>
    <x v="1"/>
    <n v="1"/>
    <x v="1"/>
    <n v="409"/>
    <n v="31.012224938875306"/>
    <x v="1"/>
    <n v="1470373200"/>
    <n v="1474088400"/>
    <d v="2016-08-05T05:00:00"/>
    <d v="2016-09-17T05:00:00"/>
    <b v="0"/>
    <b v="0"/>
    <s v="technology/web"/>
    <x v="2"/>
    <s v="web"/>
  </r>
  <r>
    <n v="653"/>
    <s v="Williams-Jones"/>
    <s v="Monitored incremental info-mediaries"/>
    <n v="600"/>
    <x v="644"/>
    <n v="14033"/>
    <x v="1"/>
    <n v="1"/>
    <x v="1"/>
    <n v="234"/>
    <n v="59.970085470085472"/>
    <x v="1"/>
    <n v="1460091600"/>
    <n v="1460264400"/>
    <d v="2016-04-08T05:00:00"/>
    <d v="2016-04-10T05:00:00"/>
    <b v="0"/>
    <b v="0"/>
    <s v="technology/web"/>
    <x v="2"/>
    <s v="web"/>
  </r>
  <r>
    <n v="654"/>
    <s v="Roberts, Hinton and Williams"/>
    <s v="Programmable static middleware"/>
    <n v="35000"/>
    <x v="645"/>
    <n v="177936"/>
    <x v="1"/>
    <n v="1"/>
    <x v="1"/>
    <n v="3016"/>
    <n v="58.9973474801061"/>
    <x v="1"/>
    <n v="1440392400"/>
    <n v="1440824400"/>
    <d v="2015-08-24T05:00:00"/>
    <d v="2015-08-29T05:00:00"/>
    <b v="0"/>
    <b v="0"/>
    <s v="music/metal"/>
    <x v="1"/>
    <s v="metal"/>
  </r>
  <r>
    <n v="655"/>
    <s v="Gonzalez, Williams and Benson"/>
    <s v="Multi-layered bottom-line encryption"/>
    <n v="6900"/>
    <x v="646"/>
    <n v="13212"/>
    <x v="1"/>
    <n v="1"/>
    <x v="1"/>
    <n v="264"/>
    <n v="50.045454545454547"/>
    <x v="1"/>
    <n v="1488434400"/>
    <n v="1489554000"/>
    <d v="2017-03-02T06:00:00"/>
    <d v="2017-03-15T05:00:00"/>
    <b v="1"/>
    <b v="0"/>
    <s v="photography/photography books"/>
    <x v="7"/>
    <s v="photography books"/>
  </r>
  <r>
    <n v="656"/>
    <s v="Hobbs, Brown and Lee"/>
    <s v="Vision-oriented systematic Graphical User Interface"/>
    <n v="118400"/>
    <x v="647"/>
    <n v="49879"/>
    <x v="2"/>
    <n v="0.69"/>
    <x v="0"/>
    <n v="504"/>
    <n v="68.286726190476173"/>
    <x v="2"/>
    <n v="1514440800"/>
    <n v="1514872800"/>
    <d v="2017-12-28T06:00:00"/>
    <d v="2018-01-02T06:00:00"/>
    <b v="0"/>
    <b v="0"/>
    <s v="food/food trucks"/>
    <x v="0"/>
    <s v="food trucks"/>
  </r>
  <r>
    <n v="657"/>
    <s v="Russo, Kim and Mccoy"/>
    <s v="Balanced optimal hardware"/>
    <n v="10000"/>
    <x v="648"/>
    <n v="824"/>
    <x v="1"/>
    <n v="1"/>
    <x v="0"/>
    <n v="14"/>
    <n v="58.857142857142854"/>
    <x v="1"/>
    <n v="1514354400"/>
    <n v="1515736800"/>
    <d v="2017-12-27T06:00:00"/>
    <d v="2018-01-12T06:00:00"/>
    <b v="0"/>
    <b v="0"/>
    <s v="film &amp; video/science fiction"/>
    <x v="4"/>
    <s v="science fiction"/>
  </r>
  <r>
    <n v="658"/>
    <s v="Howell, Myers and Olson"/>
    <s v="Self-enabling mission-critical success"/>
    <n v="52600"/>
    <x v="649"/>
    <n v="31594"/>
    <x v="1"/>
    <n v="1"/>
    <x v="3"/>
    <n v="390"/>
    <n v="81.010256410256417"/>
    <x v="1"/>
    <n v="1440910800"/>
    <n v="1442898000"/>
    <d v="2015-08-30T05:00:00"/>
    <d v="2015-09-22T05:00:00"/>
    <b v="0"/>
    <b v="0"/>
    <s v="music/rock"/>
    <x v="1"/>
    <s v="rock"/>
  </r>
  <r>
    <n v="659"/>
    <s v="Bailey and Sons"/>
    <s v="Grass-roots dynamic emulation"/>
    <n v="120700"/>
    <x v="650"/>
    <n v="57010"/>
    <x v="4"/>
    <n v="1.35"/>
    <x v="0"/>
    <n v="750"/>
    <n v="102.61799999999999"/>
    <x v="4"/>
    <n v="1296108000"/>
    <n v="1296194400"/>
    <d v="2011-01-27T06:00:00"/>
    <d v="2011-01-28T06:00:00"/>
    <b v="0"/>
    <b v="0"/>
    <s v="film &amp; video/documentary"/>
    <x v="4"/>
    <s v="documentary"/>
  </r>
  <r>
    <n v="660"/>
    <s v="Jensen-Brown"/>
    <s v="Fundamental disintermediate matrix"/>
    <n v="9100"/>
    <x v="651"/>
    <n v="7438"/>
    <x v="1"/>
    <n v="1"/>
    <x v="0"/>
    <n v="77"/>
    <n v="96.597402597402592"/>
    <x v="1"/>
    <n v="1440133200"/>
    <n v="1440910800"/>
    <d v="2015-08-21T05:00:00"/>
    <d v="2015-08-30T05:00:00"/>
    <b v="1"/>
    <b v="0"/>
    <s v="theater/plays"/>
    <x v="3"/>
    <s v="plays"/>
  </r>
  <r>
    <n v="661"/>
    <s v="Smith Group"/>
    <s v="Right-sized secondary challenge"/>
    <n v="106800"/>
    <x v="652"/>
    <n v="57872"/>
    <x v="3"/>
    <n v="0.15"/>
    <x v="0"/>
    <n v="752"/>
    <n v="11.543617021276594"/>
    <x v="3"/>
    <n v="1332910800"/>
    <n v="1335502800"/>
    <d v="2012-03-28T05:00:00"/>
    <d v="2012-04-27T05:00:00"/>
    <b v="0"/>
    <b v="0"/>
    <s v="music/jazz"/>
    <x v="1"/>
    <s v="jazz"/>
  </r>
  <r>
    <n v="662"/>
    <s v="Murphy-Farrell"/>
    <s v="Implemented exuding software"/>
    <n v="9100"/>
    <x v="653"/>
    <n v="8906"/>
    <x v="1"/>
    <n v="1"/>
    <x v="0"/>
    <n v="131"/>
    <n v="67.984732824427482"/>
    <x v="1"/>
    <n v="1544335200"/>
    <n v="1544680800"/>
    <d v="2018-12-09T06:00:00"/>
    <d v="2018-12-13T06:00:00"/>
    <b v="0"/>
    <b v="0"/>
    <s v="theater/plays"/>
    <x v="3"/>
    <s v="plays"/>
  </r>
  <r>
    <n v="663"/>
    <s v="Everett-Wolfe"/>
    <s v="Total optimizing software"/>
    <n v="10000"/>
    <x v="654"/>
    <n v="7724"/>
    <x v="1"/>
    <n v="1"/>
    <x v="0"/>
    <n v="87"/>
    <n v="88.781609195402297"/>
    <x v="1"/>
    <n v="1286427600"/>
    <n v="1288414800"/>
    <d v="2010-10-07T05:00:00"/>
    <d v="2010-10-30T05:00:00"/>
    <b v="0"/>
    <b v="0"/>
    <s v="theater/plays"/>
    <x v="3"/>
    <s v="plays"/>
  </r>
  <r>
    <n v="664"/>
    <s v="Young PLC"/>
    <s v="Optional maximized attitude"/>
    <n v="79400"/>
    <x v="655"/>
    <n v="26571"/>
    <x v="1"/>
    <n v="1"/>
    <x v="0"/>
    <n v="1063"/>
    <n v="24.99623706491063"/>
    <x v="1"/>
    <n v="1329717600"/>
    <n v="1330581600"/>
    <d v="2012-02-20T06:00:00"/>
    <d v="2012-03-01T06:00:00"/>
    <b v="0"/>
    <b v="0"/>
    <s v="music/jazz"/>
    <x v="1"/>
    <s v="jazz"/>
  </r>
  <r>
    <n v="665"/>
    <s v="Park-Goodman"/>
    <s v="Customer-focused impactful extranet"/>
    <n v="5100"/>
    <x v="656"/>
    <n v="12219"/>
    <x v="1"/>
    <n v="1"/>
    <x v="1"/>
    <n v="272"/>
    <n v="44.922794117647058"/>
    <x v="1"/>
    <n v="1310187600"/>
    <n v="1311397200"/>
    <d v="2011-07-09T05:00:00"/>
    <d v="2011-07-23T05:00:00"/>
    <b v="0"/>
    <b v="1"/>
    <s v="film &amp; video/documentary"/>
    <x v="4"/>
    <s v="documentary"/>
  </r>
  <r>
    <n v="666"/>
    <s v="York, Barr and Grant"/>
    <s v="Cloned bottom-line success"/>
    <n v="3100"/>
    <x v="657"/>
    <n v="1985"/>
    <x v="1"/>
    <n v="1"/>
    <x v="3"/>
    <n v="25"/>
    <n v="79.400000000000006"/>
    <x v="1"/>
    <n v="1377838800"/>
    <n v="1378357200"/>
    <d v="2013-08-30T05:00:00"/>
    <d v="2013-09-05T05:00:00"/>
    <b v="0"/>
    <b v="1"/>
    <s v="theater/plays"/>
    <x v="3"/>
    <s v="plays"/>
  </r>
  <r>
    <n v="667"/>
    <s v="Little Ltd"/>
    <s v="Decentralized bandwidth-monitored ability"/>
    <n v="6900"/>
    <x v="658"/>
    <n v="12155"/>
    <x v="1"/>
    <n v="1"/>
    <x v="1"/>
    <n v="419"/>
    <n v="29.009546539379475"/>
    <x v="1"/>
    <n v="1410325200"/>
    <n v="1411102800"/>
    <d v="2014-09-10T05:00:00"/>
    <d v="2014-09-19T05:00:00"/>
    <b v="0"/>
    <b v="0"/>
    <s v="journalism/audio"/>
    <x v="8"/>
    <s v="audio"/>
  </r>
  <r>
    <n v="668"/>
    <s v="Brown and Sons"/>
    <s v="Programmable leadingedge budgetary management"/>
    <n v="27500"/>
    <x v="659"/>
    <n v="5593"/>
    <x v="1"/>
    <n v="1"/>
    <x v="0"/>
    <n v="76"/>
    <n v="73.59210526315789"/>
    <x v="1"/>
    <n v="1343797200"/>
    <n v="1344834000"/>
    <d v="2012-08-01T05:00:00"/>
    <d v="2012-08-13T05:00:00"/>
    <b v="0"/>
    <b v="0"/>
    <s v="theater/plays"/>
    <x v="3"/>
    <s v="plays"/>
  </r>
  <r>
    <n v="669"/>
    <s v="Payne, Garrett and Thomas"/>
    <s v="Upgradable bi-directional concept"/>
    <n v="48800"/>
    <x v="660"/>
    <n v="175020"/>
    <x v="6"/>
    <n v="1.1200000000000001"/>
    <x v="1"/>
    <n v="1621"/>
    <n v="120.92683528685998"/>
    <x v="6"/>
    <n v="1498453200"/>
    <n v="1499230800"/>
    <d v="2017-06-26T05:00:00"/>
    <d v="2017-07-05T05:00:00"/>
    <b v="0"/>
    <b v="0"/>
    <s v="theater/plays"/>
    <x v="3"/>
    <s v="plays"/>
  </r>
  <r>
    <n v="670"/>
    <s v="Robinson Group"/>
    <s v="Re-contextualized homogeneous flexibility"/>
    <n v="16200"/>
    <x v="661"/>
    <n v="75955"/>
    <x v="1"/>
    <n v="1"/>
    <x v="1"/>
    <n v="1101"/>
    <n v="68.987284287011803"/>
    <x v="1"/>
    <n v="1456380000"/>
    <n v="1457416800"/>
    <d v="2016-02-25T06:00:00"/>
    <d v="2016-03-08T06:00:00"/>
    <b v="0"/>
    <b v="0"/>
    <s v="music/indie rock"/>
    <x v="1"/>
    <s v="indie rock"/>
  </r>
  <r>
    <n v="671"/>
    <s v="Robinson-Kelly"/>
    <s v="Monitored bi-directional standardization"/>
    <n v="97600"/>
    <x v="662"/>
    <n v="119127"/>
    <x v="1"/>
    <n v="1"/>
    <x v="1"/>
    <n v="1073"/>
    <n v="111.02236719478098"/>
    <x v="1"/>
    <n v="1280552400"/>
    <n v="1280898000"/>
    <d v="2010-07-31T05:00:00"/>
    <d v="2010-08-04T05:00:00"/>
    <b v="0"/>
    <b v="1"/>
    <s v="theater/plays"/>
    <x v="3"/>
    <s v="plays"/>
  </r>
  <r>
    <n v="672"/>
    <s v="Kelly-Colon"/>
    <s v="Stand-alone grid-enabled leverage"/>
    <n v="197900"/>
    <x v="663"/>
    <n v="110689"/>
    <x v="2"/>
    <n v="0.69"/>
    <x v="0"/>
    <n v="4428"/>
    <n v="17.248285907859078"/>
    <x v="2"/>
    <n v="1521608400"/>
    <n v="1522472400"/>
    <d v="2018-03-21T05:00:00"/>
    <d v="2018-03-31T05:00:00"/>
    <b v="0"/>
    <b v="0"/>
    <s v="theater/plays"/>
    <x v="3"/>
    <s v="plays"/>
  </r>
  <r>
    <n v="673"/>
    <s v="Turner, Scott and Gentry"/>
    <s v="Assimilated regional groupware"/>
    <n v="5600"/>
    <x v="664"/>
    <n v="2445"/>
    <x v="6"/>
    <n v="1.1200000000000001"/>
    <x v="0"/>
    <n v="58"/>
    <n v="47.213793103448275"/>
    <x v="6"/>
    <n v="1460696400"/>
    <n v="1462510800"/>
    <d v="2016-04-15T05:00:00"/>
    <d v="2016-05-06T05:00:00"/>
    <b v="0"/>
    <b v="0"/>
    <s v="music/indie rock"/>
    <x v="1"/>
    <s v="indie rock"/>
  </r>
  <r>
    <n v="674"/>
    <s v="Sanchez Ltd"/>
    <s v="Up-sized 24hour instruction set"/>
    <n v="170700"/>
    <x v="665"/>
    <n v="57250"/>
    <x v="1"/>
    <n v="1"/>
    <x v="3"/>
    <n v="1218"/>
    <n v="47.003284072249592"/>
    <x v="1"/>
    <n v="1313730000"/>
    <n v="1317790800"/>
    <d v="2011-08-19T05:00:00"/>
    <d v="2011-10-05T05:00:00"/>
    <b v="0"/>
    <b v="0"/>
    <s v="photography/photography books"/>
    <x v="7"/>
    <s v="photography books"/>
  </r>
  <r>
    <n v="675"/>
    <s v="Giles-Smith"/>
    <s v="Right-sized web-enabled intranet"/>
    <n v="9700"/>
    <x v="666"/>
    <n v="11929"/>
    <x v="1"/>
    <n v="1"/>
    <x v="1"/>
    <n v="331"/>
    <n v="36.0392749244713"/>
    <x v="1"/>
    <n v="1568178000"/>
    <n v="1568782800"/>
    <d v="2019-09-11T05:00:00"/>
    <d v="2019-09-18T05:00:00"/>
    <b v="0"/>
    <b v="0"/>
    <s v="journalism/audio"/>
    <x v="8"/>
    <s v="audio"/>
  </r>
  <r>
    <n v="676"/>
    <s v="Thompson-Moreno"/>
    <s v="Expanded needs-based orchestration"/>
    <n v="62300"/>
    <x v="667"/>
    <n v="118214"/>
    <x v="1"/>
    <n v="1"/>
    <x v="1"/>
    <n v="1170"/>
    <n v="101.03760683760684"/>
    <x v="1"/>
    <n v="1348635600"/>
    <n v="1349413200"/>
    <d v="2012-09-26T05:00:00"/>
    <d v="2012-10-05T05:00:00"/>
    <b v="0"/>
    <b v="0"/>
    <s v="photography/photography books"/>
    <x v="7"/>
    <s v="photography books"/>
  </r>
  <r>
    <n v="677"/>
    <s v="Murphy-Fox"/>
    <s v="Organic system-worthy orchestration"/>
    <n v="5300"/>
    <x v="668"/>
    <n v="4432"/>
    <x v="1"/>
    <n v="1"/>
    <x v="0"/>
    <n v="111"/>
    <n v="39.927927927927925"/>
    <x v="1"/>
    <n v="1468126800"/>
    <n v="1472446800"/>
    <d v="2016-07-10T05:00:00"/>
    <d v="2016-08-29T05:00:00"/>
    <b v="0"/>
    <b v="0"/>
    <s v="publishing/fiction"/>
    <x v="5"/>
    <s v="fiction"/>
  </r>
  <r>
    <n v="678"/>
    <s v="Rodriguez-Patterson"/>
    <s v="Inverse static standardization"/>
    <n v="99500"/>
    <x v="669"/>
    <n v="17879"/>
    <x v="1"/>
    <n v="1"/>
    <x v="3"/>
    <n v="215"/>
    <n v="83.158139534883716"/>
    <x v="1"/>
    <n v="1547877600"/>
    <n v="1548050400"/>
    <d v="2019-01-19T06:00:00"/>
    <d v="2019-01-21T06:00:00"/>
    <b v="0"/>
    <b v="0"/>
    <s v="film &amp; video/drama"/>
    <x v="4"/>
    <s v="drama"/>
  </r>
  <r>
    <n v="679"/>
    <s v="Davis Ltd"/>
    <s v="Synchronized motivating solution"/>
    <n v="1400"/>
    <x v="670"/>
    <n v="14511"/>
    <x v="1"/>
    <n v="1"/>
    <x v="1"/>
    <n v="363"/>
    <n v="39.97520661157025"/>
    <x v="1"/>
    <n v="1571374800"/>
    <n v="1571806800"/>
    <d v="2019-10-18T05:00:00"/>
    <d v="2019-10-23T05:00:00"/>
    <b v="0"/>
    <b v="1"/>
    <s v="food/food trucks"/>
    <x v="0"/>
    <s v="food trucks"/>
  </r>
  <r>
    <n v="680"/>
    <s v="Nelson-Valdez"/>
    <s v="Open-source 4thgeneration open system"/>
    <n v="145600"/>
    <x v="671"/>
    <n v="141822"/>
    <x v="1"/>
    <n v="1"/>
    <x v="0"/>
    <n v="2955"/>
    <n v="47.993908629441627"/>
    <x v="1"/>
    <n v="1576303200"/>
    <n v="1576476000"/>
    <d v="2019-12-14T06:00:00"/>
    <d v="2019-12-16T06:00:00"/>
    <b v="0"/>
    <b v="1"/>
    <s v="games/mobile games"/>
    <x v="6"/>
    <s v="mobile games"/>
  </r>
  <r>
    <n v="681"/>
    <s v="Kelly PLC"/>
    <s v="Decentralized context-sensitive superstructure"/>
    <n v="184100"/>
    <x v="672"/>
    <n v="159037"/>
    <x v="1"/>
    <n v="1"/>
    <x v="0"/>
    <n v="1657"/>
    <n v="95.978877489438744"/>
    <x v="1"/>
    <n v="1324447200"/>
    <n v="1324965600"/>
    <d v="2011-12-21T06:00:00"/>
    <d v="2011-12-27T06:00:00"/>
    <b v="0"/>
    <b v="0"/>
    <s v="theater/plays"/>
    <x v="3"/>
    <s v="plays"/>
  </r>
  <r>
    <n v="682"/>
    <s v="Nguyen and Sons"/>
    <s v="Compatible 5thgeneration concept"/>
    <n v="5400"/>
    <x v="673"/>
    <n v="8109"/>
    <x v="1"/>
    <n v="1"/>
    <x v="1"/>
    <n v="103"/>
    <n v="78.728155339805824"/>
    <x v="1"/>
    <n v="1386741600"/>
    <n v="1387519200"/>
    <d v="2013-12-11T06:00:00"/>
    <d v="2013-12-20T06:00:00"/>
    <b v="0"/>
    <b v="0"/>
    <s v="theater/plays"/>
    <x v="3"/>
    <s v="plays"/>
  </r>
  <r>
    <n v="683"/>
    <s v="Jones PLC"/>
    <s v="Virtual systemic intranet"/>
    <n v="2300"/>
    <x v="674"/>
    <n v="8244"/>
    <x v="1"/>
    <n v="1"/>
    <x v="1"/>
    <n v="147"/>
    <n v="56.081632653061227"/>
    <x v="1"/>
    <n v="1537074000"/>
    <n v="1537246800"/>
    <d v="2018-09-16T05:00:00"/>
    <d v="2018-09-18T05:00:00"/>
    <b v="0"/>
    <b v="0"/>
    <s v="theater/plays"/>
    <x v="3"/>
    <s v="plays"/>
  </r>
  <r>
    <n v="684"/>
    <s v="Gilmore LLC"/>
    <s v="Optimized systemic algorithm"/>
    <n v="1400"/>
    <x v="675"/>
    <n v="7600"/>
    <x v="0"/>
    <n v="0.74"/>
    <x v="1"/>
    <n v="110"/>
    <n v="51.127272727272725"/>
    <x v="0"/>
    <n v="1277787600"/>
    <n v="1279515600"/>
    <d v="2010-06-29T05:00:00"/>
    <d v="2010-07-19T05:00:00"/>
    <b v="0"/>
    <b v="0"/>
    <s v="publishing/nonfiction"/>
    <x v="5"/>
    <s v="nonfiction"/>
  </r>
  <r>
    <n v="685"/>
    <s v="Lee-Cobb"/>
    <s v="Customizable homogeneous firmware"/>
    <n v="140000"/>
    <x v="676"/>
    <n v="94501"/>
    <x v="0"/>
    <n v="0.74"/>
    <x v="0"/>
    <n v="926"/>
    <n v="75.519157667386608"/>
    <x v="0"/>
    <n v="1440306000"/>
    <n v="1442379600"/>
    <d v="2015-08-23T05:00:00"/>
    <d v="2015-09-16T05:00:00"/>
    <b v="0"/>
    <b v="0"/>
    <s v="theater/plays"/>
    <x v="3"/>
    <s v="plays"/>
  </r>
  <r>
    <n v="686"/>
    <s v="Jones, Wiley and Robbins"/>
    <s v="Front-line cohesive extranet"/>
    <n v="7500"/>
    <x v="677"/>
    <n v="14381"/>
    <x v="1"/>
    <n v="1"/>
    <x v="1"/>
    <n v="134"/>
    <n v="107.32089552238806"/>
    <x v="1"/>
    <n v="1522126800"/>
    <n v="1523077200"/>
    <d v="2018-03-27T05:00:00"/>
    <d v="2018-04-07T05:00:00"/>
    <b v="0"/>
    <b v="0"/>
    <s v="technology/wearables"/>
    <x v="2"/>
    <s v="wearables"/>
  </r>
  <r>
    <n v="687"/>
    <s v="Martin, Gates and Holt"/>
    <s v="Distributed holistic neural-net"/>
    <n v="1500"/>
    <x v="678"/>
    <n v="13980"/>
    <x v="1"/>
    <n v="1"/>
    <x v="1"/>
    <n v="269"/>
    <n v="51.970260223048328"/>
    <x v="1"/>
    <n v="1489298400"/>
    <n v="1489554000"/>
    <d v="2017-03-12T06:00:00"/>
    <d v="2017-03-15T05:00:00"/>
    <b v="0"/>
    <b v="0"/>
    <s v="theater/plays"/>
    <x v="3"/>
    <s v="plays"/>
  </r>
  <r>
    <n v="688"/>
    <s v="Bowen, Davies and Burns"/>
    <s v="Devolved client-server monitoring"/>
    <n v="2900"/>
    <x v="679"/>
    <n v="12449"/>
    <x v="1"/>
    <n v="1"/>
    <x v="1"/>
    <n v="175"/>
    <n v="71.137142857142862"/>
    <x v="1"/>
    <n v="1547100000"/>
    <n v="1548482400"/>
    <d v="2019-01-10T06:00:00"/>
    <d v="2019-01-26T06:00:00"/>
    <b v="0"/>
    <b v="1"/>
    <s v="film &amp; video/television"/>
    <x v="4"/>
    <s v="television"/>
  </r>
  <r>
    <n v="689"/>
    <s v="Nguyen Inc"/>
    <s v="Seamless directional capacity"/>
    <n v="7300"/>
    <x v="680"/>
    <n v="7348"/>
    <x v="1"/>
    <n v="1"/>
    <x v="1"/>
    <n v="69"/>
    <n v="106.49275362318841"/>
    <x v="1"/>
    <n v="1383022800"/>
    <n v="1384063200"/>
    <d v="2013-10-29T05:00:00"/>
    <d v="2013-11-10T06:00:00"/>
    <b v="0"/>
    <b v="0"/>
    <s v="technology/web"/>
    <x v="2"/>
    <s v="web"/>
  </r>
  <r>
    <n v="690"/>
    <s v="Walsh-Watts"/>
    <s v="Polarized actuating implementation"/>
    <n v="3600"/>
    <x v="681"/>
    <n v="8158"/>
    <x v="1"/>
    <n v="1"/>
    <x v="1"/>
    <n v="190"/>
    <n v="42.93684210526316"/>
    <x v="1"/>
    <n v="1322373600"/>
    <n v="1322892000"/>
    <d v="2011-11-27T06:00:00"/>
    <d v="2011-12-03T06:00:00"/>
    <b v="0"/>
    <b v="1"/>
    <s v="film &amp; video/documentary"/>
    <x v="4"/>
    <s v="documentary"/>
  </r>
  <r>
    <n v="691"/>
    <s v="Ray, Li and Li"/>
    <s v="Front-line disintermediate hub"/>
    <n v="5000"/>
    <x v="682"/>
    <n v="7119"/>
    <x v="1"/>
    <n v="1"/>
    <x v="1"/>
    <n v="237"/>
    <n v="30.037974683544302"/>
    <x v="1"/>
    <n v="1349240400"/>
    <n v="1350709200"/>
    <d v="2012-10-03T05:00:00"/>
    <d v="2012-10-20T05:00:00"/>
    <b v="1"/>
    <b v="1"/>
    <s v="film &amp; video/documentary"/>
    <x v="4"/>
    <s v="documentary"/>
  </r>
  <r>
    <n v="692"/>
    <s v="Murray Ltd"/>
    <s v="Decentralized 4thgeneration challenge"/>
    <n v="6000"/>
    <x v="683"/>
    <n v="5438"/>
    <x v="4"/>
    <n v="1.35"/>
    <x v="0"/>
    <n v="77"/>
    <n v="95.341558441558448"/>
    <x v="4"/>
    <n v="1562648400"/>
    <n v="1564203600"/>
    <d v="2019-07-09T05:00:00"/>
    <d v="2019-07-27T05:00:00"/>
    <b v="0"/>
    <b v="0"/>
    <s v="music/rock"/>
    <x v="1"/>
    <s v="rock"/>
  </r>
  <r>
    <n v="693"/>
    <s v="Bradford-Silva"/>
    <s v="Reverse-engineered composite hierarchy"/>
    <n v="180400"/>
    <x v="684"/>
    <n v="115396"/>
    <x v="1"/>
    <n v="1"/>
    <x v="0"/>
    <n v="1748"/>
    <n v="66.016018306636155"/>
    <x v="1"/>
    <n v="1508216400"/>
    <n v="1509685200"/>
    <d v="2017-10-17T05:00:00"/>
    <d v="2017-11-03T05:00:00"/>
    <b v="0"/>
    <b v="0"/>
    <s v="theater/plays"/>
    <x v="3"/>
    <s v="plays"/>
  </r>
  <r>
    <n v="694"/>
    <s v="Mora-Bradley"/>
    <s v="Programmable tangible ability"/>
    <n v="9100"/>
    <x v="685"/>
    <n v="7656"/>
    <x v="1"/>
    <n v="1"/>
    <x v="0"/>
    <n v="79"/>
    <n v="96.911392405063296"/>
    <x v="1"/>
    <n v="1511762400"/>
    <n v="1514959200"/>
    <d v="2017-11-27T06:00:00"/>
    <d v="2018-01-03T06:00:00"/>
    <b v="0"/>
    <b v="0"/>
    <s v="theater/plays"/>
    <x v="3"/>
    <s v="plays"/>
  </r>
  <r>
    <n v="695"/>
    <s v="Cardenas, Thompson and Carey"/>
    <s v="Configurable full-range emulation"/>
    <n v="9200"/>
    <x v="686"/>
    <n v="12322"/>
    <x v="6"/>
    <n v="1.1200000000000001"/>
    <x v="1"/>
    <n v="196"/>
    <n v="70.411428571428573"/>
    <x v="6"/>
    <n v="1447480800"/>
    <n v="1448863200"/>
    <d v="2015-11-14T06:00:00"/>
    <d v="2015-11-30T06:00:00"/>
    <b v="1"/>
    <b v="0"/>
    <s v="music/rock"/>
    <x v="1"/>
    <s v="rock"/>
  </r>
  <r>
    <n v="696"/>
    <s v="Lopez, Reid and Johnson"/>
    <s v="Total real-time hardware"/>
    <n v="164100"/>
    <x v="687"/>
    <n v="96888"/>
    <x v="1"/>
    <n v="1"/>
    <x v="0"/>
    <n v="889"/>
    <n v="108.98537682789652"/>
    <x v="1"/>
    <n v="1429506000"/>
    <n v="1429592400"/>
    <d v="2015-04-20T05:00:00"/>
    <d v="2015-04-21T05:00:00"/>
    <b v="0"/>
    <b v="1"/>
    <s v="theater/plays"/>
    <x v="3"/>
    <s v="plays"/>
  </r>
  <r>
    <n v="697"/>
    <s v="Fox-Williams"/>
    <s v="Profound system-worthy functionalities"/>
    <n v="128900"/>
    <x v="688"/>
    <n v="196960"/>
    <x v="1"/>
    <n v="1"/>
    <x v="1"/>
    <n v="7295"/>
    <n v="26.999314599040439"/>
    <x v="1"/>
    <n v="1522472400"/>
    <n v="1522645200"/>
    <d v="2018-03-31T05:00:00"/>
    <d v="2018-04-02T05:00:00"/>
    <b v="0"/>
    <b v="0"/>
    <s v="music/electric music"/>
    <x v="1"/>
    <s v="electric music"/>
  </r>
  <r>
    <n v="698"/>
    <s v="Taylor, Wood and Taylor"/>
    <s v="Cloned hybrid focus group"/>
    <n v="42100"/>
    <x v="689"/>
    <n v="188057"/>
    <x v="0"/>
    <n v="0.74"/>
    <x v="1"/>
    <n v="2893"/>
    <n v="48.103069478050465"/>
    <x v="0"/>
    <n v="1322114400"/>
    <n v="1323324000"/>
    <d v="2011-11-24T06:00:00"/>
    <d v="2011-12-08T06:00:00"/>
    <b v="0"/>
    <b v="0"/>
    <s v="technology/wearables"/>
    <x v="2"/>
    <s v="wearables"/>
  </r>
  <r>
    <n v="699"/>
    <s v="King Inc"/>
    <s v="Ergonomic dedicated focus group"/>
    <n v="7400"/>
    <x v="690"/>
    <n v="6245"/>
    <x v="1"/>
    <n v="1"/>
    <x v="0"/>
    <n v="56"/>
    <n v="111.51785714285714"/>
    <x v="1"/>
    <n v="1561438800"/>
    <n v="1561525200"/>
    <d v="2019-06-25T05:00:00"/>
    <d v="2019-06-26T05:00:00"/>
    <b v="0"/>
    <b v="0"/>
    <s v="film &amp; video/drama"/>
    <x v="4"/>
    <s v="drama"/>
  </r>
  <r>
    <n v="700"/>
    <s v="Cole, Petty and Cameron"/>
    <s v="Realigned zero administration paradigm"/>
    <n v="100"/>
    <x v="248"/>
    <n v="3"/>
    <x v="1"/>
    <n v="1"/>
    <x v="0"/>
    <n v="1"/>
    <n v="3"/>
    <x v="1"/>
    <n v="1264399200"/>
    <n v="1265695200"/>
    <d v="2010-01-25T06:00:00"/>
    <d v="2010-02-09T06:00:00"/>
    <b v="0"/>
    <b v="0"/>
    <s v="technology/wearables"/>
    <x v="2"/>
    <s v="wearables"/>
  </r>
  <r>
    <n v="701"/>
    <s v="Mcclain LLC"/>
    <s v="Open-source multi-tasking methodology"/>
    <n v="52000"/>
    <x v="691"/>
    <n v="91014"/>
    <x v="1"/>
    <n v="1"/>
    <x v="1"/>
    <n v="820"/>
    <n v="110.99268292682927"/>
    <x v="1"/>
    <n v="1301202000"/>
    <n v="1301806800"/>
    <d v="2011-03-27T05:00:00"/>
    <d v="2011-04-03T05:00:00"/>
    <b v="1"/>
    <b v="0"/>
    <s v="theater/plays"/>
    <x v="3"/>
    <s v="plays"/>
  </r>
  <r>
    <n v="702"/>
    <s v="Sims-Gross"/>
    <s v="Object-based attitude-oriented analyzer"/>
    <n v="8700"/>
    <x v="692"/>
    <n v="4710"/>
    <x v="1"/>
    <n v="1"/>
    <x v="0"/>
    <n v="83"/>
    <n v="56.746987951807228"/>
    <x v="1"/>
    <n v="1374469200"/>
    <n v="1374901200"/>
    <d v="2013-07-22T05:00:00"/>
    <d v="2013-07-27T05:00:00"/>
    <b v="0"/>
    <b v="0"/>
    <s v="technology/wearables"/>
    <x v="2"/>
    <s v="wearables"/>
  </r>
  <r>
    <n v="703"/>
    <s v="Perez Group"/>
    <s v="Cross-platform tertiary hub"/>
    <n v="63400"/>
    <x v="693"/>
    <n v="197728"/>
    <x v="1"/>
    <n v="1"/>
    <x v="1"/>
    <n v="2038"/>
    <n v="97.020608439646708"/>
    <x v="1"/>
    <n v="1334984400"/>
    <n v="1336453200"/>
    <d v="2012-04-21T05:00:00"/>
    <d v="2012-05-08T05:00:00"/>
    <b v="1"/>
    <b v="1"/>
    <s v="publishing/translations"/>
    <x v="5"/>
    <s v="translations"/>
  </r>
  <r>
    <n v="704"/>
    <s v="Haynes-Williams"/>
    <s v="Seamless clear-thinking artificial intelligence"/>
    <n v="8700"/>
    <x v="694"/>
    <n v="10682"/>
    <x v="1"/>
    <n v="1"/>
    <x v="1"/>
    <n v="116"/>
    <n v="92.08620689655173"/>
    <x v="1"/>
    <n v="1467608400"/>
    <n v="1468904400"/>
    <d v="2016-07-04T05:00:00"/>
    <d v="2016-07-19T05:00:00"/>
    <b v="0"/>
    <b v="0"/>
    <s v="film &amp; video/animation"/>
    <x v="4"/>
    <s v="animation"/>
  </r>
  <r>
    <n v="705"/>
    <s v="Ford LLC"/>
    <s v="Centralized tangible success"/>
    <n v="169700"/>
    <x v="695"/>
    <n v="168048"/>
    <x v="4"/>
    <n v="1.35"/>
    <x v="0"/>
    <n v="2025"/>
    <n v="112.03200000000001"/>
    <x v="4"/>
    <n v="1386741600"/>
    <n v="1387087200"/>
    <d v="2013-12-11T06:00:00"/>
    <d v="2013-12-15T06:00:00"/>
    <b v="0"/>
    <b v="0"/>
    <s v="publishing/nonfiction"/>
    <x v="5"/>
    <s v="nonfiction"/>
  </r>
  <r>
    <n v="706"/>
    <s v="Moreno Ltd"/>
    <s v="Customer-focused multimedia methodology"/>
    <n v="108400"/>
    <x v="696"/>
    <n v="138586"/>
    <x v="2"/>
    <n v="0.69"/>
    <x v="1"/>
    <n v="1345"/>
    <n v="71.096163568773235"/>
    <x v="2"/>
    <n v="1546754400"/>
    <n v="1547445600"/>
    <d v="2019-01-06T06:00:00"/>
    <d v="2019-01-14T06:00:00"/>
    <b v="0"/>
    <b v="1"/>
    <s v="technology/web"/>
    <x v="2"/>
    <s v="web"/>
  </r>
  <r>
    <n v="707"/>
    <s v="Moore, Cook and Wright"/>
    <s v="Visionary maximized Local Area Network"/>
    <n v="7300"/>
    <x v="697"/>
    <n v="11579"/>
    <x v="1"/>
    <n v="1"/>
    <x v="1"/>
    <n v="168"/>
    <n v="68.922619047619051"/>
    <x v="1"/>
    <n v="1544248800"/>
    <n v="1547359200"/>
    <d v="2018-12-08T06:00:00"/>
    <d v="2019-01-13T06:00:00"/>
    <b v="0"/>
    <b v="0"/>
    <s v="film &amp; video/drama"/>
    <x v="4"/>
    <s v="drama"/>
  </r>
  <r>
    <n v="708"/>
    <s v="Ortega LLC"/>
    <s v="Secured bifurcated intranet"/>
    <n v="1700"/>
    <x v="698"/>
    <n v="12020"/>
    <x v="5"/>
    <n v="1.2"/>
    <x v="1"/>
    <n v="137"/>
    <n v="105.28467153284672"/>
    <x v="5"/>
    <n v="1495429200"/>
    <n v="1496293200"/>
    <d v="2017-05-22T05:00:00"/>
    <d v="2017-06-01T05:00:00"/>
    <b v="0"/>
    <b v="0"/>
    <s v="theater/plays"/>
    <x v="3"/>
    <s v="plays"/>
  </r>
  <r>
    <n v="709"/>
    <s v="Silva, Walker and Martin"/>
    <s v="Grass-roots 4thgeneration product"/>
    <n v="9800"/>
    <x v="699"/>
    <n v="13954"/>
    <x v="6"/>
    <n v="1.1200000000000001"/>
    <x v="1"/>
    <n v="186"/>
    <n v="84.024086021505383"/>
    <x v="6"/>
    <n v="1334811600"/>
    <n v="1335416400"/>
    <d v="2012-04-19T05:00:00"/>
    <d v="2012-04-26T05:00:00"/>
    <b v="0"/>
    <b v="0"/>
    <s v="theater/plays"/>
    <x v="3"/>
    <s v="plays"/>
  </r>
  <r>
    <n v="710"/>
    <s v="Huynh, Gallegos and Mills"/>
    <s v="Reduced next generation info-mediaries"/>
    <n v="4300"/>
    <x v="700"/>
    <n v="6358"/>
    <x v="1"/>
    <n v="1"/>
    <x v="1"/>
    <n v="125"/>
    <n v="50.863999999999997"/>
    <x v="1"/>
    <n v="1531544400"/>
    <n v="1532149200"/>
    <d v="2018-07-14T05:00:00"/>
    <d v="2018-07-21T05:00:00"/>
    <b v="0"/>
    <b v="1"/>
    <s v="theater/plays"/>
    <x v="3"/>
    <s v="plays"/>
  </r>
  <r>
    <n v="711"/>
    <s v="Anderson LLC"/>
    <s v="Customizable full-range artificial intelligence"/>
    <n v="6200"/>
    <x v="701"/>
    <n v="1260"/>
    <x v="6"/>
    <n v="1.1200000000000001"/>
    <x v="0"/>
    <n v="14"/>
    <n v="100.8"/>
    <x v="6"/>
    <n v="1453615200"/>
    <n v="1453788000"/>
    <d v="2016-01-24T06:00:00"/>
    <d v="2016-01-26T06:00:00"/>
    <b v="1"/>
    <b v="1"/>
    <s v="theater/plays"/>
    <x v="3"/>
    <s v="plays"/>
  </r>
  <r>
    <n v="712"/>
    <s v="Garza-Bryant"/>
    <s v="Programmable leadingedge contingency"/>
    <n v="800"/>
    <x v="702"/>
    <n v="14725"/>
    <x v="1"/>
    <n v="1"/>
    <x v="1"/>
    <n v="202"/>
    <n v="72.896039603960389"/>
    <x v="1"/>
    <n v="1467954000"/>
    <n v="1471496400"/>
    <d v="2016-07-08T05:00:00"/>
    <d v="2016-08-18T05:00:00"/>
    <b v="0"/>
    <b v="0"/>
    <s v="theater/plays"/>
    <x v="3"/>
    <s v="plays"/>
  </r>
  <r>
    <n v="713"/>
    <s v="Mays LLC"/>
    <s v="Multi-layered global groupware"/>
    <n v="6900"/>
    <x v="703"/>
    <n v="11174"/>
    <x v="1"/>
    <n v="1"/>
    <x v="1"/>
    <n v="103"/>
    <n v="108.48543689320388"/>
    <x v="1"/>
    <n v="1471842000"/>
    <n v="1472878800"/>
    <d v="2016-08-22T05:00:00"/>
    <d v="2016-09-03T05:00:00"/>
    <b v="0"/>
    <b v="0"/>
    <s v="publishing/radio &amp; podcasts"/>
    <x v="5"/>
    <s v="radio &amp; podcasts"/>
  </r>
  <r>
    <n v="714"/>
    <s v="Evans-Jones"/>
    <s v="Switchable methodical superstructure"/>
    <n v="38500"/>
    <x v="704"/>
    <n v="182036"/>
    <x v="1"/>
    <n v="1"/>
    <x v="1"/>
    <n v="1785"/>
    <n v="101.98095238095237"/>
    <x v="1"/>
    <n v="1408424400"/>
    <n v="1408510800"/>
    <d v="2014-08-19T05:00:00"/>
    <d v="2014-08-20T05:00:00"/>
    <b v="0"/>
    <b v="0"/>
    <s v="music/rock"/>
    <x v="1"/>
    <s v="rock"/>
  </r>
  <r>
    <n v="715"/>
    <s v="Fischer, Torres and Walker"/>
    <s v="Expanded even-keeled portal"/>
    <n v="118000"/>
    <x v="705"/>
    <n v="28870"/>
    <x v="1"/>
    <n v="1"/>
    <x v="0"/>
    <n v="656"/>
    <n v="44.009146341463413"/>
    <x v="1"/>
    <n v="1281157200"/>
    <n v="1281589200"/>
    <d v="2010-08-07T05:00:00"/>
    <d v="2010-08-12T05:00:00"/>
    <b v="0"/>
    <b v="0"/>
    <s v="games/mobile games"/>
    <x v="6"/>
    <s v="mobile games"/>
  </r>
  <r>
    <n v="716"/>
    <s v="Tapia, Kramer and Hicks"/>
    <s v="Advanced modular moderator"/>
    <n v="2000"/>
    <x v="706"/>
    <n v="10353"/>
    <x v="1"/>
    <n v="1"/>
    <x v="1"/>
    <n v="157"/>
    <n v="65.942675159235662"/>
    <x v="1"/>
    <n v="1373432400"/>
    <n v="1375851600"/>
    <d v="2013-07-10T05:00:00"/>
    <d v="2013-08-07T05:00:00"/>
    <b v="0"/>
    <b v="1"/>
    <s v="theater/plays"/>
    <x v="3"/>
    <s v="plays"/>
  </r>
  <r>
    <n v="717"/>
    <s v="Barnes, Wilcox and Riley"/>
    <s v="Reverse-engineered well-modulated ability"/>
    <n v="5600"/>
    <x v="707"/>
    <n v="13868"/>
    <x v="1"/>
    <n v="1"/>
    <x v="1"/>
    <n v="555"/>
    <n v="24.987387387387386"/>
    <x v="1"/>
    <n v="1313989200"/>
    <n v="1315803600"/>
    <d v="2011-08-22T05:00:00"/>
    <d v="2011-09-12T05:00:00"/>
    <b v="0"/>
    <b v="0"/>
    <s v="film &amp; video/documentary"/>
    <x v="4"/>
    <s v="documentary"/>
  </r>
  <r>
    <n v="718"/>
    <s v="Reyes PLC"/>
    <s v="Expanded optimal pricing structure"/>
    <n v="8300"/>
    <x v="708"/>
    <n v="8317"/>
    <x v="1"/>
    <n v="1"/>
    <x v="1"/>
    <n v="297"/>
    <n v="28.003367003367003"/>
    <x v="1"/>
    <n v="1371445200"/>
    <n v="1373691600"/>
    <d v="2013-06-17T05:00:00"/>
    <d v="2013-07-13T05:00:00"/>
    <b v="0"/>
    <b v="0"/>
    <s v="technology/wearables"/>
    <x v="2"/>
    <s v="wearables"/>
  </r>
  <r>
    <n v="719"/>
    <s v="Pace, Simpson and Watkins"/>
    <s v="Down-sized uniform ability"/>
    <n v="6900"/>
    <x v="709"/>
    <n v="10557"/>
    <x v="1"/>
    <n v="1"/>
    <x v="1"/>
    <n v="123"/>
    <n v="85.829268292682926"/>
    <x v="1"/>
    <n v="1338267600"/>
    <n v="1339218000"/>
    <d v="2012-05-29T05:00:00"/>
    <d v="2012-06-09T05:00:00"/>
    <b v="0"/>
    <b v="0"/>
    <s v="publishing/fiction"/>
    <x v="5"/>
    <s v="fiction"/>
  </r>
  <r>
    <n v="720"/>
    <s v="Valenzuela, Davidson and Castro"/>
    <s v="Multi-layered upward-trending conglomeration"/>
    <n v="8700"/>
    <x v="710"/>
    <n v="3227"/>
    <x v="3"/>
    <n v="0.15"/>
    <x v="3"/>
    <n v="38"/>
    <n v="12.73815789473684"/>
    <x v="3"/>
    <n v="1519192800"/>
    <n v="1520402400"/>
    <d v="2018-02-21T06:00:00"/>
    <d v="2018-03-07T06:00:00"/>
    <b v="0"/>
    <b v="1"/>
    <s v="theater/plays"/>
    <x v="3"/>
    <s v="plays"/>
  </r>
  <r>
    <n v="721"/>
    <s v="Dominguez-Owens"/>
    <s v="Open-architected systematic intranet"/>
    <n v="123600"/>
    <x v="711"/>
    <n v="5429"/>
    <x v="1"/>
    <n v="1"/>
    <x v="3"/>
    <n v="60"/>
    <n v="90.483333333333334"/>
    <x v="1"/>
    <n v="1522818000"/>
    <n v="1523336400"/>
    <d v="2018-04-04T05:00:00"/>
    <d v="2018-04-10T05:00:00"/>
    <b v="0"/>
    <b v="0"/>
    <s v="music/rock"/>
    <x v="1"/>
    <s v="rock"/>
  </r>
  <r>
    <n v="722"/>
    <s v="Thomas-Simmons"/>
    <s v="Proactive 24hour frame"/>
    <n v="48500"/>
    <x v="712"/>
    <n v="75906"/>
    <x v="1"/>
    <n v="1"/>
    <x v="1"/>
    <n v="3036"/>
    <n v="25.00197628458498"/>
    <x v="1"/>
    <n v="1509948000"/>
    <n v="1512280800"/>
    <d v="2017-11-06T06:00:00"/>
    <d v="2017-12-03T06:00:00"/>
    <b v="0"/>
    <b v="0"/>
    <s v="film &amp; video/documentary"/>
    <x v="4"/>
    <s v="documentary"/>
  </r>
  <r>
    <n v="723"/>
    <s v="Beck-Knight"/>
    <s v="Exclusive fresh-thinking model"/>
    <n v="4900"/>
    <x v="713"/>
    <n v="13250"/>
    <x v="2"/>
    <n v="0.69"/>
    <x v="1"/>
    <n v="144"/>
    <n v="63.489583333333336"/>
    <x v="2"/>
    <n v="1456898400"/>
    <n v="1458709200"/>
    <d v="2016-03-02T06:00:00"/>
    <d v="2016-03-23T05:00:00"/>
    <b v="0"/>
    <b v="0"/>
    <s v="theater/plays"/>
    <x v="3"/>
    <s v="plays"/>
  </r>
  <r>
    <n v="724"/>
    <s v="Mccoy Ltd"/>
    <s v="Business-focused encompassing intranet"/>
    <n v="8400"/>
    <x v="714"/>
    <n v="11261"/>
    <x v="4"/>
    <n v="1.35"/>
    <x v="1"/>
    <n v="121"/>
    <n v="125.63925619834711"/>
    <x v="4"/>
    <n v="1413954000"/>
    <n v="1414126800"/>
    <d v="2014-10-22T05:00:00"/>
    <d v="2014-10-24T05:00:00"/>
    <b v="0"/>
    <b v="1"/>
    <s v="theater/plays"/>
    <x v="3"/>
    <s v="plays"/>
  </r>
  <r>
    <n v="725"/>
    <s v="Dawson-Tyler"/>
    <s v="Optional 6thgeneration access"/>
    <n v="193200"/>
    <x v="715"/>
    <n v="97369"/>
    <x v="1"/>
    <n v="1"/>
    <x v="0"/>
    <n v="1596"/>
    <n v="61.008145363408524"/>
    <x v="1"/>
    <n v="1416031200"/>
    <n v="1416204000"/>
    <d v="2014-11-15T06:00:00"/>
    <d v="2014-11-17T06:00:00"/>
    <b v="0"/>
    <b v="0"/>
    <s v="games/mobile games"/>
    <x v="6"/>
    <s v="mobile games"/>
  </r>
  <r>
    <n v="726"/>
    <s v="Johns-Thomas"/>
    <s v="Realigned web-enabled functionalities"/>
    <n v="54300"/>
    <x v="716"/>
    <n v="48227"/>
    <x v="1"/>
    <n v="1"/>
    <x v="3"/>
    <n v="524"/>
    <n v="92.036259541984734"/>
    <x v="1"/>
    <n v="1287982800"/>
    <n v="1288501200"/>
    <d v="2010-10-25T05:00:00"/>
    <d v="2010-10-31T05:00:00"/>
    <b v="0"/>
    <b v="1"/>
    <s v="theater/plays"/>
    <x v="3"/>
    <s v="plays"/>
  </r>
  <r>
    <n v="727"/>
    <s v="Quinn, Cruz and Schmidt"/>
    <s v="Enterprise-wide multimedia software"/>
    <n v="8900"/>
    <x v="717"/>
    <n v="14685"/>
    <x v="1"/>
    <n v="1"/>
    <x v="1"/>
    <n v="181"/>
    <n v="81.132596685082873"/>
    <x v="1"/>
    <n v="1547964000"/>
    <n v="1552971600"/>
    <d v="2019-01-20T06:00:00"/>
    <d v="2019-03-19T05:00:00"/>
    <b v="0"/>
    <b v="0"/>
    <s v="technology/web"/>
    <x v="2"/>
    <s v="web"/>
  </r>
  <r>
    <n v="728"/>
    <s v="Stewart Inc"/>
    <s v="Versatile mission-critical knowledgebase"/>
    <n v="4200"/>
    <x v="718"/>
    <n v="735"/>
    <x v="1"/>
    <n v="1"/>
    <x v="0"/>
    <n v="10"/>
    <n v="73.5"/>
    <x v="1"/>
    <n v="1464152400"/>
    <n v="1465102800"/>
    <d v="2016-05-25T05:00:00"/>
    <d v="2016-06-05T05:00:00"/>
    <b v="0"/>
    <b v="0"/>
    <s v="theater/plays"/>
    <x v="3"/>
    <s v="plays"/>
  </r>
  <r>
    <n v="729"/>
    <s v="Moore Group"/>
    <s v="Multi-lateral object-oriented open system"/>
    <n v="5600"/>
    <x v="719"/>
    <n v="10397"/>
    <x v="1"/>
    <n v="1"/>
    <x v="1"/>
    <n v="122"/>
    <n v="85.221311475409834"/>
    <x v="1"/>
    <n v="1359957600"/>
    <n v="1360130400"/>
    <d v="2013-02-04T06:00:00"/>
    <d v="2013-02-06T06:00:00"/>
    <b v="0"/>
    <b v="0"/>
    <s v="film &amp; video/drama"/>
    <x v="4"/>
    <s v="drama"/>
  </r>
  <r>
    <n v="730"/>
    <s v="Carson PLC"/>
    <s v="Visionary system-worthy attitude"/>
    <n v="28800"/>
    <x v="720"/>
    <n v="118847"/>
    <x v="0"/>
    <n v="0.74"/>
    <x v="1"/>
    <n v="1071"/>
    <n v="82.116507936507929"/>
    <x v="0"/>
    <n v="1432357200"/>
    <n v="1432875600"/>
    <d v="2015-05-23T05:00:00"/>
    <d v="2015-05-29T05:00:00"/>
    <b v="0"/>
    <b v="0"/>
    <s v="technology/wearables"/>
    <x v="2"/>
    <s v="wearables"/>
  </r>
  <r>
    <n v="731"/>
    <s v="Cruz, Hall and Mason"/>
    <s v="Synergized content-based hierarchy"/>
    <n v="8000"/>
    <x v="721"/>
    <n v="7220"/>
    <x v="1"/>
    <n v="1"/>
    <x v="3"/>
    <n v="219"/>
    <n v="32.968036529680369"/>
    <x v="1"/>
    <n v="1500786000"/>
    <n v="1500872400"/>
    <d v="2017-07-23T05:00:00"/>
    <d v="2017-07-24T05:00:00"/>
    <b v="0"/>
    <b v="0"/>
    <s v="technology/web"/>
    <x v="2"/>
    <s v="web"/>
  </r>
  <r>
    <n v="732"/>
    <s v="Glass, Baker and Jones"/>
    <s v="Business-focused 24hour access"/>
    <n v="117000"/>
    <x v="722"/>
    <n v="107622"/>
    <x v="1"/>
    <n v="1"/>
    <x v="0"/>
    <n v="1121"/>
    <n v="96.005352363960753"/>
    <x v="1"/>
    <n v="1490158800"/>
    <n v="1492146000"/>
    <d v="2017-03-22T05:00:00"/>
    <d v="2017-04-14T05:00:00"/>
    <b v="0"/>
    <b v="1"/>
    <s v="music/rock"/>
    <x v="1"/>
    <s v="rock"/>
  </r>
  <r>
    <n v="733"/>
    <s v="Marquez-Kerr"/>
    <s v="Automated hybrid orchestration"/>
    <n v="15800"/>
    <x v="723"/>
    <n v="83267"/>
    <x v="1"/>
    <n v="1"/>
    <x v="1"/>
    <n v="980"/>
    <n v="84.96632653061225"/>
    <x v="1"/>
    <n v="1406178000"/>
    <n v="1407301200"/>
    <d v="2014-07-24T05:00:00"/>
    <d v="2014-08-06T05:00:00"/>
    <b v="0"/>
    <b v="0"/>
    <s v="music/metal"/>
    <x v="1"/>
    <s v="metal"/>
  </r>
  <r>
    <n v="734"/>
    <s v="Stone PLC"/>
    <s v="Exclusive 5thgeneration leverage"/>
    <n v="4200"/>
    <x v="724"/>
    <n v="13404"/>
    <x v="1"/>
    <n v="1"/>
    <x v="1"/>
    <n v="536"/>
    <n v="25.007462686567163"/>
    <x v="1"/>
    <n v="1485583200"/>
    <n v="1486620000"/>
    <d v="2017-01-28T06:00:00"/>
    <d v="2017-02-09T06:00:00"/>
    <b v="0"/>
    <b v="1"/>
    <s v="theater/plays"/>
    <x v="3"/>
    <s v="plays"/>
  </r>
  <r>
    <n v="735"/>
    <s v="Caldwell PLC"/>
    <s v="Grass-roots zero administration alliance"/>
    <n v="37100"/>
    <x v="725"/>
    <n v="131404"/>
    <x v="1"/>
    <n v="1"/>
    <x v="1"/>
    <n v="1991"/>
    <n v="65.998995479658461"/>
    <x v="1"/>
    <n v="1459314000"/>
    <n v="1459918800"/>
    <d v="2016-03-30T05:00:00"/>
    <d v="2016-04-06T05:00:00"/>
    <b v="0"/>
    <b v="0"/>
    <s v="photography/photography books"/>
    <x v="7"/>
    <s v="photography books"/>
  </r>
  <r>
    <n v="736"/>
    <s v="Silva-Hawkins"/>
    <s v="Proactive heuristic orchestration"/>
    <n v="7700"/>
    <x v="726"/>
    <n v="2533"/>
    <x v="1"/>
    <n v="1"/>
    <x v="3"/>
    <n v="29"/>
    <n v="87.34482758620689"/>
    <x v="1"/>
    <n v="1424412000"/>
    <n v="1424757600"/>
    <d v="2015-02-20T06:00:00"/>
    <d v="2015-02-24T06:00:00"/>
    <b v="0"/>
    <b v="0"/>
    <s v="publishing/nonfiction"/>
    <x v="5"/>
    <s v="nonfiction"/>
  </r>
  <r>
    <n v="737"/>
    <s v="Gardner Inc"/>
    <s v="Function-based systematic Graphical User Interface"/>
    <n v="3700"/>
    <x v="727"/>
    <n v="5028"/>
    <x v="1"/>
    <n v="1"/>
    <x v="1"/>
    <n v="180"/>
    <n v="27.933333333333334"/>
    <x v="1"/>
    <n v="1478844000"/>
    <n v="1479880800"/>
    <d v="2016-11-11T06:00:00"/>
    <d v="2016-11-23T06:00:00"/>
    <b v="0"/>
    <b v="0"/>
    <s v="music/indie rock"/>
    <x v="1"/>
    <s v="indie rock"/>
  </r>
  <r>
    <n v="738"/>
    <s v="Garcia Group"/>
    <s v="Extended zero administration software"/>
    <n v="74700"/>
    <x v="728"/>
    <n v="1557"/>
    <x v="1"/>
    <n v="1"/>
    <x v="0"/>
    <n v="15"/>
    <n v="103.8"/>
    <x v="1"/>
    <n v="1416117600"/>
    <n v="1418018400"/>
    <d v="2014-11-16T06:00:00"/>
    <d v="2014-12-08T06:00:00"/>
    <b v="0"/>
    <b v="1"/>
    <s v="theater/plays"/>
    <x v="3"/>
    <s v="plays"/>
  </r>
  <r>
    <n v="739"/>
    <s v="Meyer-Avila"/>
    <s v="Multi-tiered discrete support"/>
    <n v="10000"/>
    <x v="729"/>
    <n v="6100"/>
    <x v="1"/>
    <n v="1"/>
    <x v="0"/>
    <n v="191"/>
    <n v="31.937172774869111"/>
    <x v="1"/>
    <n v="1340946000"/>
    <n v="1341032400"/>
    <d v="2012-06-29T05:00:00"/>
    <d v="2012-06-30T05:00:00"/>
    <b v="0"/>
    <b v="0"/>
    <s v="music/indie rock"/>
    <x v="1"/>
    <s v="indie rock"/>
  </r>
  <r>
    <n v="740"/>
    <s v="Nelson, Smith and Graham"/>
    <s v="Phased system-worthy conglomeration"/>
    <n v="5300"/>
    <x v="730"/>
    <n v="1592"/>
    <x v="1"/>
    <n v="1"/>
    <x v="0"/>
    <n v="16"/>
    <n v="99.5"/>
    <x v="1"/>
    <n v="1486101600"/>
    <n v="1486360800"/>
    <d v="2017-02-03T06:00:00"/>
    <d v="2017-02-06T06:00:00"/>
    <b v="0"/>
    <b v="0"/>
    <s v="theater/plays"/>
    <x v="3"/>
    <s v="plays"/>
  </r>
  <r>
    <n v="741"/>
    <s v="Garcia Ltd"/>
    <s v="Balanced mobile alliance"/>
    <n v="1200"/>
    <x v="731"/>
    <n v="14150"/>
    <x v="1"/>
    <n v="1"/>
    <x v="1"/>
    <n v="130"/>
    <n v="108.84615384615384"/>
    <x v="1"/>
    <n v="1274590800"/>
    <n v="1274677200"/>
    <d v="2010-05-23T05:00:00"/>
    <d v="2010-05-24T05:00:00"/>
    <b v="0"/>
    <b v="0"/>
    <s v="theater/plays"/>
    <x v="3"/>
    <s v="plays"/>
  </r>
  <r>
    <n v="742"/>
    <s v="West-Stevens"/>
    <s v="Reactive solution-oriented groupware"/>
    <n v="1200"/>
    <x v="732"/>
    <n v="13513"/>
    <x v="1"/>
    <n v="1"/>
    <x v="1"/>
    <n v="122"/>
    <n v="110.76229508196721"/>
    <x v="1"/>
    <n v="1263880800"/>
    <n v="1267509600"/>
    <d v="2010-01-19T06:00:00"/>
    <d v="2010-03-02T06:00:00"/>
    <b v="0"/>
    <b v="0"/>
    <s v="music/electric music"/>
    <x v="1"/>
    <s v="electric music"/>
  </r>
  <r>
    <n v="743"/>
    <s v="Clark-Conrad"/>
    <s v="Exclusive bandwidth-monitored orchestration"/>
    <n v="3900"/>
    <x v="733"/>
    <n v="504"/>
    <x v="1"/>
    <n v="1"/>
    <x v="0"/>
    <n v="17"/>
    <n v="29.647058823529413"/>
    <x v="1"/>
    <n v="1445403600"/>
    <n v="1445922000"/>
    <d v="2015-10-21T05:00:00"/>
    <d v="2015-10-27T05:00:00"/>
    <b v="0"/>
    <b v="1"/>
    <s v="theater/plays"/>
    <x v="3"/>
    <s v="plays"/>
  </r>
  <r>
    <n v="744"/>
    <s v="Fitzgerald Group"/>
    <s v="Intuitive exuding initiative"/>
    <n v="2000"/>
    <x v="734"/>
    <n v="14240"/>
    <x v="1"/>
    <n v="1"/>
    <x v="1"/>
    <n v="140"/>
    <n v="101.71428571428571"/>
    <x v="1"/>
    <n v="1533877200"/>
    <n v="1534050000"/>
    <d v="2018-08-10T05:00:00"/>
    <d v="2018-08-12T05:00:00"/>
    <b v="0"/>
    <b v="1"/>
    <s v="theater/plays"/>
    <x v="3"/>
    <s v="plays"/>
  </r>
  <r>
    <n v="745"/>
    <s v="Hill, Mccann and Moore"/>
    <s v="Streamlined needs-based knowledge user"/>
    <n v="6900"/>
    <x v="735"/>
    <n v="2091"/>
    <x v="1"/>
    <n v="1"/>
    <x v="0"/>
    <n v="34"/>
    <n v="61.5"/>
    <x v="1"/>
    <n v="1275195600"/>
    <n v="1277528400"/>
    <d v="2010-05-30T05:00:00"/>
    <d v="2010-06-26T05:00:00"/>
    <b v="0"/>
    <b v="0"/>
    <s v="technology/wearables"/>
    <x v="2"/>
    <s v="wearables"/>
  </r>
  <r>
    <n v="746"/>
    <s v="Edwards LLC"/>
    <s v="Automated system-worthy structure"/>
    <n v="55800"/>
    <x v="736"/>
    <n v="118580"/>
    <x v="1"/>
    <n v="1"/>
    <x v="1"/>
    <n v="3388"/>
    <n v="35"/>
    <x v="1"/>
    <n v="1318136400"/>
    <n v="1318568400"/>
    <d v="2011-10-09T05:00:00"/>
    <d v="2011-10-14T05:00:00"/>
    <b v="0"/>
    <b v="0"/>
    <s v="technology/web"/>
    <x v="2"/>
    <s v="web"/>
  </r>
  <r>
    <n v="747"/>
    <s v="Greer and Sons"/>
    <s v="Secured clear-thinking intranet"/>
    <n v="4900"/>
    <x v="737"/>
    <n v="11214"/>
    <x v="1"/>
    <n v="1"/>
    <x v="1"/>
    <n v="280"/>
    <n v="40.049999999999997"/>
    <x v="1"/>
    <n v="1283403600"/>
    <n v="1284354000"/>
    <d v="2010-09-02T05:00:00"/>
    <d v="2010-09-13T05:00:00"/>
    <b v="0"/>
    <b v="0"/>
    <s v="theater/plays"/>
    <x v="3"/>
    <s v="plays"/>
  </r>
  <r>
    <n v="748"/>
    <s v="Martinez PLC"/>
    <s v="Cloned actuating architecture"/>
    <n v="194900"/>
    <x v="738"/>
    <n v="68137"/>
    <x v="1"/>
    <n v="1"/>
    <x v="3"/>
    <n v="614"/>
    <n v="110.97231270358306"/>
    <x v="1"/>
    <n v="1267423200"/>
    <n v="1269579600"/>
    <d v="2010-03-01T06:00:00"/>
    <d v="2010-03-26T05:00:00"/>
    <b v="0"/>
    <b v="1"/>
    <s v="film &amp; video/animation"/>
    <x v="4"/>
    <s v="animation"/>
  </r>
  <r>
    <n v="749"/>
    <s v="Hunter-Logan"/>
    <s v="Down-sized needs-based task-force"/>
    <n v="8600"/>
    <x v="739"/>
    <n v="13527"/>
    <x v="6"/>
    <n v="1.1200000000000001"/>
    <x v="1"/>
    <n v="366"/>
    <n v="41.39409836065574"/>
    <x v="6"/>
    <n v="1412744400"/>
    <n v="1413781200"/>
    <d v="2014-10-08T05:00:00"/>
    <d v="2014-10-20T05:00:00"/>
    <b v="0"/>
    <b v="1"/>
    <s v="technology/wearables"/>
    <x v="2"/>
    <s v="wearables"/>
  </r>
  <r>
    <n v="750"/>
    <s v="Ramos and Sons"/>
    <s v="Extended responsive Internet solution"/>
    <n v="100"/>
    <x v="740"/>
    <n v="1"/>
    <x v="4"/>
    <n v="1.35"/>
    <x v="0"/>
    <n v="1"/>
    <n v="1.35"/>
    <x v="4"/>
    <n v="1277960400"/>
    <n v="1280120400"/>
    <d v="2010-07-01T05:00:00"/>
    <d v="2010-07-26T05:00:00"/>
    <b v="0"/>
    <b v="0"/>
    <s v="music/electric music"/>
    <x v="1"/>
    <s v="electric music"/>
  </r>
  <r>
    <n v="751"/>
    <s v="Lane-Barber"/>
    <s v="Universal value-added moderator"/>
    <n v="3600"/>
    <x v="741"/>
    <n v="8363"/>
    <x v="1"/>
    <n v="1"/>
    <x v="1"/>
    <n v="270"/>
    <n v="30.974074074074075"/>
    <x v="1"/>
    <n v="1458190800"/>
    <n v="1459486800"/>
    <d v="2016-03-17T05:00:00"/>
    <d v="2016-04-01T05:00:00"/>
    <b v="1"/>
    <b v="1"/>
    <s v="publishing/nonfiction"/>
    <x v="5"/>
    <s v="nonfiction"/>
  </r>
  <r>
    <n v="752"/>
    <s v="Lowery Group"/>
    <s v="Sharable motivating emulation"/>
    <n v="5800"/>
    <x v="742"/>
    <n v="5362"/>
    <x v="1"/>
    <n v="1"/>
    <x v="3"/>
    <n v="114"/>
    <n v="47.035087719298247"/>
    <x v="1"/>
    <n v="1280984400"/>
    <n v="1282539600"/>
    <d v="2010-08-05T05:00:00"/>
    <d v="2010-08-23T05:00:00"/>
    <b v="0"/>
    <b v="1"/>
    <s v="theater/plays"/>
    <x v="3"/>
    <s v="plays"/>
  </r>
  <r>
    <n v="753"/>
    <s v="Guerrero-Griffin"/>
    <s v="Networked web-enabled product"/>
    <n v="4700"/>
    <x v="743"/>
    <n v="12065"/>
    <x v="1"/>
    <n v="1"/>
    <x v="1"/>
    <n v="137"/>
    <n v="88.065693430656935"/>
    <x v="1"/>
    <n v="1274590800"/>
    <n v="1275886800"/>
    <d v="2010-05-23T05:00:00"/>
    <d v="2010-06-07T05:00:00"/>
    <b v="0"/>
    <b v="0"/>
    <s v="photography/photography books"/>
    <x v="7"/>
    <s v="photography books"/>
  </r>
  <r>
    <n v="754"/>
    <s v="Perez, Reed and Lee"/>
    <s v="Advanced dedicated encoding"/>
    <n v="70400"/>
    <x v="744"/>
    <n v="118603"/>
    <x v="1"/>
    <n v="1"/>
    <x v="1"/>
    <n v="3205"/>
    <n v="37.005616224648989"/>
    <x v="1"/>
    <n v="1351400400"/>
    <n v="1355983200"/>
    <d v="2012-10-28T05:00:00"/>
    <d v="2012-12-20T06:00:00"/>
    <b v="0"/>
    <b v="0"/>
    <s v="theater/plays"/>
    <x v="3"/>
    <s v="plays"/>
  </r>
  <r>
    <n v="755"/>
    <s v="Chen, Pollard and Clarke"/>
    <s v="Stand-alone multi-state project"/>
    <n v="4500"/>
    <x v="745"/>
    <n v="7496"/>
    <x v="3"/>
    <n v="0.15"/>
    <x v="1"/>
    <n v="288"/>
    <n v="3.9041666666666663"/>
    <x v="3"/>
    <n v="1514354400"/>
    <n v="1515391200"/>
    <d v="2017-12-27T06:00:00"/>
    <d v="2018-01-08T06:00:00"/>
    <b v="0"/>
    <b v="1"/>
    <s v="theater/plays"/>
    <x v="3"/>
    <s v="plays"/>
  </r>
  <r>
    <n v="756"/>
    <s v="Serrano, Gallagher and Griffith"/>
    <s v="Customizable bi-directional monitoring"/>
    <n v="1300"/>
    <x v="746"/>
    <n v="10037"/>
    <x v="1"/>
    <n v="1"/>
    <x v="1"/>
    <n v="148"/>
    <n v="67.817567567567565"/>
    <x v="1"/>
    <n v="1421733600"/>
    <n v="1422252000"/>
    <d v="2015-01-20T06:00:00"/>
    <d v="2015-01-26T06:00:00"/>
    <b v="0"/>
    <b v="0"/>
    <s v="theater/plays"/>
    <x v="3"/>
    <s v="plays"/>
  </r>
  <r>
    <n v="757"/>
    <s v="Callahan-Gilbert"/>
    <s v="Profit-focused motivating function"/>
    <n v="1400"/>
    <x v="747"/>
    <n v="5696"/>
    <x v="1"/>
    <n v="1"/>
    <x v="1"/>
    <n v="114"/>
    <n v="49.964912280701753"/>
    <x v="1"/>
    <n v="1305176400"/>
    <n v="1305522000"/>
    <d v="2011-05-12T05:00:00"/>
    <d v="2011-05-16T05:00:00"/>
    <b v="0"/>
    <b v="0"/>
    <s v="film &amp; video/drama"/>
    <x v="4"/>
    <s v="drama"/>
  </r>
  <r>
    <n v="758"/>
    <s v="Logan-Miranda"/>
    <s v="Proactive systemic firmware"/>
    <n v="29600"/>
    <x v="748"/>
    <n v="167005"/>
    <x v="0"/>
    <n v="0.74"/>
    <x v="1"/>
    <n v="1518"/>
    <n v="81.412187088274038"/>
    <x v="0"/>
    <n v="1414126800"/>
    <n v="1414904400"/>
    <d v="2014-10-24T05:00:00"/>
    <d v="2014-11-02T05:00:00"/>
    <b v="0"/>
    <b v="0"/>
    <s v="music/rock"/>
    <x v="1"/>
    <s v="rock"/>
  </r>
  <r>
    <n v="759"/>
    <s v="Rodriguez PLC"/>
    <s v="Grass-roots upward-trending installation"/>
    <n v="167500"/>
    <x v="749"/>
    <n v="114615"/>
    <x v="1"/>
    <n v="1"/>
    <x v="0"/>
    <n v="1274"/>
    <n v="89.964678178963894"/>
    <x v="1"/>
    <n v="1517810400"/>
    <n v="1520402400"/>
    <d v="2018-02-05T06:00:00"/>
    <d v="2018-03-07T06:00:00"/>
    <b v="0"/>
    <b v="0"/>
    <s v="music/electric music"/>
    <x v="1"/>
    <s v="electric music"/>
  </r>
  <r>
    <n v="760"/>
    <s v="Smith-Kennedy"/>
    <s v="Virtual heuristic hub"/>
    <n v="48300"/>
    <x v="750"/>
    <n v="16592"/>
    <x v="6"/>
    <n v="1.1200000000000001"/>
    <x v="0"/>
    <n v="210"/>
    <n v="88.490666666666669"/>
    <x v="6"/>
    <n v="1564635600"/>
    <n v="1567141200"/>
    <d v="2019-08-01T05:00:00"/>
    <d v="2019-08-30T05:00:00"/>
    <b v="0"/>
    <b v="1"/>
    <s v="games/video games"/>
    <x v="6"/>
    <s v="video games"/>
  </r>
  <r>
    <n v="761"/>
    <s v="Mitchell-Lee"/>
    <s v="Customizable leadingedge model"/>
    <n v="2200"/>
    <x v="751"/>
    <n v="14420"/>
    <x v="1"/>
    <n v="1"/>
    <x v="1"/>
    <n v="166"/>
    <n v="86.867469879518069"/>
    <x v="1"/>
    <n v="1500699600"/>
    <n v="1501131600"/>
    <d v="2017-07-22T05:00:00"/>
    <d v="2017-07-27T05:00:00"/>
    <b v="0"/>
    <b v="0"/>
    <s v="music/rock"/>
    <x v="1"/>
    <s v="rock"/>
  </r>
  <r>
    <n v="762"/>
    <s v="Davis Ltd"/>
    <s v="Upgradable uniform service-desk"/>
    <n v="3500"/>
    <x v="752"/>
    <n v="6204"/>
    <x v="2"/>
    <n v="0.69"/>
    <x v="1"/>
    <n v="100"/>
    <n v="42.807599999999994"/>
    <x v="2"/>
    <n v="1354082400"/>
    <n v="1355032800"/>
    <d v="2012-11-28T06:00:00"/>
    <d v="2012-12-09T06:00:00"/>
    <b v="0"/>
    <b v="0"/>
    <s v="music/jazz"/>
    <x v="1"/>
    <s v="jazz"/>
  </r>
  <r>
    <n v="763"/>
    <s v="Rowland PLC"/>
    <s v="Inverse client-driven product"/>
    <n v="5600"/>
    <x v="753"/>
    <n v="6338"/>
    <x v="1"/>
    <n v="1"/>
    <x v="1"/>
    <n v="235"/>
    <n v="26.970212765957445"/>
    <x v="1"/>
    <n v="1336453200"/>
    <n v="1339477200"/>
    <d v="2012-05-08T05:00:00"/>
    <d v="2012-06-12T05:00:00"/>
    <b v="0"/>
    <b v="1"/>
    <s v="theater/plays"/>
    <x v="3"/>
    <s v="plays"/>
  </r>
  <r>
    <n v="764"/>
    <s v="Shaffer-Mason"/>
    <s v="Managed bandwidth-monitored system engine"/>
    <n v="1100"/>
    <x v="754"/>
    <n v="8010"/>
    <x v="1"/>
    <n v="1"/>
    <x v="1"/>
    <n v="148"/>
    <n v="54.121621621621621"/>
    <x v="1"/>
    <n v="1305262800"/>
    <n v="1305954000"/>
    <d v="2011-05-13T05:00:00"/>
    <d v="2011-05-21T05:00:00"/>
    <b v="0"/>
    <b v="0"/>
    <s v="music/rock"/>
    <x v="1"/>
    <s v="rock"/>
  </r>
  <r>
    <n v="765"/>
    <s v="Matthews LLC"/>
    <s v="Advanced transitional help-desk"/>
    <n v="3900"/>
    <x v="755"/>
    <n v="8125"/>
    <x v="1"/>
    <n v="1"/>
    <x v="1"/>
    <n v="198"/>
    <n v="41.035353535353536"/>
    <x v="1"/>
    <n v="1492232400"/>
    <n v="1494392400"/>
    <d v="2017-04-15T05:00:00"/>
    <d v="2017-05-10T05:00:00"/>
    <b v="1"/>
    <b v="1"/>
    <s v="music/indie rock"/>
    <x v="1"/>
    <s v="indie rock"/>
  </r>
  <r>
    <n v="766"/>
    <s v="Montgomery-Castro"/>
    <s v="De-engineered disintermediate encryption"/>
    <n v="43800"/>
    <x v="756"/>
    <n v="13653"/>
    <x v="2"/>
    <n v="0.69"/>
    <x v="0"/>
    <n v="248"/>
    <n v="37.986169354838708"/>
    <x v="2"/>
    <n v="1537333200"/>
    <n v="1537419600"/>
    <d v="2018-09-19T05:00:00"/>
    <d v="2018-09-20T05:00:00"/>
    <b v="0"/>
    <b v="0"/>
    <s v="film &amp; video/science fiction"/>
    <x v="4"/>
    <s v="science fiction"/>
  </r>
  <r>
    <n v="767"/>
    <s v="Hale, Pearson and Jenkins"/>
    <s v="Upgradable attitude-oriented project"/>
    <n v="97200"/>
    <x v="757"/>
    <n v="55372"/>
    <x v="1"/>
    <n v="1"/>
    <x v="0"/>
    <n v="513"/>
    <n v="107.93762183235867"/>
    <x v="1"/>
    <n v="1444107600"/>
    <n v="1447999200"/>
    <d v="2015-10-06T05:00:00"/>
    <d v="2015-11-20T06:00:00"/>
    <b v="0"/>
    <b v="0"/>
    <s v="publishing/translations"/>
    <x v="5"/>
    <s v="translations"/>
  </r>
  <r>
    <n v="768"/>
    <s v="Ramirez-Calderon"/>
    <s v="Fundamental zero tolerance alliance"/>
    <n v="4800"/>
    <x v="758"/>
    <n v="11088"/>
    <x v="1"/>
    <n v="1"/>
    <x v="1"/>
    <n v="150"/>
    <n v="73.92"/>
    <x v="1"/>
    <n v="1386741600"/>
    <n v="1388037600"/>
    <d v="2013-12-11T06:00:00"/>
    <d v="2013-12-26T06:00:00"/>
    <b v="0"/>
    <b v="0"/>
    <s v="theater/plays"/>
    <x v="3"/>
    <s v="plays"/>
  </r>
  <r>
    <n v="769"/>
    <s v="Johnson-Morales"/>
    <s v="Devolved 24hour forecast"/>
    <n v="125600"/>
    <x v="759"/>
    <n v="109106"/>
    <x v="1"/>
    <n v="1"/>
    <x v="0"/>
    <n v="3410"/>
    <n v="31.995894428152493"/>
    <x v="1"/>
    <n v="1376542800"/>
    <n v="1378789200"/>
    <d v="2013-08-15T05:00:00"/>
    <d v="2013-09-10T05:00:00"/>
    <b v="0"/>
    <b v="0"/>
    <s v="games/video games"/>
    <x v="6"/>
    <s v="video games"/>
  </r>
  <r>
    <n v="770"/>
    <s v="Mathis-Rodriguez"/>
    <s v="User-centric attitude-oriented intranet"/>
    <n v="4300"/>
    <x v="760"/>
    <n v="11642"/>
    <x v="6"/>
    <n v="1.1200000000000001"/>
    <x v="1"/>
    <n v="216"/>
    <n v="60.365925925925929"/>
    <x v="6"/>
    <n v="1397451600"/>
    <n v="1398056400"/>
    <d v="2014-04-14T05:00:00"/>
    <d v="2014-04-21T05:00:00"/>
    <b v="0"/>
    <b v="1"/>
    <s v="theater/plays"/>
    <x v="3"/>
    <s v="plays"/>
  </r>
  <r>
    <n v="771"/>
    <s v="Smith, Mack and Williams"/>
    <s v="Self-enabling 5thgeneration paradigm"/>
    <n v="5600"/>
    <x v="761"/>
    <n v="2769"/>
    <x v="1"/>
    <n v="1"/>
    <x v="3"/>
    <n v="26"/>
    <n v="106.5"/>
    <x v="1"/>
    <n v="1548482400"/>
    <n v="1550815200"/>
    <d v="2019-01-26T06:00:00"/>
    <d v="2019-02-22T06:00:00"/>
    <b v="0"/>
    <b v="0"/>
    <s v="theater/plays"/>
    <x v="3"/>
    <s v="plays"/>
  </r>
  <r>
    <n v="772"/>
    <s v="Johnson-Pace"/>
    <s v="Persistent 3rdgeneration moratorium"/>
    <n v="149600"/>
    <x v="762"/>
    <n v="169586"/>
    <x v="1"/>
    <n v="1"/>
    <x v="1"/>
    <n v="5139"/>
    <n v="32.999805409612762"/>
    <x v="1"/>
    <n v="1549692000"/>
    <n v="1550037600"/>
    <d v="2019-02-09T06:00:00"/>
    <d v="2019-02-13T06:00:00"/>
    <b v="0"/>
    <b v="0"/>
    <s v="music/indie rock"/>
    <x v="1"/>
    <s v="indie rock"/>
  </r>
  <r>
    <n v="773"/>
    <s v="Meza, Kirby and Patel"/>
    <s v="Cross-platform empowering project"/>
    <n v="53100"/>
    <x v="763"/>
    <n v="101185"/>
    <x v="1"/>
    <n v="1"/>
    <x v="1"/>
    <n v="2353"/>
    <n v="43.00254993625159"/>
    <x v="1"/>
    <n v="1492059600"/>
    <n v="1492923600"/>
    <d v="2017-04-13T05:00:00"/>
    <d v="2017-04-23T05:00:00"/>
    <b v="0"/>
    <b v="0"/>
    <s v="theater/plays"/>
    <x v="3"/>
    <s v="plays"/>
  </r>
  <r>
    <n v="774"/>
    <s v="Gonzalez-Snow"/>
    <s v="Polarized user-facing interface"/>
    <n v="5000"/>
    <x v="764"/>
    <n v="6775"/>
    <x v="6"/>
    <n v="1.1200000000000001"/>
    <x v="1"/>
    <n v="78"/>
    <n v="97.282051282051299"/>
    <x v="6"/>
    <n v="1463979600"/>
    <n v="1467522000"/>
    <d v="2016-05-23T05:00:00"/>
    <d v="2016-07-03T05:00:00"/>
    <b v="0"/>
    <b v="0"/>
    <s v="technology/web"/>
    <x v="2"/>
    <s v="web"/>
  </r>
  <r>
    <n v="775"/>
    <s v="Murphy LLC"/>
    <s v="Customer-focused non-volatile framework"/>
    <n v="9400"/>
    <x v="197"/>
    <n v="968"/>
    <x v="1"/>
    <n v="1"/>
    <x v="0"/>
    <n v="10"/>
    <n v="96.8"/>
    <x v="1"/>
    <n v="1415253600"/>
    <n v="1416117600"/>
    <d v="2014-11-06T06:00:00"/>
    <d v="2014-11-16T06:00:00"/>
    <b v="0"/>
    <b v="0"/>
    <s v="music/rock"/>
    <x v="1"/>
    <s v="rock"/>
  </r>
  <r>
    <n v="776"/>
    <s v="Taylor-Rowe"/>
    <s v="Synchronized multimedia frame"/>
    <n v="110800"/>
    <x v="765"/>
    <n v="72623"/>
    <x v="1"/>
    <n v="1"/>
    <x v="0"/>
    <n v="2201"/>
    <n v="32.995456610631528"/>
    <x v="1"/>
    <n v="1562216400"/>
    <n v="1563771600"/>
    <d v="2019-07-04T05:00:00"/>
    <d v="2019-07-22T05:00:00"/>
    <b v="0"/>
    <b v="0"/>
    <s v="theater/plays"/>
    <x v="3"/>
    <s v="plays"/>
  </r>
  <r>
    <n v="777"/>
    <s v="Henderson Ltd"/>
    <s v="Open-architected stable algorithm"/>
    <n v="93800"/>
    <x v="766"/>
    <n v="45987"/>
    <x v="1"/>
    <n v="1"/>
    <x v="0"/>
    <n v="676"/>
    <n v="68.028106508875737"/>
    <x v="1"/>
    <n v="1316754000"/>
    <n v="1319259600"/>
    <d v="2011-09-23T05:00:00"/>
    <d v="2011-10-22T05:00:00"/>
    <b v="0"/>
    <b v="0"/>
    <s v="theater/plays"/>
    <x v="3"/>
    <s v="plays"/>
  </r>
  <r>
    <n v="778"/>
    <s v="Moss-Guzman"/>
    <s v="Cross-platform optimizing website"/>
    <n v="1300"/>
    <x v="767"/>
    <n v="10243"/>
    <x v="5"/>
    <n v="1.2"/>
    <x v="1"/>
    <n v="174"/>
    <n v="70.641379310344831"/>
    <x v="5"/>
    <n v="1313211600"/>
    <n v="1313643600"/>
    <d v="2011-08-13T05:00:00"/>
    <d v="2011-08-18T05:00:00"/>
    <b v="0"/>
    <b v="0"/>
    <s v="film &amp; video/animation"/>
    <x v="4"/>
    <s v="animation"/>
  </r>
  <r>
    <n v="779"/>
    <s v="Webb Group"/>
    <s v="Public-key actuating projection"/>
    <n v="108700"/>
    <x v="768"/>
    <n v="87293"/>
    <x v="1"/>
    <n v="1"/>
    <x v="0"/>
    <n v="831"/>
    <n v="105.04572803850782"/>
    <x v="1"/>
    <n v="1439528400"/>
    <n v="1440306000"/>
    <d v="2015-08-14T05:00:00"/>
    <d v="2015-08-23T05:00:00"/>
    <b v="0"/>
    <b v="1"/>
    <s v="theater/plays"/>
    <x v="3"/>
    <s v="plays"/>
  </r>
  <r>
    <n v="780"/>
    <s v="Brooks-Rodriguez"/>
    <s v="Implemented intangible instruction set"/>
    <n v="5100"/>
    <x v="769"/>
    <n v="5421"/>
    <x v="1"/>
    <n v="1"/>
    <x v="1"/>
    <n v="164"/>
    <n v="33.054878048780488"/>
    <x v="1"/>
    <n v="1469163600"/>
    <n v="1470805200"/>
    <d v="2016-07-22T05:00:00"/>
    <d v="2016-08-10T05:00:00"/>
    <b v="0"/>
    <b v="1"/>
    <s v="film &amp; video/drama"/>
    <x v="4"/>
    <s v="drama"/>
  </r>
  <r>
    <n v="781"/>
    <s v="Thomas Ltd"/>
    <s v="Cross-group interactive architecture"/>
    <n v="8700"/>
    <x v="770"/>
    <n v="4414"/>
    <x v="5"/>
    <n v="1.2"/>
    <x v="3"/>
    <n v="56"/>
    <n v="94.585714285714289"/>
    <x v="5"/>
    <n v="1288501200"/>
    <n v="1292911200"/>
    <d v="2010-10-31T05:00:00"/>
    <d v="2010-12-21T06:00:00"/>
    <b v="0"/>
    <b v="0"/>
    <s v="theater/plays"/>
    <x v="3"/>
    <s v="plays"/>
  </r>
  <r>
    <n v="782"/>
    <s v="Williams and Sons"/>
    <s v="Centralized asymmetric framework"/>
    <n v="5100"/>
    <x v="771"/>
    <n v="10981"/>
    <x v="1"/>
    <n v="1"/>
    <x v="1"/>
    <n v="161"/>
    <n v="68.204968944099377"/>
    <x v="1"/>
    <n v="1298959200"/>
    <n v="1301374800"/>
    <d v="2011-03-01T06:00:00"/>
    <d v="2011-03-29T05:00:00"/>
    <b v="0"/>
    <b v="1"/>
    <s v="film &amp; video/animation"/>
    <x v="4"/>
    <s v="animation"/>
  </r>
  <r>
    <n v="783"/>
    <s v="Vega, Chan and Carney"/>
    <s v="Down-sized systematic utilization"/>
    <n v="7400"/>
    <x v="772"/>
    <n v="10451"/>
    <x v="1"/>
    <n v="1"/>
    <x v="1"/>
    <n v="138"/>
    <n v="75.731884057971016"/>
    <x v="1"/>
    <n v="1387260000"/>
    <n v="1387864800"/>
    <d v="2013-12-17T06:00:00"/>
    <d v="2013-12-24T06:00:00"/>
    <b v="0"/>
    <b v="0"/>
    <s v="music/rock"/>
    <x v="1"/>
    <s v="rock"/>
  </r>
  <r>
    <n v="784"/>
    <s v="Byrd Group"/>
    <s v="Profound fault-tolerant model"/>
    <n v="88900"/>
    <x v="773"/>
    <n v="102535"/>
    <x v="1"/>
    <n v="1"/>
    <x v="1"/>
    <n v="3308"/>
    <n v="30.996070133010882"/>
    <x v="1"/>
    <n v="1457244000"/>
    <n v="1458190800"/>
    <d v="2016-03-06T06:00:00"/>
    <d v="2016-03-17T05:00:00"/>
    <b v="0"/>
    <b v="0"/>
    <s v="technology/web"/>
    <x v="2"/>
    <s v="web"/>
  </r>
  <r>
    <n v="785"/>
    <s v="Peterson, Fletcher and Sanchez"/>
    <s v="Multi-channeled bi-directional moratorium"/>
    <n v="6700"/>
    <x v="774"/>
    <n v="12939"/>
    <x v="2"/>
    <n v="0.69"/>
    <x v="1"/>
    <n v="127"/>
    <n v="70.298503937007879"/>
    <x v="2"/>
    <n v="1556341200"/>
    <n v="1559278800"/>
    <d v="2019-04-27T05:00:00"/>
    <d v="2019-05-31T05:00:00"/>
    <b v="0"/>
    <b v="1"/>
    <s v="film &amp; video/animation"/>
    <x v="4"/>
    <s v="animation"/>
  </r>
  <r>
    <n v="786"/>
    <s v="Smith-Brown"/>
    <s v="Object-based content-based ability"/>
    <n v="1500"/>
    <x v="775"/>
    <n v="10946"/>
    <x v="6"/>
    <n v="1.1200000000000001"/>
    <x v="1"/>
    <n v="207"/>
    <n v="59.224734299516911"/>
    <x v="6"/>
    <n v="1522126800"/>
    <n v="1522731600"/>
    <d v="2018-03-27T05:00:00"/>
    <d v="2018-04-03T05:00:00"/>
    <b v="0"/>
    <b v="1"/>
    <s v="music/jazz"/>
    <x v="1"/>
    <s v="jazz"/>
  </r>
  <r>
    <n v="787"/>
    <s v="Vance-Glover"/>
    <s v="Progressive coherent secured line"/>
    <n v="61200"/>
    <x v="776"/>
    <n v="60994"/>
    <x v="0"/>
    <n v="0.74"/>
    <x v="0"/>
    <n v="859"/>
    <n v="52.544307334109426"/>
    <x v="0"/>
    <n v="1305954000"/>
    <n v="1306731600"/>
    <d v="2011-05-21T05:00:00"/>
    <d v="2011-05-30T05:00:00"/>
    <b v="0"/>
    <b v="0"/>
    <s v="music/rock"/>
    <x v="1"/>
    <s v="rock"/>
  </r>
  <r>
    <n v="788"/>
    <s v="Joyce PLC"/>
    <s v="Synchronized directional capability"/>
    <n v="3600"/>
    <x v="777"/>
    <n v="3174"/>
    <x v="1"/>
    <n v="1"/>
    <x v="2"/>
    <n v="31"/>
    <n v="102.38709677419355"/>
    <x v="1"/>
    <n v="1350709200"/>
    <n v="1352527200"/>
    <d v="2012-10-20T05:00:00"/>
    <d v="2012-11-10T06:00:00"/>
    <b v="0"/>
    <b v="0"/>
    <s v="film &amp; video/animation"/>
    <x v="4"/>
    <s v="animation"/>
  </r>
  <r>
    <n v="789"/>
    <s v="Kennedy-Miller"/>
    <s v="Cross-platform composite migration"/>
    <n v="9000"/>
    <x v="778"/>
    <n v="3351"/>
    <x v="1"/>
    <n v="1"/>
    <x v="0"/>
    <n v="45"/>
    <n v="74.466666666666669"/>
    <x v="1"/>
    <n v="1401166800"/>
    <n v="1404363600"/>
    <d v="2014-05-27T05:00:00"/>
    <d v="2014-07-03T05:00:00"/>
    <b v="0"/>
    <b v="0"/>
    <s v="theater/plays"/>
    <x v="3"/>
    <s v="plays"/>
  </r>
  <r>
    <n v="790"/>
    <s v="White-Obrien"/>
    <s v="Operative local pricing structure"/>
    <n v="185900"/>
    <x v="779"/>
    <n v="56774"/>
    <x v="1"/>
    <n v="1"/>
    <x v="3"/>
    <n v="1113"/>
    <n v="51.009883198562441"/>
    <x v="1"/>
    <n v="1266127200"/>
    <n v="1266645600"/>
    <d v="2010-02-14T06:00:00"/>
    <d v="2010-02-20T06:00:00"/>
    <b v="0"/>
    <b v="0"/>
    <s v="theater/plays"/>
    <x v="3"/>
    <s v="plays"/>
  </r>
  <r>
    <n v="791"/>
    <s v="Stafford, Hess and Raymond"/>
    <s v="Optional web-enabled extranet"/>
    <n v="2100"/>
    <x v="780"/>
    <n v="540"/>
    <x v="1"/>
    <n v="1"/>
    <x v="0"/>
    <n v="6"/>
    <n v="90"/>
    <x v="1"/>
    <n v="1481436000"/>
    <n v="1482818400"/>
    <d v="2016-12-11T06:00:00"/>
    <d v="2016-12-27T06:00:00"/>
    <b v="0"/>
    <b v="0"/>
    <s v="food/food trucks"/>
    <x v="0"/>
    <s v="food trucks"/>
  </r>
  <r>
    <n v="792"/>
    <s v="Jordan, Schneider and Hall"/>
    <s v="Reduced 6thgeneration intranet"/>
    <n v="2000"/>
    <x v="781"/>
    <n v="680"/>
    <x v="1"/>
    <n v="1"/>
    <x v="0"/>
    <n v="7"/>
    <n v="97.142857142857139"/>
    <x v="1"/>
    <n v="1372222800"/>
    <n v="1374642000"/>
    <d v="2013-06-26T05:00:00"/>
    <d v="2013-07-24T05:00:00"/>
    <b v="0"/>
    <b v="1"/>
    <s v="theater/plays"/>
    <x v="3"/>
    <s v="plays"/>
  </r>
  <r>
    <n v="793"/>
    <s v="Rodriguez, Cox and Rodriguez"/>
    <s v="Networked disintermediate leverage"/>
    <n v="1100"/>
    <x v="782"/>
    <n v="13045"/>
    <x v="5"/>
    <n v="1.2"/>
    <x v="1"/>
    <n v="181"/>
    <n v="86.486187845303874"/>
    <x v="5"/>
    <n v="1372136400"/>
    <n v="1372482000"/>
    <d v="2013-06-25T05:00:00"/>
    <d v="2013-06-29T05:00:00"/>
    <b v="0"/>
    <b v="0"/>
    <s v="publishing/nonfiction"/>
    <x v="5"/>
    <s v="nonfiction"/>
  </r>
  <r>
    <n v="794"/>
    <s v="Welch Inc"/>
    <s v="Optional optimal website"/>
    <n v="6600"/>
    <x v="783"/>
    <n v="8276"/>
    <x v="1"/>
    <n v="1"/>
    <x v="1"/>
    <n v="110"/>
    <n v="75.236363636363635"/>
    <x v="1"/>
    <n v="1513922400"/>
    <n v="1514959200"/>
    <d v="2017-12-22T06:00:00"/>
    <d v="2018-01-03T06:00:00"/>
    <b v="0"/>
    <b v="0"/>
    <s v="music/rock"/>
    <x v="1"/>
    <s v="rock"/>
  </r>
  <r>
    <n v="795"/>
    <s v="Vasquez Inc"/>
    <s v="Stand-alone asynchronous functionalities"/>
    <n v="7100"/>
    <x v="784"/>
    <n v="1022"/>
    <x v="1"/>
    <n v="1"/>
    <x v="0"/>
    <n v="31"/>
    <n v="32.967741935483872"/>
    <x v="1"/>
    <n v="1477976400"/>
    <n v="1478235600"/>
    <d v="2016-11-01T05:00:00"/>
    <d v="2016-11-04T05:00:00"/>
    <b v="0"/>
    <b v="0"/>
    <s v="film &amp; video/drama"/>
    <x v="4"/>
    <s v="drama"/>
  </r>
  <r>
    <n v="796"/>
    <s v="Freeman-Ferguson"/>
    <s v="Profound full-range open system"/>
    <n v="7800"/>
    <x v="785"/>
    <n v="4275"/>
    <x v="1"/>
    <n v="1"/>
    <x v="0"/>
    <n v="78"/>
    <n v="54.807692307692307"/>
    <x v="1"/>
    <n v="1407474000"/>
    <n v="1408078800"/>
    <d v="2014-08-08T05:00:00"/>
    <d v="2014-08-15T05:00:00"/>
    <b v="0"/>
    <b v="1"/>
    <s v="games/mobile games"/>
    <x v="6"/>
    <s v="mobile games"/>
  </r>
  <r>
    <n v="797"/>
    <s v="Houston, Moore and Rogers"/>
    <s v="Optional tangible utilization"/>
    <n v="7600"/>
    <x v="786"/>
    <n v="8332"/>
    <x v="1"/>
    <n v="1"/>
    <x v="1"/>
    <n v="185"/>
    <n v="45.037837837837834"/>
    <x v="1"/>
    <n v="1546149600"/>
    <n v="1548136800"/>
    <d v="2018-12-30T06:00:00"/>
    <d v="2019-01-22T06:00:00"/>
    <b v="0"/>
    <b v="0"/>
    <s v="technology/web"/>
    <x v="2"/>
    <s v="web"/>
  </r>
  <r>
    <n v="798"/>
    <s v="Small-Fuentes"/>
    <s v="Seamless maximized product"/>
    <n v="3400"/>
    <x v="787"/>
    <n v="6408"/>
    <x v="1"/>
    <n v="1"/>
    <x v="1"/>
    <n v="121"/>
    <n v="52.958677685950413"/>
    <x v="1"/>
    <n v="1338440400"/>
    <n v="1340859600"/>
    <d v="2012-05-31T05:00:00"/>
    <d v="2012-06-28T05:00:00"/>
    <b v="0"/>
    <b v="1"/>
    <s v="theater/plays"/>
    <x v="3"/>
    <s v="plays"/>
  </r>
  <r>
    <n v="799"/>
    <s v="Reid-Day"/>
    <s v="Devolved tertiary time-frame"/>
    <n v="84500"/>
    <x v="788"/>
    <n v="73522"/>
    <x v="4"/>
    <n v="1.35"/>
    <x v="0"/>
    <n v="1225"/>
    <n v="81.024244897959193"/>
    <x v="4"/>
    <n v="1454133600"/>
    <n v="1454479200"/>
    <d v="2016-01-30T06:00:00"/>
    <d v="2016-02-03T06:00:00"/>
    <b v="0"/>
    <b v="0"/>
    <s v="theater/plays"/>
    <x v="3"/>
    <s v="plays"/>
  </r>
  <r>
    <n v="800"/>
    <s v="Wallace LLC"/>
    <s v="Centralized regional function"/>
    <n v="100"/>
    <x v="789"/>
    <n v="1"/>
    <x v="5"/>
    <n v="1.2"/>
    <x v="0"/>
    <n v="1"/>
    <n v="1.2"/>
    <x v="5"/>
    <n v="1434085200"/>
    <n v="1434430800"/>
    <d v="2015-06-12T05:00:00"/>
    <d v="2015-06-16T05:00:00"/>
    <b v="0"/>
    <b v="0"/>
    <s v="music/rock"/>
    <x v="1"/>
    <s v="rock"/>
  </r>
  <r>
    <n v="801"/>
    <s v="Olson-Bishop"/>
    <s v="User-friendly high-level initiative"/>
    <n v="2300"/>
    <x v="790"/>
    <n v="4667"/>
    <x v="1"/>
    <n v="1"/>
    <x v="1"/>
    <n v="106"/>
    <n v="44.028301886792455"/>
    <x v="1"/>
    <n v="1577772000"/>
    <n v="1579672800"/>
    <d v="2019-12-31T06:00:00"/>
    <d v="2020-01-22T06:00:00"/>
    <b v="0"/>
    <b v="1"/>
    <s v="photography/photography books"/>
    <x v="7"/>
    <s v="photography books"/>
  </r>
  <r>
    <n v="802"/>
    <s v="Rodriguez, Anderson and Porter"/>
    <s v="Reverse-engineered zero-defect infrastructure"/>
    <n v="6200"/>
    <x v="791"/>
    <n v="12216"/>
    <x v="1"/>
    <n v="1"/>
    <x v="1"/>
    <n v="142"/>
    <n v="86.028169014084511"/>
    <x v="1"/>
    <n v="1562216400"/>
    <n v="1562389200"/>
    <d v="2019-07-04T05:00:00"/>
    <d v="2019-07-06T05:00:00"/>
    <b v="0"/>
    <b v="0"/>
    <s v="photography/photography books"/>
    <x v="7"/>
    <s v="photography books"/>
  </r>
  <r>
    <n v="803"/>
    <s v="Perez, Brown and Meyers"/>
    <s v="Stand-alone background customer loyalty"/>
    <n v="6100"/>
    <x v="106"/>
    <n v="6527"/>
    <x v="1"/>
    <n v="1"/>
    <x v="1"/>
    <n v="233"/>
    <n v="28.012875536480685"/>
    <x v="1"/>
    <n v="1548568800"/>
    <n v="1551506400"/>
    <d v="2019-01-27T06:00:00"/>
    <d v="2019-03-02T06:00:00"/>
    <b v="0"/>
    <b v="0"/>
    <s v="theater/plays"/>
    <x v="3"/>
    <s v="plays"/>
  </r>
  <r>
    <n v="804"/>
    <s v="English-Mccullough"/>
    <s v="Business-focused discrete software"/>
    <n v="2600"/>
    <x v="792"/>
    <n v="6987"/>
    <x v="1"/>
    <n v="1"/>
    <x v="1"/>
    <n v="218"/>
    <n v="32.050458715596328"/>
    <x v="1"/>
    <n v="1514872800"/>
    <n v="1516600800"/>
    <d v="2018-01-02T06:00:00"/>
    <d v="2018-01-22T06:00:00"/>
    <b v="0"/>
    <b v="0"/>
    <s v="music/rock"/>
    <x v="1"/>
    <s v="rock"/>
  </r>
  <r>
    <n v="805"/>
    <s v="Smith-Nguyen"/>
    <s v="Advanced intermediate Graphic Interface"/>
    <n v="9700"/>
    <x v="793"/>
    <n v="4932"/>
    <x v="2"/>
    <n v="0.69"/>
    <x v="0"/>
    <n v="67"/>
    <n v="50.79223880597015"/>
    <x v="2"/>
    <n v="1416031200"/>
    <n v="1420437600"/>
    <d v="2014-11-15T06:00:00"/>
    <d v="2015-01-05T06:00:00"/>
    <b v="0"/>
    <b v="0"/>
    <s v="film &amp; video/documentary"/>
    <x v="4"/>
    <s v="documentary"/>
  </r>
  <r>
    <n v="806"/>
    <s v="Harmon-Madden"/>
    <s v="Adaptive holistic hub"/>
    <n v="700"/>
    <x v="794"/>
    <n v="8262"/>
    <x v="1"/>
    <n v="1"/>
    <x v="1"/>
    <n v="76"/>
    <n v="108.71052631578948"/>
    <x v="1"/>
    <n v="1330927200"/>
    <n v="1332997200"/>
    <d v="2012-03-05T06:00:00"/>
    <d v="2012-03-29T05:00:00"/>
    <b v="0"/>
    <b v="1"/>
    <s v="film &amp; video/drama"/>
    <x v="4"/>
    <s v="drama"/>
  </r>
  <r>
    <n v="807"/>
    <s v="Walker-Taylor"/>
    <s v="Automated uniform concept"/>
    <n v="700"/>
    <x v="795"/>
    <n v="1848"/>
    <x v="1"/>
    <n v="1"/>
    <x v="1"/>
    <n v="43"/>
    <n v="42.97674418604651"/>
    <x v="1"/>
    <n v="1571115600"/>
    <n v="1574920800"/>
    <d v="2019-10-15T05:00:00"/>
    <d v="2019-11-28T06:00:00"/>
    <b v="0"/>
    <b v="1"/>
    <s v="theater/plays"/>
    <x v="3"/>
    <s v="plays"/>
  </r>
  <r>
    <n v="808"/>
    <s v="Harris, Medina and Mitchell"/>
    <s v="Enhanced regional flexibility"/>
    <n v="5200"/>
    <x v="796"/>
    <n v="1583"/>
    <x v="1"/>
    <n v="1"/>
    <x v="0"/>
    <n v="19"/>
    <n v="83.315789473684205"/>
    <x v="1"/>
    <n v="1463461200"/>
    <n v="1464930000"/>
    <d v="2016-05-17T05:00:00"/>
    <d v="2016-06-03T05:00:00"/>
    <b v="0"/>
    <b v="0"/>
    <s v="food/food trucks"/>
    <x v="0"/>
    <s v="food trucks"/>
  </r>
  <r>
    <n v="809"/>
    <s v="Williams and Sons"/>
    <s v="Public-key bottom-line algorithm"/>
    <n v="140800"/>
    <x v="797"/>
    <n v="88536"/>
    <x v="5"/>
    <n v="1.2"/>
    <x v="0"/>
    <n v="2108"/>
    <n v="50.4"/>
    <x v="5"/>
    <n v="1344920400"/>
    <n v="1345006800"/>
    <d v="2012-08-14T05:00:00"/>
    <d v="2012-08-15T05:00:00"/>
    <b v="0"/>
    <b v="0"/>
    <s v="film &amp; video/documentary"/>
    <x v="4"/>
    <s v="documentary"/>
  </r>
  <r>
    <n v="810"/>
    <s v="Ball-Fisher"/>
    <s v="Multi-layered intangible instruction set"/>
    <n v="6400"/>
    <x v="798"/>
    <n v="12360"/>
    <x v="1"/>
    <n v="1"/>
    <x v="1"/>
    <n v="221"/>
    <n v="55.927601809954751"/>
    <x v="1"/>
    <n v="1511848800"/>
    <n v="1512712800"/>
    <d v="2017-11-28T06:00:00"/>
    <d v="2017-12-08T06:00:00"/>
    <b v="0"/>
    <b v="1"/>
    <s v="theater/plays"/>
    <x v="3"/>
    <s v="plays"/>
  </r>
  <r>
    <n v="811"/>
    <s v="Page, Holt and Mack"/>
    <s v="Fundamental methodical emulation"/>
    <n v="92500"/>
    <x v="799"/>
    <n v="71320"/>
    <x v="1"/>
    <n v="1"/>
    <x v="0"/>
    <n v="679"/>
    <n v="105.03681885125184"/>
    <x v="1"/>
    <n v="1452319200"/>
    <n v="1452492000"/>
    <d v="2016-01-09T06:00:00"/>
    <d v="2016-01-11T06:00:00"/>
    <b v="0"/>
    <b v="1"/>
    <s v="games/video games"/>
    <x v="6"/>
    <s v="video games"/>
  </r>
  <r>
    <n v="812"/>
    <s v="Landry Group"/>
    <s v="Expanded value-added hardware"/>
    <n v="59700"/>
    <x v="800"/>
    <n v="134640"/>
    <x v="0"/>
    <n v="0.74"/>
    <x v="1"/>
    <n v="2805"/>
    <n v="35.520000000000003"/>
    <x v="0"/>
    <n v="1523854800"/>
    <n v="1524286800"/>
    <d v="2018-04-16T05:00:00"/>
    <d v="2018-04-21T05:00:00"/>
    <b v="0"/>
    <b v="0"/>
    <s v="publishing/nonfiction"/>
    <x v="5"/>
    <s v="nonfiction"/>
  </r>
  <r>
    <n v="813"/>
    <s v="Buckley Group"/>
    <s v="Diverse high-level attitude"/>
    <n v="3200"/>
    <x v="801"/>
    <n v="7661"/>
    <x v="1"/>
    <n v="1"/>
    <x v="1"/>
    <n v="68"/>
    <n v="112.66176470588235"/>
    <x v="1"/>
    <n v="1346043600"/>
    <n v="1346907600"/>
    <d v="2012-08-27T05:00:00"/>
    <d v="2012-09-06T05:00:00"/>
    <b v="0"/>
    <b v="0"/>
    <s v="games/video games"/>
    <x v="6"/>
    <s v="video games"/>
  </r>
  <r>
    <n v="814"/>
    <s v="Vincent PLC"/>
    <s v="Visionary 24hour analyzer"/>
    <n v="3200"/>
    <x v="802"/>
    <n v="2950"/>
    <x v="3"/>
    <n v="0.15"/>
    <x v="0"/>
    <n v="36"/>
    <n v="12.291666666666666"/>
    <x v="3"/>
    <n v="1464325200"/>
    <n v="1464498000"/>
    <d v="2016-05-27T05:00:00"/>
    <d v="2016-05-29T05:00:00"/>
    <b v="0"/>
    <b v="1"/>
    <s v="music/rock"/>
    <x v="1"/>
    <s v="rock"/>
  </r>
  <r>
    <n v="815"/>
    <s v="Watson-Douglas"/>
    <s v="Centralized bandwidth-monitored leverage"/>
    <n v="9000"/>
    <x v="803"/>
    <n v="11721"/>
    <x v="0"/>
    <n v="0.74"/>
    <x v="1"/>
    <n v="183"/>
    <n v="47.396393442622944"/>
    <x v="0"/>
    <n v="1511935200"/>
    <n v="1514181600"/>
    <d v="2017-11-29T06:00:00"/>
    <d v="2017-12-25T06:00:00"/>
    <b v="0"/>
    <b v="0"/>
    <s v="music/rock"/>
    <x v="1"/>
    <s v="rock"/>
  </r>
  <r>
    <n v="816"/>
    <s v="Jones, Casey and Jones"/>
    <s v="Ergonomic mission-critical moratorium"/>
    <n v="2300"/>
    <x v="731"/>
    <n v="14150"/>
    <x v="1"/>
    <n v="1"/>
    <x v="1"/>
    <n v="133"/>
    <n v="106.39097744360902"/>
    <x v="1"/>
    <n v="1392012000"/>
    <n v="1392184800"/>
    <d v="2014-02-10T06:00:00"/>
    <d v="2014-02-12T06:00:00"/>
    <b v="1"/>
    <b v="1"/>
    <s v="theater/plays"/>
    <x v="3"/>
    <s v="plays"/>
  </r>
  <r>
    <n v="817"/>
    <s v="Alvarez-Bauer"/>
    <s v="Front-line intermediate moderator"/>
    <n v="51300"/>
    <x v="804"/>
    <n v="189192"/>
    <x v="6"/>
    <n v="1.1200000000000001"/>
    <x v="1"/>
    <n v="2489"/>
    <n v="85.132599437525116"/>
    <x v="6"/>
    <n v="1556946000"/>
    <n v="1559365200"/>
    <d v="2019-05-04T05:00:00"/>
    <d v="2019-06-01T05:00:00"/>
    <b v="0"/>
    <b v="1"/>
    <s v="publishing/nonfiction"/>
    <x v="5"/>
    <s v="nonfiction"/>
  </r>
  <r>
    <n v="818"/>
    <s v="Martinez LLC"/>
    <s v="Automated local secured line"/>
    <n v="700"/>
    <x v="805"/>
    <n v="7664"/>
    <x v="1"/>
    <n v="1"/>
    <x v="1"/>
    <n v="69"/>
    <n v="111.07246376811594"/>
    <x v="1"/>
    <n v="1548050400"/>
    <n v="1549173600"/>
    <d v="2019-01-21T06:00:00"/>
    <d v="2019-02-03T06:00:00"/>
    <b v="0"/>
    <b v="1"/>
    <s v="theater/plays"/>
    <x v="3"/>
    <s v="plays"/>
  </r>
  <r>
    <n v="819"/>
    <s v="Buck-Khan"/>
    <s v="Integrated bandwidth-monitored alliance"/>
    <n v="8900"/>
    <x v="806"/>
    <n v="4509"/>
    <x v="1"/>
    <n v="1"/>
    <x v="0"/>
    <n v="47"/>
    <n v="95.936170212765958"/>
    <x v="1"/>
    <n v="1353736800"/>
    <n v="1355032800"/>
    <d v="2012-11-24T06:00:00"/>
    <d v="2012-12-09T06:00:00"/>
    <b v="1"/>
    <b v="0"/>
    <s v="games/video games"/>
    <x v="6"/>
    <s v="video games"/>
  </r>
  <r>
    <n v="820"/>
    <s v="Valdez, Williams and Meyer"/>
    <s v="Cross-group heuristic forecast"/>
    <n v="1500"/>
    <x v="807"/>
    <n v="12009"/>
    <x v="4"/>
    <n v="1.35"/>
    <x v="1"/>
    <n v="279"/>
    <n v="58.108064516129041"/>
    <x v="4"/>
    <n v="1532840400"/>
    <n v="1533963600"/>
    <d v="2018-07-29T05:00:00"/>
    <d v="2018-08-11T05:00:00"/>
    <b v="0"/>
    <b v="1"/>
    <s v="music/rock"/>
    <x v="1"/>
    <s v="rock"/>
  </r>
  <r>
    <n v="821"/>
    <s v="Alvarez-Andrews"/>
    <s v="Extended impactful secured line"/>
    <n v="4900"/>
    <x v="808"/>
    <n v="14273"/>
    <x v="1"/>
    <n v="1"/>
    <x v="1"/>
    <n v="210"/>
    <n v="67.966666666666669"/>
    <x v="1"/>
    <n v="1488261600"/>
    <n v="1489381200"/>
    <d v="2017-02-28T06:00:00"/>
    <d v="2017-03-13T05:00:00"/>
    <b v="0"/>
    <b v="0"/>
    <s v="film &amp; video/documentary"/>
    <x v="4"/>
    <s v="documentary"/>
  </r>
  <r>
    <n v="822"/>
    <s v="Stewart and Sons"/>
    <s v="Distributed optimizing protocol"/>
    <n v="54000"/>
    <x v="809"/>
    <n v="188982"/>
    <x v="1"/>
    <n v="1"/>
    <x v="1"/>
    <n v="2100"/>
    <n v="89.991428571428571"/>
    <x v="1"/>
    <n v="1393567200"/>
    <n v="1395032400"/>
    <d v="2014-02-28T06:00:00"/>
    <d v="2014-03-17T05:00:00"/>
    <b v="0"/>
    <b v="0"/>
    <s v="music/rock"/>
    <x v="1"/>
    <s v="rock"/>
  </r>
  <r>
    <n v="823"/>
    <s v="Dyer Inc"/>
    <s v="Secured well-modulated system engine"/>
    <n v="4100"/>
    <x v="810"/>
    <n v="14640"/>
    <x v="1"/>
    <n v="1"/>
    <x v="1"/>
    <n v="252"/>
    <n v="58.095238095238095"/>
    <x v="1"/>
    <n v="1410325200"/>
    <n v="1412485200"/>
    <d v="2014-09-10T05:00:00"/>
    <d v="2014-10-05T05:00:00"/>
    <b v="1"/>
    <b v="1"/>
    <s v="music/rock"/>
    <x v="1"/>
    <s v="rock"/>
  </r>
  <r>
    <n v="824"/>
    <s v="Anderson, Williams and Cox"/>
    <s v="Streamlined national benchmark"/>
    <n v="85000"/>
    <x v="811"/>
    <n v="107516"/>
    <x v="1"/>
    <n v="1"/>
    <x v="1"/>
    <n v="1280"/>
    <n v="83.996875000000003"/>
    <x v="1"/>
    <n v="1276923600"/>
    <n v="1279688400"/>
    <d v="2010-06-19T05:00:00"/>
    <d v="2010-07-21T05:00:00"/>
    <b v="0"/>
    <b v="1"/>
    <s v="publishing/nonfiction"/>
    <x v="5"/>
    <s v="nonfiction"/>
  </r>
  <r>
    <n v="825"/>
    <s v="Solomon PLC"/>
    <s v="Open-architected 24/7 infrastructure"/>
    <n v="3600"/>
    <x v="812"/>
    <n v="13950"/>
    <x v="4"/>
    <n v="1.35"/>
    <x v="1"/>
    <n v="157"/>
    <n v="119.95222929936305"/>
    <x v="4"/>
    <n v="1500958800"/>
    <n v="1501995600"/>
    <d v="2017-07-25T05:00:00"/>
    <d v="2017-08-06T05:00:00"/>
    <b v="0"/>
    <b v="0"/>
    <s v="film &amp; video/shorts"/>
    <x v="4"/>
    <s v="shorts"/>
  </r>
  <r>
    <n v="826"/>
    <s v="Miller-Hubbard"/>
    <s v="Digitized 6thgeneration Local Area Network"/>
    <n v="2800"/>
    <x v="813"/>
    <n v="12797"/>
    <x v="1"/>
    <n v="1"/>
    <x v="1"/>
    <n v="194"/>
    <n v="65.963917525773198"/>
    <x v="1"/>
    <n v="1292220000"/>
    <n v="1294639200"/>
    <d v="2010-12-13T06:00:00"/>
    <d v="2011-01-10T06:00:00"/>
    <b v="0"/>
    <b v="1"/>
    <s v="theater/plays"/>
    <x v="3"/>
    <s v="plays"/>
  </r>
  <r>
    <n v="827"/>
    <s v="Miranda, Martinez and Lowery"/>
    <s v="Innovative actuating artificial intelligence"/>
    <n v="2300"/>
    <x v="814"/>
    <n v="6134"/>
    <x v="2"/>
    <n v="0.69"/>
    <x v="1"/>
    <n v="82"/>
    <n v="51.615365853658538"/>
    <x v="2"/>
    <n v="1304398800"/>
    <n v="1305435600"/>
    <d v="2011-05-03T05:00:00"/>
    <d v="2011-05-15T05:00:00"/>
    <b v="0"/>
    <b v="1"/>
    <s v="film &amp; video/drama"/>
    <x v="4"/>
    <s v="drama"/>
  </r>
  <r>
    <n v="828"/>
    <s v="Munoz, Cherry and Bell"/>
    <s v="Cross-platform reciprocal budgetary management"/>
    <n v="7100"/>
    <x v="815"/>
    <n v="4899"/>
    <x v="1"/>
    <n v="1"/>
    <x v="0"/>
    <n v="70"/>
    <n v="69.98571428571428"/>
    <x v="1"/>
    <n v="1535432400"/>
    <n v="1537592400"/>
    <d v="2018-08-28T05:00:00"/>
    <d v="2018-09-22T05:00:00"/>
    <b v="0"/>
    <b v="0"/>
    <s v="theater/plays"/>
    <x v="3"/>
    <s v="plays"/>
  </r>
  <r>
    <n v="829"/>
    <s v="Baker-Higgins"/>
    <s v="Vision-oriented scalable portal"/>
    <n v="9600"/>
    <x v="816"/>
    <n v="4929"/>
    <x v="1"/>
    <n v="1"/>
    <x v="0"/>
    <n v="154"/>
    <n v="32.006493506493506"/>
    <x v="1"/>
    <n v="1433826000"/>
    <n v="1435122000"/>
    <d v="2015-06-09T05:00:00"/>
    <d v="2015-06-24T05:00:00"/>
    <b v="0"/>
    <b v="0"/>
    <s v="theater/plays"/>
    <x v="3"/>
    <s v="plays"/>
  </r>
  <r>
    <n v="830"/>
    <s v="Johnson, Turner and Carroll"/>
    <s v="Persevering zero administration knowledge user"/>
    <n v="121600"/>
    <x v="817"/>
    <n v="1424"/>
    <x v="1"/>
    <n v="1"/>
    <x v="0"/>
    <n v="22"/>
    <n v="64.727272727272734"/>
    <x v="1"/>
    <n v="1514959200"/>
    <n v="1520056800"/>
    <d v="2018-01-03T06:00:00"/>
    <d v="2018-03-03T06:00:00"/>
    <b v="0"/>
    <b v="0"/>
    <s v="theater/plays"/>
    <x v="3"/>
    <s v="plays"/>
  </r>
  <r>
    <n v="831"/>
    <s v="Ward PLC"/>
    <s v="Front-line bottom-line Graphic Interface"/>
    <n v="97100"/>
    <x v="818"/>
    <n v="105817"/>
    <x v="1"/>
    <n v="1"/>
    <x v="1"/>
    <n v="4233"/>
    <n v="24.998110087408456"/>
    <x v="1"/>
    <n v="1332738000"/>
    <n v="1335675600"/>
    <d v="2012-03-26T05:00:00"/>
    <d v="2012-04-29T05:00:00"/>
    <b v="0"/>
    <b v="0"/>
    <s v="photography/photography books"/>
    <x v="7"/>
    <s v="photography books"/>
  </r>
  <r>
    <n v="832"/>
    <s v="Bradley, Beck and Mayo"/>
    <s v="Synergized fault-tolerant hierarchy"/>
    <n v="43200"/>
    <x v="819"/>
    <n v="136156"/>
    <x v="3"/>
    <n v="0.15"/>
    <x v="1"/>
    <n v="1297"/>
    <n v="15.746646106399382"/>
    <x v="3"/>
    <n v="1445490000"/>
    <n v="1448431200"/>
    <d v="2015-10-22T05:00:00"/>
    <d v="2015-11-25T06:00:00"/>
    <b v="1"/>
    <b v="0"/>
    <s v="publishing/translations"/>
    <x v="5"/>
    <s v="translations"/>
  </r>
  <r>
    <n v="833"/>
    <s v="Levine, Martin and Hernandez"/>
    <s v="Expanded asynchronous groupware"/>
    <n v="6800"/>
    <x v="820"/>
    <n v="10723"/>
    <x v="3"/>
    <n v="0.15"/>
    <x v="1"/>
    <n v="165"/>
    <n v="9.7481818181818181"/>
    <x v="3"/>
    <n v="1297663200"/>
    <n v="1298613600"/>
    <d v="2011-02-14T06:00:00"/>
    <d v="2011-02-25T06:00:00"/>
    <b v="0"/>
    <b v="0"/>
    <s v="publishing/translations"/>
    <x v="5"/>
    <s v="translations"/>
  </r>
  <r>
    <n v="834"/>
    <s v="Gallegos, Wagner and Gaines"/>
    <s v="Expanded fault-tolerant emulation"/>
    <n v="7300"/>
    <x v="821"/>
    <n v="11228"/>
    <x v="1"/>
    <n v="1"/>
    <x v="1"/>
    <n v="119"/>
    <n v="94.352941176470594"/>
    <x v="1"/>
    <n v="1371963600"/>
    <n v="1372482000"/>
    <d v="2013-06-23T05:00:00"/>
    <d v="2013-06-29T05:00:00"/>
    <b v="0"/>
    <b v="0"/>
    <s v="theater/plays"/>
    <x v="3"/>
    <s v="plays"/>
  </r>
  <r>
    <n v="835"/>
    <s v="Hodges, Smith and Kelly"/>
    <s v="Future-proofed 24hour model"/>
    <n v="86200"/>
    <x v="822"/>
    <n v="77355"/>
    <x v="1"/>
    <n v="1"/>
    <x v="0"/>
    <n v="1758"/>
    <n v="44.001706484641637"/>
    <x v="1"/>
    <n v="1425103200"/>
    <n v="1425621600"/>
    <d v="2015-02-28T06:00:00"/>
    <d v="2015-03-06T06:00:00"/>
    <b v="0"/>
    <b v="0"/>
    <s v="technology/web"/>
    <x v="2"/>
    <s v="web"/>
  </r>
  <r>
    <n v="836"/>
    <s v="Macias Inc"/>
    <s v="Optimized didactic intranet"/>
    <n v="8100"/>
    <x v="823"/>
    <n v="6086"/>
    <x v="1"/>
    <n v="1"/>
    <x v="0"/>
    <n v="94"/>
    <n v="64.744680851063833"/>
    <x v="1"/>
    <n v="1265349600"/>
    <n v="1266300000"/>
    <d v="2010-02-05T06:00:00"/>
    <d v="2010-02-16T06:00:00"/>
    <b v="0"/>
    <b v="0"/>
    <s v="music/indie rock"/>
    <x v="1"/>
    <s v="indie rock"/>
  </r>
  <r>
    <n v="837"/>
    <s v="Cook-Ortiz"/>
    <s v="Right-sized dedicated standardization"/>
    <n v="17700"/>
    <x v="824"/>
    <n v="150960"/>
    <x v="1"/>
    <n v="1"/>
    <x v="1"/>
    <n v="1797"/>
    <n v="84.00667779632721"/>
    <x v="1"/>
    <n v="1301202000"/>
    <n v="1305867600"/>
    <d v="2011-03-27T05:00:00"/>
    <d v="2011-05-20T05:00:00"/>
    <b v="0"/>
    <b v="0"/>
    <s v="music/jazz"/>
    <x v="1"/>
    <s v="jazz"/>
  </r>
  <r>
    <n v="838"/>
    <s v="Jordan-Fischer"/>
    <s v="Vision-oriented high-level extranet"/>
    <n v="6400"/>
    <x v="825"/>
    <n v="8890"/>
    <x v="1"/>
    <n v="1"/>
    <x v="1"/>
    <n v="261"/>
    <n v="34.061302681992338"/>
    <x v="1"/>
    <n v="1538024400"/>
    <n v="1538802000"/>
    <d v="2018-09-27T05:00:00"/>
    <d v="2018-10-06T05:00:00"/>
    <b v="0"/>
    <b v="0"/>
    <s v="theater/plays"/>
    <x v="3"/>
    <s v="plays"/>
  </r>
  <r>
    <n v="839"/>
    <s v="Pierce-Ramirez"/>
    <s v="Organized scalable initiative"/>
    <n v="7700"/>
    <x v="826"/>
    <n v="14644"/>
    <x v="1"/>
    <n v="1"/>
    <x v="1"/>
    <n v="157"/>
    <n v="93.273885350318466"/>
    <x v="1"/>
    <n v="1395032400"/>
    <n v="1398920400"/>
    <d v="2014-03-17T05:00:00"/>
    <d v="2014-05-01T05:00:00"/>
    <b v="0"/>
    <b v="1"/>
    <s v="film &amp; video/documentary"/>
    <x v="4"/>
    <s v="documentary"/>
  </r>
  <r>
    <n v="840"/>
    <s v="Howell and Sons"/>
    <s v="Enhanced regional moderator"/>
    <n v="116300"/>
    <x v="827"/>
    <n v="116583"/>
    <x v="1"/>
    <n v="1"/>
    <x v="1"/>
    <n v="3533"/>
    <n v="32.998301726577978"/>
    <x v="1"/>
    <n v="1405486800"/>
    <n v="1405659600"/>
    <d v="2014-07-16T05:00:00"/>
    <d v="2014-07-18T05:00:00"/>
    <b v="0"/>
    <b v="1"/>
    <s v="theater/plays"/>
    <x v="3"/>
    <s v="plays"/>
  </r>
  <r>
    <n v="841"/>
    <s v="Garcia, Dunn and Richardson"/>
    <s v="Automated even-keeled emulation"/>
    <n v="9100"/>
    <x v="828"/>
    <n v="12991"/>
    <x v="1"/>
    <n v="1"/>
    <x v="1"/>
    <n v="155"/>
    <n v="83.812903225806451"/>
    <x v="1"/>
    <n v="1455861600"/>
    <n v="1457244000"/>
    <d v="2016-02-19T06:00:00"/>
    <d v="2016-03-06T06:00:00"/>
    <b v="0"/>
    <b v="0"/>
    <s v="technology/web"/>
    <x v="2"/>
    <s v="web"/>
  </r>
  <r>
    <n v="842"/>
    <s v="Lawson and Sons"/>
    <s v="Reverse-engineered multi-tasking product"/>
    <n v="1500"/>
    <x v="829"/>
    <n v="8447"/>
    <x v="6"/>
    <n v="1.1200000000000001"/>
    <x v="1"/>
    <n v="132"/>
    <n v="71.671515151515166"/>
    <x v="6"/>
    <n v="1529038800"/>
    <n v="1529298000"/>
    <d v="2018-06-15T05:00:00"/>
    <d v="2018-06-18T05:00:00"/>
    <b v="0"/>
    <b v="0"/>
    <s v="technology/wearables"/>
    <x v="2"/>
    <s v="wearables"/>
  </r>
  <r>
    <n v="843"/>
    <s v="Porter-Hicks"/>
    <s v="De-engineered next generation parallelism"/>
    <n v="8800"/>
    <x v="830"/>
    <n v="2703"/>
    <x v="1"/>
    <n v="1"/>
    <x v="0"/>
    <n v="33"/>
    <n v="81.909090909090907"/>
    <x v="1"/>
    <n v="1535259600"/>
    <n v="1535778000"/>
    <d v="2018-08-26T05:00:00"/>
    <d v="2018-09-01T05:00:00"/>
    <b v="0"/>
    <b v="0"/>
    <s v="photography/photography books"/>
    <x v="7"/>
    <s v="photography books"/>
  </r>
  <r>
    <n v="844"/>
    <s v="Rodriguez-Hansen"/>
    <s v="Intuitive cohesive groupware"/>
    <n v="8800"/>
    <x v="831"/>
    <n v="8747"/>
    <x v="1"/>
    <n v="1"/>
    <x v="3"/>
    <n v="94"/>
    <n v="93.053191489361708"/>
    <x v="1"/>
    <n v="1327212000"/>
    <n v="1327471200"/>
    <d v="2012-01-22T06:00:00"/>
    <d v="2012-01-25T06:00:00"/>
    <b v="0"/>
    <b v="0"/>
    <s v="film &amp; video/documentary"/>
    <x v="4"/>
    <s v="documentary"/>
  </r>
  <r>
    <n v="845"/>
    <s v="Williams LLC"/>
    <s v="Up-sized high-level access"/>
    <n v="69900"/>
    <x v="832"/>
    <n v="138087"/>
    <x v="4"/>
    <n v="1.35"/>
    <x v="1"/>
    <n v="1354"/>
    <n v="137.67906203840474"/>
    <x v="4"/>
    <n v="1526360400"/>
    <n v="1529557200"/>
    <d v="2018-05-15T05:00:00"/>
    <d v="2018-06-21T05:00:00"/>
    <b v="0"/>
    <b v="0"/>
    <s v="technology/web"/>
    <x v="2"/>
    <s v="web"/>
  </r>
  <r>
    <n v="846"/>
    <s v="Cooper, Stanley and Bryant"/>
    <s v="Phased empowering success"/>
    <n v="1000"/>
    <x v="833"/>
    <n v="5085"/>
    <x v="1"/>
    <n v="1"/>
    <x v="1"/>
    <n v="48"/>
    <n v="105.9375"/>
    <x v="1"/>
    <n v="1532149200"/>
    <n v="1535259600"/>
    <d v="2018-07-21T05:00:00"/>
    <d v="2018-08-26T05:00:00"/>
    <b v="1"/>
    <b v="1"/>
    <s v="technology/web"/>
    <x v="2"/>
    <s v="web"/>
  </r>
  <r>
    <n v="847"/>
    <s v="Miller, Glenn and Adams"/>
    <s v="Distributed actuating project"/>
    <n v="4700"/>
    <x v="703"/>
    <n v="11174"/>
    <x v="1"/>
    <n v="1"/>
    <x v="1"/>
    <n v="110"/>
    <n v="101.58181818181818"/>
    <x v="1"/>
    <n v="1515304800"/>
    <n v="1515564000"/>
    <d v="2018-01-07T06:00:00"/>
    <d v="2018-01-10T06:00:00"/>
    <b v="0"/>
    <b v="0"/>
    <s v="food/food trucks"/>
    <x v="0"/>
    <s v="food trucks"/>
  </r>
  <r>
    <n v="848"/>
    <s v="Cole, Salazar and Moreno"/>
    <s v="Robust motivating orchestration"/>
    <n v="3200"/>
    <x v="834"/>
    <n v="10831"/>
    <x v="1"/>
    <n v="1"/>
    <x v="1"/>
    <n v="172"/>
    <n v="62.970930232558139"/>
    <x v="1"/>
    <n v="1276318800"/>
    <n v="1277096400"/>
    <d v="2010-06-12T05:00:00"/>
    <d v="2010-06-21T05:00:00"/>
    <b v="0"/>
    <b v="0"/>
    <s v="film &amp; video/drama"/>
    <x v="4"/>
    <s v="drama"/>
  </r>
  <r>
    <n v="849"/>
    <s v="Jones-Ryan"/>
    <s v="Vision-oriented uniform instruction set"/>
    <n v="6700"/>
    <x v="835"/>
    <n v="8917"/>
    <x v="1"/>
    <n v="1"/>
    <x v="1"/>
    <n v="307"/>
    <n v="29.045602605863191"/>
    <x v="1"/>
    <n v="1328767200"/>
    <n v="1329026400"/>
    <d v="2012-02-09T06:00:00"/>
    <d v="2012-02-12T06:00:00"/>
    <b v="0"/>
    <b v="1"/>
    <s v="music/indie rock"/>
    <x v="1"/>
    <s v="indie rock"/>
  </r>
  <r>
    <n v="850"/>
    <s v="Hood, Perez and Meadows"/>
    <s v="Cross-group upward-trending hierarchy"/>
    <n v="100"/>
    <x v="99"/>
    <n v="1"/>
    <x v="1"/>
    <n v="1"/>
    <x v="0"/>
    <n v="1"/>
    <n v="1"/>
    <x v="1"/>
    <n v="1321682400"/>
    <n v="1322978400"/>
    <d v="2011-11-19T06:00:00"/>
    <d v="2011-12-04T06:00:00"/>
    <b v="1"/>
    <b v="0"/>
    <s v="music/rock"/>
    <x v="1"/>
    <s v="rock"/>
  </r>
  <r>
    <n v="851"/>
    <s v="Bright and Sons"/>
    <s v="Object-based needs-based info-mediaries"/>
    <n v="6000"/>
    <x v="836"/>
    <n v="12468"/>
    <x v="1"/>
    <n v="1"/>
    <x v="1"/>
    <n v="160"/>
    <n v="77.924999999999997"/>
    <x v="1"/>
    <n v="1335934800"/>
    <n v="1338786000"/>
    <d v="2012-05-02T05:00:00"/>
    <d v="2012-06-04T05:00:00"/>
    <b v="0"/>
    <b v="0"/>
    <s v="music/electric music"/>
    <x v="1"/>
    <s v="electric music"/>
  </r>
  <r>
    <n v="852"/>
    <s v="Brady Ltd"/>
    <s v="Open-source reciprocal standardization"/>
    <n v="4900"/>
    <x v="837"/>
    <n v="2505"/>
    <x v="1"/>
    <n v="1"/>
    <x v="0"/>
    <n v="31"/>
    <n v="80.806451612903231"/>
    <x v="1"/>
    <n v="1310792400"/>
    <n v="1311656400"/>
    <d v="2011-07-16T05:00:00"/>
    <d v="2011-07-26T05:00:00"/>
    <b v="0"/>
    <b v="1"/>
    <s v="games/video games"/>
    <x v="6"/>
    <s v="video games"/>
  </r>
  <r>
    <n v="853"/>
    <s v="Collier LLC"/>
    <s v="Secured well-modulated projection"/>
    <n v="17100"/>
    <x v="838"/>
    <n v="111502"/>
    <x v="0"/>
    <n v="0.74"/>
    <x v="1"/>
    <n v="1467"/>
    <n v="56.245044308111787"/>
    <x v="0"/>
    <n v="1308546000"/>
    <n v="1308978000"/>
    <d v="2011-06-20T05:00:00"/>
    <d v="2011-06-25T05:00:00"/>
    <b v="0"/>
    <b v="1"/>
    <s v="music/indie rock"/>
    <x v="1"/>
    <s v="indie rock"/>
  </r>
  <r>
    <n v="854"/>
    <s v="Campbell, Thomas and Obrien"/>
    <s v="Multi-channeled secondary middleware"/>
    <n v="171000"/>
    <x v="839"/>
    <n v="194309"/>
    <x v="0"/>
    <n v="0.74"/>
    <x v="1"/>
    <n v="2662"/>
    <n v="54.015274229902332"/>
    <x v="0"/>
    <n v="1574056800"/>
    <n v="1576389600"/>
    <d v="2019-11-18T06:00:00"/>
    <d v="2019-12-15T06:00:00"/>
    <b v="0"/>
    <b v="0"/>
    <s v="publishing/fiction"/>
    <x v="5"/>
    <s v="fiction"/>
  </r>
  <r>
    <n v="855"/>
    <s v="Moses-Terry"/>
    <s v="Horizontal clear-thinking framework"/>
    <n v="23400"/>
    <x v="840"/>
    <n v="23956"/>
    <x v="2"/>
    <n v="0.69"/>
    <x v="1"/>
    <n v="452"/>
    <n v="36.57"/>
    <x v="2"/>
    <n v="1308373200"/>
    <n v="1311051600"/>
    <d v="2011-06-18T05:00:00"/>
    <d v="2011-07-19T05:00:00"/>
    <b v="0"/>
    <b v="0"/>
    <s v="theater/plays"/>
    <x v="3"/>
    <s v="plays"/>
  </r>
  <r>
    <n v="856"/>
    <s v="Williams and Sons"/>
    <s v="Profound composite core"/>
    <n v="2400"/>
    <x v="841"/>
    <n v="8558"/>
    <x v="1"/>
    <n v="1"/>
    <x v="1"/>
    <n v="158"/>
    <n v="54.164556962025316"/>
    <x v="1"/>
    <n v="1335243600"/>
    <n v="1336712400"/>
    <d v="2012-04-24T05:00:00"/>
    <d v="2012-05-11T05:00:00"/>
    <b v="0"/>
    <b v="0"/>
    <s v="food/food trucks"/>
    <x v="0"/>
    <s v="food trucks"/>
  </r>
  <r>
    <n v="857"/>
    <s v="Miranda, Gray and Hale"/>
    <s v="Programmable disintermediate matrices"/>
    <n v="5300"/>
    <x v="842"/>
    <n v="7413"/>
    <x v="5"/>
    <n v="1.2"/>
    <x v="1"/>
    <n v="225"/>
    <n v="39.536000000000001"/>
    <x v="5"/>
    <n v="1328421600"/>
    <n v="1330408800"/>
    <d v="2012-02-05T06:00:00"/>
    <d v="2012-02-28T06:00:00"/>
    <b v="1"/>
    <b v="0"/>
    <s v="film &amp; video/shorts"/>
    <x v="4"/>
    <s v="shorts"/>
  </r>
  <r>
    <n v="858"/>
    <s v="Ayala, Crawford and Taylor"/>
    <s v="Realigned 5thgeneration knowledge user"/>
    <n v="4000"/>
    <x v="843"/>
    <n v="2778"/>
    <x v="1"/>
    <n v="1"/>
    <x v="0"/>
    <n v="35"/>
    <n v="79.371428571428567"/>
    <x v="1"/>
    <n v="1524286800"/>
    <n v="1524891600"/>
    <d v="2018-04-21T05:00:00"/>
    <d v="2018-04-28T05:00:00"/>
    <b v="1"/>
    <b v="0"/>
    <s v="food/food trucks"/>
    <x v="0"/>
    <s v="food trucks"/>
  </r>
  <r>
    <n v="859"/>
    <s v="Martinez Ltd"/>
    <s v="Multi-layered upward-trending groupware"/>
    <n v="7300"/>
    <x v="844"/>
    <n v="2594"/>
    <x v="1"/>
    <n v="1"/>
    <x v="0"/>
    <n v="63"/>
    <n v="41.174603174603178"/>
    <x v="1"/>
    <n v="1362117600"/>
    <n v="1363669200"/>
    <d v="2013-03-01T06:00:00"/>
    <d v="2013-03-19T05:00:00"/>
    <b v="0"/>
    <b v="1"/>
    <s v="theater/plays"/>
    <x v="3"/>
    <s v="plays"/>
  </r>
  <r>
    <n v="860"/>
    <s v="Lee PLC"/>
    <s v="Re-contextualized leadingedge firmware"/>
    <n v="2000"/>
    <x v="845"/>
    <n v="5033"/>
    <x v="1"/>
    <n v="1"/>
    <x v="1"/>
    <n v="65"/>
    <n v="77.430769230769229"/>
    <x v="1"/>
    <n v="1550556000"/>
    <n v="1551420000"/>
    <d v="2019-02-19T06:00:00"/>
    <d v="2019-03-01T06:00:00"/>
    <b v="0"/>
    <b v="1"/>
    <s v="technology/wearables"/>
    <x v="2"/>
    <s v="wearables"/>
  </r>
  <r>
    <n v="861"/>
    <s v="Young, Ramsey and Powell"/>
    <s v="Devolved disintermediate analyzer"/>
    <n v="8800"/>
    <x v="846"/>
    <n v="9317"/>
    <x v="1"/>
    <n v="1"/>
    <x v="1"/>
    <n v="163"/>
    <n v="57.159509202453989"/>
    <x v="1"/>
    <n v="1269147600"/>
    <n v="1269838800"/>
    <d v="2010-03-21T05:00:00"/>
    <d v="2010-03-29T05:00:00"/>
    <b v="0"/>
    <b v="0"/>
    <s v="theater/plays"/>
    <x v="3"/>
    <s v="plays"/>
  </r>
  <r>
    <n v="862"/>
    <s v="Lewis and Sons"/>
    <s v="Profound disintermediate open system"/>
    <n v="3500"/>
    <x v="847"/>
    <n v="6560"/>
    <x v="1"/>
    <n v="1"/>
    <x v="1"/>
    <n v="85"/>
    <n v="77.17647058823529"/>
    <x v="1"/>
    <n v="1312174800"/>
    <n v="1312520400"/>
    <d v="2011-08-01T05:00:00"/>
    <d v="2011-08-05T05:00:00"/>
    <b v="0"/>
    <b v="0"/>
    <s v="theater/plays"/>
    <x v="3"/>
    <s v="plays"/>
  </r>
  <r>
    <n v="863"/>
    <s v="Davis-Johnson"/>
    <s v="Automated reciprocal protocol"/>
    <n v="1400"/>
    <x v="848"/>
    <n v="5415"/>
    <x v="1"/>
    <n v="1"/>
    <x v="1"/>
    <n v="217"/>
    <n v="24.953917050691246"/>
    <x v="1"/>
    <n v="1434517200"/>
    <n v="1436504400"/>
    <d v="2015-06-17T05:00:00"/>
    <d v="2015-07-10T05:00:00"/>
    <b v="0"/>
    <b v="1"/>
    <s v="film &amp; video/television"/>
    <x v="4"/>
    <s v="television"/>
  </r>
  <r>
    <n v="864"/>
    <s v="Stevenson-Thompson"/>
    <s v="Automated static workforce"/>
    <n v="4200"/>
    <x v="849"/>
    <n v="14577"/>
    <x v="1"/>
    <n v="1"/>
    <x v="1"/>
    <n v="150"/>
    <n v="97.18"/>
    <x v="1"/>
    <n v="1471582800"/>
    <n v="1472014800"/>
    <d v="2016-08-19T05:00:00"/>
    <d v="2016-08-24T05:00:00"/>
    <b v="0"/>
    <b v="0"/>
    <s v="film &amp; video/shorts"/>
    <x v="4"/>
    <s v="shorts"/>
  </r>
  <r>
    <n v="865"/>
    <s v="Ellis, Smith and Armstrong"/>
    <s v="Horizontal attitude-oriented help-desk"/>
    <n v="81000"/>
    <x v="850"/>
    <n v="150515"/>
    <x v="1"/>
    <n v="1"/>
    <x v="1"/>
    <n v="3272"/>
    <n v="46.000916870415651"/>
    <x v="1"/>
    <n v="1410757200"/>
    <n v="1411534800"/>
    <d v="2014-09-15T05:00:00"/>
    <d v="2014-09-24T05:00:00"/>
    <b v="0"/>
    <b v="0"/>
    <s v="theater/plays"/>
    <x v="3"/>
    <s v="plays"/>
  </r>
  <r>
    <n v="866"/>
    <s v="Jackson-Brown"/>
    <s v="Versatile 5thgeneration matrices"/>
    <n v="182800"/>
    <x v="851"/>
    <n v="79045"/>
    <x v="1"/>
    <n v="1"/>
    <x v="3"/>
    <n v="898"/>
    <n v="88.023385300668153"/>
    <x v="1"/>
    <n v="1304830800"/>
    <n v="1304917200"/>
    <d v="2011-05-08T05:00:00"/>
    <d v="2011-05-09T05:00:00"/>
    <b v="0"/>
    <b v="0"/>
    <s v="photography/photography books"/>
    <x v="7"/>
    <s v="photography books"/>
  </r>
  <r>
    <n v="867"/>
    <s v="Kane, Pruitt and Rivera"/>
    <s v="Cross-platform next generation service-desk"/>
    <n v="4800"/>
    <x v="852"/>
    <n v="7797"/>
    <x v="1"/>
    <n v="1"/>
    <x v="1"/>
    <n v="300"/>
    <n v="25.99"/>
    <x v="1"/>
    <n v="1539061200"/>
    <n v="1539579600"/>
    <d v="2018-10-09T05:00:00"/>
    <d v="2018-10-15T05:00:00"/>
    <b v="0"/>
    <b v="0"/>
    <s v="food/food trucks"/>
    <x v="0"/>
    <s v="food trucks"/>
  </r>
  <r>
    <n v="868"/>
    <s v="Wood, Buckley and Meza"/>
    <s v="Front-line web-enabled installation"/>
    <n v="7000"/>
    <x v="853"/>
    <n v="12939"/>
    <x v="1"/>
    <n v="1"/>
    <x v="1"/>
    <n v="126"/>
    <n v="102.69047619047619"/>
    <x v="1"/>
    <n v="1381554000"/>
    <n v="1382504400"/>
    <d v="2013-10-12T05:00:00"/>
    <d v="2013-10-23T05:00:00"/>
    <b v="0"/>
    <b v="0"/>
    <s v="theater/plays"/>
    <x v="3"/>
    <s v="plays"/>
  </r>
  <r>
    <n v="869"/>
    <s v="Brown-Williams"/>
    <s v="Multi-channeled responsive product"/>
    <n v="161900"/>
    <x v="854"/>
    <n v="38376"/>
    <x v="1"/>
    <n v="1"/>
    <x v="0"/>
    <n v="526"/>
    <n v="72.958174904942965"/>
    <x v="1"/>
    <n v="1277096400"/>
    <n v="1278306000"/>
    <d v="2010-06-21T05:00:00"/>
    <d v="2010-07-05T05:00:00"/>
    <b v="0"/>
    <b v="0"/>
    <s v="film &amp; video/drama"/>
    <x v="4"/>
    <s v="drama"/>
  </r>
  <r>
    <n v="870"/>
    <s v="Hansen-Austin"/>
    <s v="Adaptive demand-driven encryption"/>
    <n v="7700"/>
    <x v="855"/>
    <n v="6920"/>
    <x v="1"/>
    <n v="1"/>
    <x v="0"/>
    <n v="121"/>
    <n v="57.190082644628099"/>
    <x v="1"/>
    <n v="1440392400"/>
    <n v="1442552400"/>
    <d v="2015-08-24T05:00:00"/>
    <d v="2015-09-18T05:00:00"/>
    <b v="0"/>
    <b v="0"/>
    <s v="theater/plays"/>
    <x v="3"/>
    <s v="plays"/>
  </r>
  <r>
    <n v="871"/>
    <s v="Santana-George"/>
    <s v="Re-engineered client-driven knowledge user"/>
    <n v="71500"/>
    <x v="856"/>
    <n v="194912"/>
    <x v="1"/>
    <n v="1"/>
    <x v="1"/>
    <n v="2320"/>
    <n v="84.013793103448279"/>
    <x v="1"/>
    <n v="1509512400"/>
    <n v="1511071200"/>
    <d v="2017-11-01T05:00:00"/>
    <d v="2017-11-19T06:00:00"/>
    <b v="0"/>
    <b v="1"/>
    <s v="theater/plays"/>
    <x v="3"/>
    <s v="plays"/>
  </r>
  <r>
    <n v="872"/>
    <s v="Davis LLC"/>
    <s v="Compatible logistical paradigm"/>
    <n v="4700"/>
    <x v="857"/>
    <n v="7992"/>
    <x v="2"/>
    <n v="0.69"/>
    <x v="1"/>
    <n v="81"/>
    <n v="68.08"/>
    <x v="2"/>
    <n v="1535950800"/>
    <n v="1536382800"/>
    <d v="2018-09-03T05:00:00"/>
    <d v="2018-09-08T05:00:00"/>
    <b v="0"/>
    <b v="0"/>
    <s v="film &amp; video/science fiction"/>
    <x v="4"/>
    <s v="science fiction"/>
  </r>
  <r>
    <n v="873"/>
    <s v="Vazquez, Ochoa and Clark"/>
    <s v="Intuitive value-added installation"/>
    <n v="42100"/>
    <x v="858"/>
    <n v="79268"/>
    <x v="1"/>
    <n v="1"/>
    <x v="1"/>
    <n v="1887"/>
    <n v="42.007419183889773"/>
    <x v="1"/>
    <n v="1389160800"/>
    <n v="1389592800"/>
    <d v="2014-01-08T06:00:00"/>
    <d v="2014-01-13T06:00:00"/>
    <b v="0"/>
    <b v="0"/>
    <s v="photography/photography books"/>
    <x v="7"/>
    <s v="photography books"/>
  </r>
  <r>
    <n v="874"/>
    <s v="Chung-Nguyen"/>
    <s v="Managed discrete parallelism"/>
    <n v="40200"/>
    <x v="859"/>
    <n v="139468"/>
    <x v="1"/>
    <n v="1"/>
    <x v="1"/>
    <n v="4358"/>
    <n v="32.002753556677376"/>
    <x v="1"/>
    <n v="1271998800"/>
    <n v="1275282000"/>
    <d v="2010-04-23T05:00:00"/>
    <d v="2010-05-31T05:00:00"/>
    <b v="0"/>
    <b v="1"/>
    <s v="photography/photography books"/>
    <x v="7"/>
    <s v="photography books"/>
  </r>
  <r>
    <n v="875"/>
    <s v="Mueller-Harmon"/>
    <s v="Implemented tangible approach"/>
    <n v="7900"/>
    <x v="860"/>
    <n v="5465"/>
    <x v="1"/>
    <n v="1"/>
    <x v="0"/>
    <n v="67"/>
    <n v="81.567164179104481"/>
    <x v="1"/>
    <n v="1294898400"/>
    <n v="1294984800"/>
    <d v="2011-01-13T06:00:00"/>
    <d v="2011-01-14T06:00:00"/>
    <b v="0"/>
    <b v="0"/>
    <s v="music/rock"/>
    <x v="1"/>
    <s v="rock"/>
  </r>
  <r>
    <n v="876"/>
    <s v="Dixon, Perez and Banks"/>
    <s v="Re-engineered encompassing definition"/>
    <n v="8300"/>
    <x v="861"/>
    <n v="2111"/>
    <x v="0"/>
    <n v="0.74"/>
    <x v="0"/>
    <n v="57"/>
    <n v="27.405964912280698"/>
    <x v="0"/>
    <n v="1559970000"/>
    <n v="1562043600"/>
    <d v="2019-06-08T05:00:00"/>
    <d v="2019-07-02T05:00:00"/>
    <b v="0"/>
    <b v="0"/>
    <s v="photography/photography books"/>
    <x v="7"/>
    <s v="photography books"/>
  </r>
  <r>
    <n v="877"/>
    <s v="Estrada Group"/>
    <s v="Multi-lateral uniform collaboration"/>
    <n v="163600"/>
    <x v="862"/>
    <n v="126628"/>
    <x v="1"/>
    <n v="1"/>
    <x v="0"/>
    <n v="1229"/>
    <n v="103.033360455655"/>
    <x v="1"/>
    <n v="1469509200"/>
    <n v="1469595600"/>
    <d v="2016-07-26T05:00:00"/>
    <d v="2016-07-27T05:00:00"/>
    <b v="0"/>
    <b v="0"/>
    <s v="food/food trucks"/>
    <x v="0"/>
    <s v="food trucks"/>
  </r>
  <r>
    <n v="878"/>
    <s v="Lutz Group"/>
    <s v="Enterprise-wide foreground paradigm"/>
    <n v="2700"/>
    <x v="863"/>
    <n v="1012"/>
    <x v="6"/>
    <n v="1.1200000000000001"/>
    <x v="0"/>
    <n v="12"/>
    <n v="94.453333333333333"/>
    <x v="6"/>
    <n v="1579068000"/>
    <n v="1581141600"/>
    <d v="2020-01-15T06:00:00"/>
    <d v="2020-02-08T06:00:00"/>
    <b v="0"/>
    <b v="0"/>
    <s v="music/metal"/>
    <x v="1"/>
    <s v="metal"/>
  </r>
  <r>
    <n v="879"/>
    <s v="Ortiz Inc"/>
    <s v="Stand-alone incremental parallelism"/>
    <n v="1000"/>
    <x v="864"/>
    <n v="5438"/>
    <x v="1"/>
    <n v="1"/>
    <x v="1"/>
    <n v="53"/>
    <n v="102.60377358490567"/>
    <x v="1"/>
    <n v="1487743200"/>
    <n v="1488520800"/>
    <d v="2017-02-22T06:00:00"/>
    <d v="2017-03-03T06:00:00"/>
    <b v="0"/>
    <b v="0"/>
    <s v="publishing/nonfiction"/>
    <x v="5"/>
    <s v="nonfiction"/>
  </r>
  <r>
    <n v="880"/>
    <s v="Craig, Ellis and Miller"/>
    <s v="Persevering 5thgeneration throughput"/>
    <n v="84500"/>
    <x v="865"/>
    <n v="193101"/>
    <x v="1"/>
    <n v="1"/>
    <x v="1"/>
    <n v="2414"/>
    <n v="79.992129246064621"/>
    <x v="1"/>
    <n v="1563685200"/>
    <n v="1563858000"/>
    <d v="2019-07-21T05:00:00"/>
    <d v="2019-07-23T05:00:00"/>
    <b v="0"/>
    <b v="0"/>
    <s v="music/electric music"/>
    <x v="1"/>
    <s v="electric music"/>
  </r>
  <r>
    <n v="881"/>
    <s v="Charles Inc"/>
    <s v="Implemented object-oriented synergy"/>
    <n v="81300"/>
    <x v="866"/>
    <n v="31665"/>
    <x v="1"/>
    <n v="1"/>
    <x v="0"/>
    <n v="452"/>
    <n v="70.055309734513273"/>
    <x v="1"/>
    <n v="1436418000"/>
    <n v="1438923600"/>
    <d v="2015-07-09T05:00:00"/>
    <d v="2015-08-07T05:00:00"/>
    <b v="0"/>
    <b v="1"/>
    <s v="theater/plays"/>
    <x v="3"/>
    <s v="plays"/>
  </r>
  <r>
    <n v="882"/>
    <s v="White-Rosario"/>
    <s v="Balanced demand-driven definition"/>
    <n v="800"/>
    <x v="867"/>
    <n v="2960"/>
    <x v="1"/>
    <n v="1"/>
    <x v="1"/>
    <n v="80"/>
    <n v="37"/>
    <x v="1"/>
    <n v="1421820000"/>
    <n v="1422165600"/>
    <d v="2015-01-21T06:00:00"/>
    <d v="2015-01-25T06:00:00"/>
    <b v="0"/>
    <b v="0"/>
    <s v="theater/plays"/>
    <x v="3"/>
    <s v="plays"/>
  </r>
  <r>
    <n v="883"/>
    <s v="Simmons-Villarreal"/>
    <s v="Customer-focused mobile Graphic Interface"/>
    <n v="3400"/>
    <x v="868"/>
    <n v="8089"/>
    <x v="1"/>
    <n v="1"/>
    <x v="1"/>
    <n v="193"/>
    <n v="41.911917098445599"/>
    <x v="1"/>
    <n v="1274763600"/>
    <n v="1277874000"/>
    <d v="2010-05-25T05:00:00"/>
    <d v="2010-06-30T05:00:00"/>
    <b v="0"/>
    <b v="0"/>
    <s v="film &amp; video/shorts"/>
    <x v="4"/>
    <s v="shorts"/>
  </r>
  <r>
    <n v="884"/>
    <s v="Strickland Group"/>
    <s v="Horizontal secondary interface"/>
    <n v="170800"/>
    <x v="869"/>
    <n v="109374"/>
    <x v="1"/>
    <n v="1"/>
    <x v="0"/>
    <n v="1886"/>
    <n v="57.992576882290564"/>
    <x v="1"/>
    <n v="1399179600"/>
    <n v="1399352400"/>
    <d v="2014-05-04T05:00:00"/>
    <d v="2014-05-06T05:00:00"/>
    <b v="0"/>
    <b v="1"/>
    <s v="theater/plays"/>
    <x v="3"/>
    <s v="plays"/>
  </r>
  <r>
    <n v="885"/>
    <s v="Lynch Ltd"/>
    <s v="Virtual analyzing collaboration"/>
    <n v="1800"/>
    <x v="870"/>
    <n v="2129"/>
    <x v="1"/>
    <n v="1"/>
    <x v="1"/>
    <n v="52"/>
    <n v="40.942307692307693"/>
    <x v="1"/>
    <n v="1275800400"/>
    <n v="1279083600"/>
    <d v="2010-06-06T05:00:00"/>
    <d v="2010-07-14T05:00:00"/>
    <b v="0"/>
    <b v="0"/>
    <s v="theater/plays"/>
    <x v="3"/>
    <s v="plays"/>
  </r>
  <r>
    <n v="886"/>
    <s v="Sanders LLC"/>
    <s v="Multi-tiered explicit focus group"/>
    <n v="150600"/>
    <x v="871"/>
    <n v="127745"/>
    <x v="1"/>
    <n v="1"/>
    <x v="0"/>
    <n v="1825"/>
    <n v="69.9972602739726"/>
    <x v="1"/>
    <n v="1282798800"/>
    <n v="1284354000"/>
    <d v="2010-08-26T05:00:00"/>
    <d v="2010-09-13T05:00:00"/>
    <b v="0"/>
    <b v="0"/>
    <s v="music/indie rock"/>
    <x v="1"/>
    <s v="indie rock"/>
  </r>
  <r>
    <n v="887"/>
    <s v="Cooper LLC"/>
    <s v="Multi-layered systematic knowledgebase"/>
    <n v="7800"/>
    <x v="872"/>
    <n v="2289"/>
    <x v="1"/>
    <n v="1"/>
    <x v="0"/>
    <n v="31"/>
    <n v="73.838709677419359"/>
    <x v="1"/>
    <n v="1437109200"/>
    <n v="1441170000"/>
    <d v="2015-07-17T05:00:00"/>
    <d v="2015-09-02T05:00:00"/>
    <b v="0"/>
    <b v="1"/>
    <s v="theater/plays"/>
    <x v="3"/>
    <s v="plays"/>
  </r>
  <r>
    <n v="888"/>
    <s v="Palmer Ltd"/>
    <s v="Reverse-engineered uniform knowledge user"/>
    <n v="5800"/>
    <x v="873"/>
    <n v="12174"/>
    <x v="1"/>
    <n v="1"/>
    <x v="1"/>
    <n v="290"/>
    <n v="41.979310344827589"/>
    <x v="1"/>
    <n v="1491886800"/>
    <n v="1493528400"/>
    <d v="2017-04-11T05:00:00"/>
    <d v="2017-04-30T05:00:00"/>
    <b v="0"/>
    <b v="0"/>
    <s v="theater/plays"/>
    <x v="3"/>
    <s v="plays"/>
  </r>
  <r>
    <n v="889"/>
    <s v="Santos Group"/>
    <s v="Secured dynamic capacity"/>
    <n v="5600"/>
    <x v="874"/>
    <n v="9508"/>
    <x v="1"/>
    <n v="1"/>
    <x v="1"/>
    <n v="122"/>
    <n v="77.93442622950819"/>
    <x v="1"/>
    <n v="1394600400"/>
    <n v="1395205200"/>
    <d v="2014-03-12T05:00:00"/>
    <d v="2014-03-19T05:00:00"/>
    <b v="0"/>
    <b v="1"/>
    <s v="music/electric music"/>
    <x v="1"/>
    <s v="electric music"/>
  </r>
  <r>
    <n v="890"/>
    <s v="Christian, Kim and Jimenez"/>
    <s v="Devolved foreground throughput"/>
    <n v="134400"/>
    <x v="875"/>
    <n v="155849"/>
    <x v="1"/>
    <n v="1"/>
    <x v="1"/>
    <n v="1470"/>
    <n v="106.01972789115646"/>
    <x v="1"/>
    <n v="1561352400"/>
    <n v="1561438800"/>
    <d v="2019-06-24T05:00:00"/>
    <d v="2019-06-25T05:00:00"/>
    <b v="0"/>
    <b v="0"/>
    <s v="music/indie rock"/>
    <x v="1"/>
    <s v="indie rock"/>
  </r>
  <r>
    <n v="891"/>
    <s v="Williams, Price and Hurley"/>
    <s v="Synchronized demand-driven infrastructure"/>
    <n v="3000"/>
    <x v="876"/>
    <n v="7758"/>
    <x v="0"/>
    <n v="0.74"/>
    <x v="1"/>
    <n v="165"/>
    <n v="34.793454545454544"/>
    <x v="0"/>
    <n v="1322892000"/>
    <n v="1326693600"/>
    <d v="2011-12-03T06:00:00"/>
    <d v="2012-01-16T06:00:00"/>
    <b v="0"/>
    <b v="0"/>
    <s v="film &amp; video/documentary"/>
    <x v="4"/>
    <s v="documentary"/>
  </r>
  <r>
    <n v="892"/>
    <s v="Anderson, Parks and Estrada"/>
    <s v="Realigned discrete structure"/>
    <n v="6000"/>
    <x v="877"/>
    <n v="13835"/>
    <x v="1"/>
    <n v="1"/>
    <x v="1"/>
    <n v="182"/>
    <n v="76.016483516483518"/>
    <x v="1"/>
    <n v="1274418000"/>
    <n v="1277960400"/>
    <d v="2010-05-21T05:00:00"/>
    <d v="2010-07-01T05:00:00"/>
    <b v="0"/>
    <b v="0"/>
    <s v="publishing/translations"/>
    <x v="5"/>
    <s v="translations"/>
  </r>
  <r>
    <n v="893"/>
    <s v="Collins-Martinez"/>
    <s v="Progressive grid-enabled website"/>
    <n v="8400"/>
    <x v="878"/>
    <n v="10770"/>
    <x v="6"/>
    <n v="1.1200000000000001"/>
    <x v="1"/>
    <n v="199"/>
    <n v="60.615075376884427"/>
    <x v="6"/>
    <n v="1434344400"/>
    <n v="1434690000"/>
    <d v="2015-06-15T05:00:00"/>
    <d v="2015-06-19T05:00:00"/>
    <b v="0"/>
    <b v="1"/>
    <s v="film &amp; video/documentary"/>
    <x v="4"/>
    <s v="documentary"/>
  </r>
  <r>
    <n v="894"/>
    <s v="Barrett Inc"/>
    <s v="Organic cohesive neural-net"/>
    <n v="1700"/>
    <x v="879"/>
    <n v="3208"/>
    <x v="4"/>
    <n v="1.35"/>
    <x v="1"/>
    <n v="56"/>
    <n v="77.335714285714289"/>
    <x v="4"/>
    <n v="1373518800"/>
    <n v="1376110800"/>
    <d v="2013-07-11T05:00:00"/>
    <d v="2013-08-10T05:00:00"/>
    <b v="0"/>
    <b v="1"/>
    <s v="film &amp; video/television"/>
    <x v="4"/>
    <s v="television"/>
  </r>
  <r>
    <n v="895"/>
    <s v="Adams-Rollins"/>
    <s v="Integrated demand-driven info-mediaries"/>
    <n v="159800"/>
    <x v="880"/>
    <n v="11108"/>
    <x v="1"/>
    <n v="1"/>
    <x v="0"/>
    <n v="107"/>
    <n v="103.81308411214954"/>
    <x v="1"/>
    <n v="1517637600"/>
    <n v="1518415200"/>
    <d v="2018-02-03T06:00:00"/>
    <d v="2018-02-12T06:00:00"/>
    <b v="0"/>
    <b v="0"/>
    <s v="theater/plays"/>
    <x v="3"/>
    <s v="plays"/>
  </r>
  <r>
    <n v="896"/>
    <s v="Wright-Bryant"/>
    <s v="Reverse-engineered client-server extranet"/>
    <n v="19800"/>
    <x v="881"/>
    <n v="153338"/>
    <x v="2"/>
    <n v="0.69"/>
    <x v="1"/>
    <n v="1460"/>
    <n v="72.46795890410958"/>
    <x v="2"/>
    <n v="1310619600"/>
    <n v="1310878800"/>
    <d v="2011-07-14T05:00:00"/>
    <d v="2011-07-17T05:00:00"/>
    <b v="0"/>
    <b v="1"/>
    <s v="food/food trucks"/>
    <x v="0"/>
    <s v="food trucks"/>
  </r>
  <r>
    <n v="897"/>
    <s v="Berry-Cannon"/>
    <s v="Organized discrete encoding"/>
    <n v="8800"/>
    <x v="882"/>
    <n v="2437"/>
    <x v="1"/>
    <n v="1"/>
    <x v="0"/>
    <n v="27"/>
    <n v="90.259259259259252"/>
    <x v="1"/>
    <n v="1556427600"/>
    <n v="1556600400"/>
    <d v="2019-04-28T05:00:00"/>
    <d v="2019-04-30T05:00:00"/>
    <b v="0"/>
    <b v="0"/>
    <s v="theater/plays"/>
    <x v="3"/>
    <s v="plays"/>
  </r>
  <r>
    <n v="898"/>
    <s v="Davis-Gonzalez"/>
    <s v="Balanced regional flexibility"/>
    <n v="179100"/>
    <x v="883"/>
    <n v="93991"/>
    <x v="1"/>
    <n v="1"/>
    <x v="0"/>
    <n v="1221"/>
    <n v="76.978705978705975"/>
    <x v="1"/>
    <n v="1576476000"/>
    <n v="1576994400"/>
    <d v="2019-12-16T06:00:00"/>
    <d v="2019-12-22T06:00:00"/>
    <b v="0"/>
    <b v="0"/>
    <s v="film &amp; video/documentary"/>
    <x v="4"/>
    <s v="documentary"/>
  </r>
  <r>
    <n v="899"/>
    <s v="Best-Young"/>
    <s v="Implemented multimedia time-frame"/>
    <n v="3100"/>
    <x v="884"/>
    <n v="12620"/>
    <x v="5"/>
    <n v="1.2"/>
    <x v="1"/>
    <n v="123"/>
    <n v="123.1219512195122"/>
    <x v="5"/>
    <n v="1381122000"/>
    <n v="1382677200"/>
    <d v="2013-10-07T05:00:00"/>
    <d v="2013-10-25T05:00:00"/>
    <b v="0"/>
    <b v="0"/>
    <s v="music/jazz"/>
    <x v="1"/>
    <s v="jazz"/>
  </r>
  <r>
    <n v="900"/>
    <s v="Powers, Smith and Deleon"/>
    <s v="Enhanced uniform service-desk"/>
    <n v="100"/>
    <x v="397"/>
    <n v="2"/>
    <x v="1"/>
    <n v="1"/>
    <x v="0"/>
    <n v="1"/>
    <n v="2"/>
    <x v="1"/>
    <n v="1411102800"/>
    <n v="1411189200"/>
    <d v="2014-09-19T05:00:00"/>
    <d v="2014-09-20T05:00:00"/>
    <b v="0"/>
    <b v="1"/>
    <s v="technology/web"/>
    <x v="2"/>
    <s v="web"/>
  </r>
  <r>
    <n v="901"/>
    <s v="Hogan Group"/>
    <s v="Versatile bottom-line definition"/>
    <n v="5600"/>
    <x v="885"/>
    <n v="8746"/>
    <x v="1"/>
    <n v="1"/>
    <x v="1"/>
    <n v="159"/>
    <n v="55.0062893081761"/>
    <x v="1"/>
    <n v="1531803600"/>
    <n v="1534654800"/>
    <d v="2018-07-17T05:00:00"/>
    <d v="2018-08-19T05:00:00"/>
    <b v="0"/>
    <b v="1"/>
    <s v="music/rock"/>
    <x v="1"/>
    <s v="rock"/>
  </r>
  <r>
    <n v="902"/>
    <s v="Wang, Silva and Byrd"/>
    <s v="Integrated bifurcated software"/>
    <n v="1400"/>
    <x v="886"/>
    <n v="3534"/>
    <x v="1"/>
    <n v="1"/>
    <x v="1"/>
    <n v="110"/>
    <n v="32.127272727272725"/>
    <x v="1"/>
    <n v="1454133600"/>
    <n v="1457762400"/>
    <d v="2016-01-30T06:00:00"/>
    <d v="2016-03-12T06:00:00"/>
    <b v="0"/>
    <b v="0"/>
    <s v="technology/web"/>
    <x v="2"/>
    <s v="web"/>
  </r>
  <r>
    <n v="903"/>
    <s v="Parker-Morris"/>
    <s v="Assimilated next generation instruction set"/>
    <n v="41000"/>
    <x v="887"/>
    <n v="709"/>
    <x v="1"/>
    <n v="1"/>
    <x v="2"/>
    <n v="14"/>
    <n v="50.642857142857146"/>
    <x v="1"/>
    <n v="1336194000"/>
    <n v="1337490000"/>
    <d v="2012-05-05T05:00:00"/>
    <d v="2012-05-20T05:00:00"/>
    <b v="0"/>
    <b v="1"/>
    <s v="publishing/nonfiction"/>
    <x v="5"/>
    <s v="nonfiction"/>
  </r>
  <r>
    <n v="904"/>
    <s v="Rodriguez, Johnson and Jackson"/>
    <s v="Digitized foreground array"/>
    <n v="6500"/>
    <x v="888"/>
    <n v="795"/>
    <x v="1"/>
    <n v="1"/>
    <x v="0"/>
    <n v="16"/>
    <n v="49.6875"/>
    <x v="1"/>
    <n v="1349326800"/>
    <n v="1349672400"/>
    <d v="2012-10-04T05:00:00"/>
    <d v="2012-10-08T05:00:00"/>
    <b v="0"/>
    <b v="0"/>
    <s v="publishing/radio &amp; podcasts"/>
    <x v="5"/>
    <s v="radio &amp; podcasts"/>
  </r>
  <r>
    <n v="905"/>
    <s v="Haynes PLC"/>
    <s v="Re-engineered clear-thinking project"/>
    <n v="7900"/>
    <x v="889"/>
    <n v="12955"/>
    <x v="1"/>
    <n v="1"/>
    <x v="1"/>
    <n v="236"/>
    <n v="54.894067796610166"/>
    <x v="1"/>
    <n v="1379566800"/>
    <n v="1379826000"/>
    <d v="2013-09-19T05:00:00"/>
    <d v="2013-09-22T05:00:00"/>
    <b v="0"/>
    <b v="0"/>
    <s v="theater/plays"/>
    <x v="3"/>
    <s v="plays"/>
  </r>
  <r>
    <n v="906"/>
    <s v="Hayes Group"/>
    <s v="Implemented even-keeled standardization"/>
    <n v="5500"/>
    <x v="890"/>
    <n v="8964"/>
    <x v="1"/>
    <n v="1"/>
    <x v="1"/>
    <n v="191"/>
    <n v="46.931937172774866"/>
    <x v="1"/>
    <n v="1494651600"/>
    <n v="1497762000"/>
    <d v="2017-05-13T05:00:00"/>
    <d v="2017-06-18T05:00:00"/>
    <b v="1"/>
    <b v="1"/>
    <s v="film &amp; video/documentary"/>
    <x v="4"/>
    <s v="documentary"/>
  </r>
  <r>
    <n v="907"/>
    <s v="White, Pena and Calhoun"/>
    <s v="Quality-focused asymmetric adapter"/>
    <n v="9100"/>
    <x v="891"/>
    <n v="1843"/>
    <x v="1"/>
    <n v="1"/>
    <x v="0"/>
    <n v="41"/>
    <n v="44.951219512195124"/>
    <x v="1"/>
    <n v="1303880400"/>
    <n v="1304485200"/>
    <d v="2011-04-27T05:00:00"/>
    <d v="2011-05-04T05:00:00"/>
    <b v="0"/>
    <b v="0"/>
    <s v="theater/plays"/>
    <x v="3"/>
    <s v="plays"/>
  </r>
  <r>
    <n v="908"/>
    <s v="Bryant-Pope"/>
    <s v="Networked intangible help-desk"/>
    <n v="38200"/>
    <x v="892"/>
    <n v="121950"/>
    <x v="1"/>
    <n v="1"/>
    <x v="1"/>
    <n v="3934"/>
    <n v="30.99898322318251"/>
    <x v="1"/>
    <n v="1335934800"/>
    <n v="1336885200"/>
    <d v="2012-05-02T05:00:00"/>
    <d v="2012-05-13T05:00:00"/>
    <b v="0"/>
    <b v="0"/>
    <s v="games/video games"/>
    <x v="6"/>
    <s v="video games"/>
  </r>
  <r>
    <n v="909"/>
    <s v="Gates, Li and Thompson"/>
    <s v="Synchronized attitude-oriented frame"/>
    <n v="1800"/>
    <x v="893"/>
    <n v="8621"/>
    <x v="0"/>
    <n v="0.74"/>
    <x v="1"/>
    <n v="80"/>
    <n v="79.744249999999994"/>
    <x v="0"/>
    <n v="1528088400"/>
    <n v="1530421200"/>
    <d v="2018-06-04T05:00:00"/>
    <d v="2018-07-01T05:00:00"/>
    <b v="0"/>
    <b v="1"/>
    <s v="theater/plays"/>
    <x v="3"/>
    <s v="plays"/>
  </r>
  <r>
    <n v="910"/>
    <s v="King-Morris"/>
    <s v="Proactive incremental architecture"/>
    <n v="154500"/>
    <x v="894"/>
    <n v="30215"/>
    <x v="1"/>
    <n v="1"/>
    <x v="3"/>
    <n v="296"/>
    <n v="102.07770270270271"/>
    <x v="1"/>
    <n v="1421906400"/>
    <n v="1421992800"/>
    <d v="2015-01-22T06:00:00"/>
    <d v="2015-01-23T06:00:00"/>
    <b v="0"/>
    <b v="0"/>
    <s v="theater/plays"/>
    <x v="3"/>
    <s v="plays"/>
  </r>
  <r>
    <n v="911"/>
    <s v="Carter, Cole and Curtis"/>
    <s v="Cloned responsive standardization"/>
    <n v="5800"/>
    <x v="895"/>
    <n v="11539"/>
    <x v="1"/>
    <n v="1"/>
    <x v="1"/>
    <n v="462"/>
    <n v="24.976190476190474"/>
    <x v="1"/>
    <n v="1568005200"/>
    <n v="1568178000"/>
    <d v="2019-09-09T05:00:00"/>
    <d v="2019-09-11T05:00:00"/>
    <b v="1"/>
    <b v="0"/>
    <s v="technology/web"/>
    <x v="2"/>
    <s v="web"/>
  </r>
  <r>
    <n v="912"/>
    <s v="Sanchez-Parsons"/>
    <s v="Reduced bifurcated pricing structure"/>
    <n v="1800"/>
    <x v="896"/>
    <n v="14310"/>
    <x v="1"/>
    <n v="1"/>
    <x v="1"/>
    <n v="179"/>
    <n v="79.944134078212286"/>
    <x v="1"/>
    <n v="1346821200"/>
    <n v="1347944400"/>
    <d v="2012-09-05T05:00:00"/>
    <d v="2012-09-18T05:00:00"/>
    <b v="1"/>
    <b v="0"/>
    <s v="film &amp; video/drama"/>
    <x v="4"/>
    <s v="drama"/>
  </r>
  <r>
    <n v="913"/>
    <s v="Rivera-Pearson"/>
    <s v="Re-engineered asymmetric challenge"/>
    <n v="70200"/>
    <x v="897"/>
    <n v="35536"/>
    <x v="2"/>
    <n v="0.69"/>
    <x v="0"/>
    <n v="523"/>
    <n v="46.883059273422553"/>
    <x v="2"/>
    <n v="1557637200"/>
    <n v="1558760400"/>
    <d v="2019-05-12T05:00:00"/>
    <d v="2019-05-25T05:00:00"/>
    <b v="0"/>
    <b v="0"/>
    <s v="film &amp; video/drama"/>
    <x v="4"/>
    <s v="drama"/>
  </r>
  <r>
    <n v="914"/>
    <s v="Ramirez, Padilla and Barrera"/>
    <s v="Diverse client-driven conglomeration"/>
    <n v="6400"/>
    <x v="898"/>
    <n v="3676"/>
    <x v="4"/>
    <n v="1.35"/>
    <x v="0"/>
    <n v="141"/>
    <n v="35.195744680851064"/>
    <x v="4"/>
    <n v="1375592400"/>
    <n v="1376629200"/>
    <d v="2013-08-04T05:00:00"/>
    <d v="2013-08-16T05:00:00"/>
    <b v="0"/>
    <b v="0"/>
    <s v="theater/plays"/>
    <x v="3"/>
    <s v="plays"/>
  </r>
  <r>
    <n v="915"/>
    <s v="Riggs Group"/>
    <s v="Configurable upward-trending solution"/>
    <n v="125900"/>
    <x v="899"/>
    <n v="195936"/>
    <x v="4"/>
    <n v="1.35"/>
    <x v="1"/>
    <n v="1866"/>
    <n v="141.75434083601289"/>
    <x v="4"/>
    <n v="1503982800"/>
    <n v="1504760400"/>
    <d v="2017-08-29T05:00:00"/>
    <d v="2017-09-07T05:00:00"/>
    <b v="0"/>
    <b v="0"/>
    <s v="film &amp; video/television"/>
    <x v="4"/>
    <s v="television"/>
  </r>
  <r>
    <n v="916"/>
    <s v="Clements Ltd"/>
    <s v="Persistent bandwidth-monitored framework"/>
    <n v="3700"/>
    <x v="900"/>
    <n v="1343"/>
    <x v="1"/>
    <n v="1"/>
    <x v="0"/>
    <n v="52"/>
    <n v="25.826923076923077"/>
    <x v="1"/>
    <n v="1418882400"/>
    <n v="1419660000"/>
    <d v="2014-12-18T06:00:00"/>
    <d v="2014-12-27T06:00:00"/>
    <b v="0"/>
    <b v="0"/>
    <s v="photography/photography books"/>
    <x v="7"/>
    <s v="photography books"/>
  </r>
  <r>
    <n v="917"/>
    <s v="Cooper Inc"/>
    <s v="Polarized discrete product"/>
    <n v="3600"/>
    <x v="901"/>
    <n v="2097"/>
    <x v="4"/>
    <n v="1.35"/>
    <x v="2"/>
    <n v="27"/>
    <n v="104.85000000000001"/>
    <x v="4"/>
    <n v="1309237200"/>
    <n v="1311310800"/>
    <d v="2011-06-28T05:00:00"/>
    <d v="2011-07-22T05:00:00"/>
    <b v="0"/>
    <b v="1"/>
    <s v="film &amp; video/shorts"/>
    <x v="4"/>
    <s v="shorts"/>
  </r>
  <r>
    <n v="918"/>
    <s v="Jones-Gonzalez"/>
    <s v="Seamless dynamic website"/>
    <n v="3800"/>
    <x v="902"/>
    <n v="9021"/>
    <x v="5"/>
    <n v="1.2"/>
    <x v="1"/>
    <n v="156"/>
    <n v="69.392307692307682"/>
    <x v="5"/>
    <n v="1343365200"/>
    <n v="1344315600"/>
    <d v="2012-07-27T05:00:00"/>
    <d v="2012-08-07T05:00:00"/>
    <b v="0"/>
    <b v="0"/>
    <s v="publishing/radio &amp; podcasts"/>
    <x v="5"/>
    <s v="radio &amp; podcasts"/>
  </r>
  <r>
    <n v="919"/>
    <s v="Fox Ltd"/>
    <s v="Extended multimedia firmware"/>
    <n v="35600"/>
    <x v="903"/>
    <n v="20915"/>
    <x v="2"/>
    <n v="0.69"/>
    <x v="0"/>
    <n v="225"/>
    <n v="64.139333333333326"/>
    <x v="2"/>
    <n v="1507957200"/>
    <n v="1510725600"/>
    <d v="2017-10-14T05:00:00"/>
    <d v="2017-11-15T06:00:00"/>
    <b v="0"/>
    <b v="1"/>
    <s v="theater/plays"/>
    <x v="3"/>
    <s v="plays"/>
  </r>
  <r>
    <n v="920"/>
    <s v="Green, Murphy and Webb"/>
    <s v="Versatile directional project"/>
    <n v="5300"/>
    <x v="904"/>
    <n v="9676"/>
    <x v="1"/>
    <n v="1"/>
    <x v="1"/>
    <n v="255"/>
    <n v="37.945098039215686"/>
    <x v="1"/>
    <n v="1549519200"/>
    <n v="1551247200"/>
    <d v="2019-02-07T06:00:00"/>
    <d v="2019-02-27T06:00:00"/>
    <b v="1"/>
    <b v="0"/>
    <s v="film &amp; video/animation"/>
    <x v="4"/>
    <s v="animation"/>
  </r>
  <r>
    <n v="921"/>
    <s v="Stevenson PLC"/>
    <s v="Profound directional knowledge user"/>
    <n v="160400"/>
    <x v="905"/>
    <n v="1210"/>
    <x v="1"/>
    <n v="1"/>
    <x v="0"/>
    <n v="38"/>
    <n v="31.842105263157894"/>
    <x v="1"/>
    <n v="1329026400"/>
    <n v="1330236000"/>
    <d v="2012-02-12T06:00:00"/>
    <d v="2012-02-26T06:00:00"/>
    <b v="0"/>
    <b v="0"/>
    <s v="technology/web"/>
    <x v="2"/>
    <s v="web"/>
  </r>
  <r>
    <n v="922"/>
    <s v="Soto-Anthony"/>
    <s v="Ameliorated logistical capability"/>
    <n v="51400"/>
    <x v="906"/>
    <n v="90440"/>
    <x v="1"/>
    <n v="1"/>
    <x v="1"/>
    <n v="2261"/>
    <n v="40"/>
    <x v="1"/>
    <n v="1544335200"/>
    <n v="1545112800"/>
    <d v="2018-12-09T06:00:00"/>
    <d v="2018-12-18T06:00:00"/>
    <b v="0"/>
    <b v="1"/>
    <s v="music/world music"/>
    <x v="1"/>
    <s v="world music"/>
  </r>
  <r>
    <n v="923"/>
    <s v="Wise and Sons"/>
    <s v="Sharable discrete definition"/>
    <n v="1700"/>
    <x v="907"/>
    <n v="4044"/>
    <x v="1"/>
    <n v="1"/>
    <x v="1"/>
    <n v="40"/>
    <n v="101.1"/>
    <x v="1"/>
    <n v="1279083600"/>
    <n v="1279170000"/>
    <d v="2010-07-14T05:00:00"/>
    <d v="2010-07-15T05:00:00"/>
    <b v="0"/>
    <b v="0"/>
    <s v="theater/plays"/>
    <x v="3"/>
    <s v="plays"/>
  </r>
  <r>
    <n v="924"/>
    <s v="Butler-Barr"/>
    <s v="User-friendly next generation core"/>
    <n v="39400"/>
    <x v="908"/>
    <n v="192292"/>
    <x v="6"/>
    <n v="1.1200000000000001"/>
    <x v="1"/>
    <n v="2289"/>
    <n v="94.087828746177379"/>
    <x v="6"/>
    <n v="1572498000"/>
    <n v="1573452000"/>
    <d v="2019-10-31T05:00:00"/>
    <d v="2019-11-11T06:00:00"/>
    <b v="0"/>
    <b v="0"/>
    <s v="theater/plays"/>
    <x v="3"/>
    <s v="plays"/>
  </r>
  <r>
    <n v="925"/>
    <s v="Wilson, Jefferson and Anderson"/>
    <s v="Profit-focused empowering system engine"/>
    <n v="3000"/>
    <x v="909"/>
    <n v="6722"/>
    <x v="1"/>
    <n v="1"/>
    <x v="1"/>
    <n v="65"/>
    <n v="103.41538461538461"/>
    <x v="1"/>
    <n v="1506056400"/>
    <n v="1507093200"/>
    <d v="2017-09-22T05:00:00"/>
    <d v="2017-10-04T05:00:00"/>
    <b v="0"/>
    <b v="0"/>
    <s v="theater/plays"/>
    <x v="3"/>
    <s v="plays"/>
  </r>
  <r>
    <n v="926"/>
    <s v="Brown-Oliver"/>
    <s v="Synchronized cohesive encoding"/>
    <n v="8700"/>
    <x v="910"/>
    <n v="1577"/>
    <x v="1"/>
    <n v="1"/>
    <x v="0"/>
    <n v="15"/>
    <n v="105.13333333333334"/>
    <x v="1"/>
    <n v="1463029200"/>
    <n v="1463374800"/>
    <d v="2016-05-12T05:00:00"/>
    <d v="2016-05-16T05:00:00"/>
    <b v="0"/>
    <b v="0"/>
    <s v="food/food trucks"/>
    <x v="0"/>
    <s v="food trucks"/>
  </r>
  <r>
    <n v="927"/>
    <s v="Davis-Gardner"/>
    <s v="Synergistic dynamic utilization"/>
    <n v="7200"/>
    <x v="911"/>
    <n v="3301"/>
    <x v="1"/>
    <n v="1"/>
    <x v="0"/>
    <n v="37"/>
    <n v="89.21621621621621"/>
    <x v="1"/>
    <n v="1342069200"/>
    <n v="1344574800"/>
    <d v="2012-07-12T05:00:00"/>
    <d v="2012-08-10T05:00:00"/>
    <b v="0"/>
    <b v="0"/>
    <s v="theater/plays"/>
    <x v="3"/>
    <s v="plays"/>
  </r>
  <r>
    <n v="928"/>
    <s v="Dawson Group"/>
    <s v="Triple-buffered bi-directional model"/>
    <n v="167400"/>
    <x v="912"/>
    <n v="196386"/>
    <x v="6"/>
    <n v="1.1200000000000001"/>
    <x v="1"/>
    <n v="3777"/>
    <n v="58.2346624305004"/>
    <x v="6"/>
    <n v="1388296800"/>
    <n v="1389074400"/>
    <d v="2013-12-29T06:00:00"/>
    <d v="2014-01-07T06:00:00"/>
    <b v="0"/>
    <b v="0"/>
    <s v="technology/web"/>
    <x v="2"/>
    <s v="web"/>
  </r>
  <r>
    <n v="929"/>
    <s v="Turner-Terrell"/>
    <s v="Polarized tertiary function"/>
    <n v="5500"/>
    <x v="913"/>
    <n v="11952"/>
    <x v="4"/>
    <n v="1.35"/>
    <x v="1"/>
    <n v="184"/>
    <n v="87.69130434782609"/>
    <x v="4"/>
    <n v="1493787600"/>
    <n v="1494997200"/>
    <d v="2017-05-03T05:00:00"/>
    <d v="2017-05-17T05:00:00"/>
    <b v="0"/>
    <b v="0"/>
    <s v="theater/plays"/>
    <x v="3"/>
    <s v="plays"/>
  </r>
  <r>
    <n v="930"/>
    <s v="Hall, Buchanan and Benton"/>
    <s v="Configurable fault-tolerant structure"/>
    <n v="3500"/>
    <x v="914"/>
    <n v="3930"/>
    <x v="1"/>
    <n v="1"/>
    <x v="1"/>
    <n v="85"/>
    <n v="46.235294117647058"/>
    <x v="1"/>
    <n v="1424844000"/>
    <n v="1425448800"/>
    <d v="2015-02-25T06:00:00"/>
    <d v="2015-03-04T06:00:00"/>
    <b v="0"/>
    <b v="1"/>
    <s v="theater/plays"/>
    <x v="3"/>
    <s v="plays"/>
  </r>
  <r>
    <n v="931"/>
    <s v="Lowery, Hayden and Cruz"/>
    <s v="Digitized 24/7 budgetary management"/>
    <n v="7900"/>
    <x v="915"/>
    <n v="5729"/>
    <x v="1"/>
    <n v="1"/>
    <x v="0"/>
    <n v="112"/>
    <n v="51.151785714285715"/>
    <x v="1"/>
    <n v="1403931600"/>
    <n v="1404104400"/>
    <d v="2014-06-28T05:00:00"/>
    <d v="2014-06-30T05:00:00"/>
    <b v="0"/>
    <b v="1"/>
    <s v="theater/plays"/>
    <x v="3"/>
    <s v="plays"/>
  </r>
  <r>
    <n v="932"/>
    <s v="Mora, Miller and Harper"/>
    <s v="Stand-alone zero tolerance algorithm"/>
    <n v="2300"/>
    <x v="916"/>
    <n v="4883"/>
    <x v="1"/>
    <n v="1"/>
    <x v="1"/>
    <n v="144"/>
    <n v="33.909722222222221"/>
    <x v="1"/>
    <n v="1394514000"/>
    <n v="1394773200"/>
    <d v="2014-03-11T05:00:00"/>
    <d v="2014-03-14T05:00:00"/>
    <b v="0"/>
    <b v="0"/>
    <s v="music/rock"/>
    <x v="1"/>
    <s v="rock"/>
  </r>
  <r>
    <n v="933"/>
    <s v="Espinoza Group"/>
    <s v="Implemented tangible support"/>
    <n v="73000"/>
    <x v="917"/>
    <n v="175015"/>
    <x v="1"/>
    <n v="1"/>
    <x v="1"/>
    <n v="1902"/>
    <n v="92.016298633017882"/>
    <x v="1"/>
    <n v="1365397200"/>
    <n v="1366520400"/>
    <d v="2013-04-08T05:00:00"/>
    <d v="2013-04-21T05:00:00"/>
    <b v="0"/>
    <b v="0"/>
    <s v="theater/plays"/>
    <x v="3"/>
    <s v="plays"/>
  </r>
  <r>
    <n v="934"/>
    <s v="Davis, Crawford and Lopez"/>
    <s v="Reactive radical framework"/>
    <n v="6200"/>
    <x v="918"/>
    <n v="11280"/>
    <x v="1"/>
    <n v="1"/>
    <x v="1"/>
    <n v="105"/>
    <n v="107.42857142857143"/>
    <x v="1"/>
    <n v="1456120800"/>
    <n v="1456639200"/>
    <d v="2016-02-22T06:00:00"/>
    <d v="2016-02-28T06:00:00"/>
    <b v="0"/>
    <b v="0"/>
    <s v="theater/plays"/>
    <x v="3"/>
    <s v="plays"/>
  </r>
  <r>
    <n v="935"/>
    <s v="Richards, Stevens and Fleming"/>
    <s v="Object-based full-range knowledge user"/>
    <n v="6100"/>
    <x v="919"/>
    <n v="10012"/>
    <x v="1"/>
    <n v="1"/>
    <x v="1"/>
    <n v="132"/>
    <n v="75.848484848484844"/>
    <x v="1"/>
    <n v="1437714000"/>
    <n v="1438318800"/>
    <d v="2015-07-24T05:00:00"/>
    <d v="2015-07-31T05:00:00"/>
    <b v="0"/>
    <b v="0"/>
    <s v="theater/plays"/>
    <x v="3"/>
    <s v="plays"/>
  </r>
  <r>
    <n v="936"/>
    <s v="Brown Ltd"/>
    <s v="Enhanced composite contingency"/>
    <n v="103200"/>
    <x v="920"/>
    <n v="1690"/>
    <x v="1"/>
    <n v="1"/>
    <x v="0"/>
    <n v="21"/>
    <n v="80.476190476190482"/>
    <x v="1"/>
    <n v="1563771600"/>
    <n v="1564030800"/>
    <d v="2019-07-22T05:00:00"/>
    <d v="2019-07-25T05:00:00"/>
    <b v="1"/>
    <b v="0"/>
    <s v="theater/plays"/>
    <x v="3"/>
    <s v="plays"/>
  </r>
  <r>
    <n v="937"/>
    <s v="Tapia, Sandoval and Hurley"/>
    <s v="Cloned fresh-thinking model"/>
    <n v="171000"/>
    <x v="921"/>
    <n v="84891"/>
    <x v="1"/>
    <n v="1"/>
    <x v="3"/>
    <n v="976"/>
    <n v="86.978483606557376"/>
    <x v="1"/>
    <n v="1448517600"/>
    <n v="1449295200"/>
    <d v="2015-11-26T06:00:00"/>
    <d v="2015-12-05T06:00:00"/>
    <b v="0"/>
    <b v="0"/>
    <s v="film &amp; video/documentary"/>
    <x v="4"/>
    <s v="documentary"/>
  </r>
  <r>
    <n v="938"/>
    <s v="Allen Inc"/>
    <s v="Total dedicated benchmark"/>
    <n v="9200"/>
    <x v="922"/>
    <n v="10093"/>
    <x v="1"/>
    <n v="1"/>
    <x v="1"/>
    <n v="96"/>
    <n v="105.13541666666667"/>
    <x v="1"/>
    <n v="1528779600"/>
    <n v="1531890000"/>
    <d v="2018-06-12T05:00:00"/>
    <d v="2018-07-18T05:00:00"/>
    <b v="0"/>
    <b v="1"/>
    <s v="publishing/fiction"/>
    <x v="5"/>
    <s v="fiction"/>
  </r>
  <r>
    <n v="939"/>
    <s v="Williams, Johnson and Campbell"/>
    <s v="Streamlined human-resource Graphic Interface"/>
    <n v="7800"/>
    <x v="923"/>
    <n v="3839"/>
    <x v="1"/>
    <n v="1"/>
    <x v="0"/>
    <n v="67"/>
    <n v="57.298507462686565"/>
    <x v="1"/>
    <n v="1304744400"/>
    <n v="1306213200"/>
    <d v="2011-05-07T05:00:00"/>
    <d v="2011-05-24T05:00:00"/>
    <b v="0"/>
    <b v="1"/>
    <s v="games/video games"/>
    <x v="6"/>
    <s v="video games"/>
  </r>
  <r>
    <n v="940"/>
    <s v="Wiggins Ltd"/>
    <s v="Upgradable analyzing core"/>
    <n v="9900"/>
    <x v="924"/>
    <n v="6161"/>
    <x v="0"/>
    <n v="0.74"/>
    <x v="2"/>
    <n v="66"/>
    <n v="69.077878787878788"/>
    <x v="0"/>
    <n v="1354341600"/>
    <n v="1356242400"/>
    <d v="2012-12-01T06:00:00"/>
    <d v="2012-12-23T06:00:00"/>
    <b v="0"/>
    <b v="0"/>
    <s v="technology/web"/>
    <x v="2"/>
    <s v="web"/>
  </r>
  <r>
    <n v="941"/>
    <s v="Luna-Horne"/>
    <s v="Profound exuding pricing structure"/>
    <n v="43000"/>
    <x v="925"/>
    <n v="5615"/>
    <x v="1"/>
    <n v="1"/>
    <x v="0"/>
    <n v="78"/>
    <n v="71.987179487179489"/>
    <x v="1"/>
    <n v="1294552800"/>
    <n v="1297576800"/>
    <d v="2011-01-09T06:00:00"/>
    <d v="2011-02-13T06:00:00"/>
    <b v="1"/>
    <b v="0"/>
    <s v="theater/plays"/>
    <x v="3"/>
    <s v="plays"/>
  </r>
  <r>
    <n v="942"/>
    <s v="Allen Inc"/>
    <s v="Horizontal optimizing model"/>
    <n v="9600"/>
    <x v="926"/>
    <n v="6205"/>
    <x v="2"/>
    <n v="0.69"/>
    <x v="0"/>
    <n v="67"/>
    <n v="63.90223880597015"/>
    <x v="2"/>
    <n v="1295935200"/>
    <n v="1296194400"/>
    <d v="2011-01-25T06:00:00"/>
    <d v="2011-01-28T06:00:00"/>
    <b v="0"/>
    <b v="0"/>
    <s v="theater/plays"/>
    <x v="3"/>
    <s v="plays"/>
  </r>
  <r>
    <n v="943"/>
    <s v="Peterson, Gonzalez and Spencer"/>
    <s v="Synchronized fault-tolerant algorithm"/>
    <n v="7500"/>
    <x v="927"/>
    <n v="11969"/>
    <x v="1"/>
    <n v="1"/>
    <x v="1"/>
    <n v="114"/>
    <n v="104.99122807017544"/>
    <x v="1"/>
    <n v="1411534800"/>
    <n v="1414558800"/>
    <d v="2014-09-24T05:00:00"/>
    <d v="2014-10-29T05:00:00"/>
    <b v="0"/>
    <b v="0"/>
    <s v="food/food trucks"/>
    <x v="0"/>
    <s v="food trucks"/>
  </r>
  <r>
    <n v="944"/>
    <s v="Walter Inc"/>
    <s v="Streamlined 5thgeneration intranet"/>
    <n v="10000"/>
    <x v="928"/>
    <n v="8142"/>
    <x v="2"/>
    <n v="0.69"/>
    <x v="0"/>
    <n v="263"/>
    <n v="21.361140684410646"/>
    <x v="2"/>
    <n v="1486706400"/>
    <n v="1488348000"/>
    <d v="2017-02-10T06:00:00"/>
    <d v="2017-03-01T06:00:00"/>
    <b v="0"/>
    <b v="0"/>
    <s v="photography/photography books"/>
    <x v="7"/>
    <s v="photography books"/>
  </r>
  <r>
    <n v="945"/>
    <s v="Sanders, Farley and Huffman"/>
    <s v="Cross-group clear-thinking task-force"/>
    <n v="172000"/>
    <x v="929"/>
    <n v="55805"/>
    <x v="1"/>
    <n v="1"/>
    <x v="0"/>
    <n v="1691"/>
    <n v="33.001182732111175"/>
    <x v="1"/>
    <n v="1333602000"/>
    <n v="1334898000"/>
    <d v="2012-04-05T05:00:00"/>
    <d v="2012-04-20T05:00:00"/>
    <b v="1"/>
    <b v="0"/>
    <s v="photography/photography books"/>
    <x v="7"/>
    <s v="photography books"/>
  </r>
  <r>
    <n v="946"/>
    <s v="Hall, Holmes and Walker"/>
    <s v="Public-key bandwidth-monitored intranet"/>
    <n v="153700"/>
    <x v="930"/>
    <n v="15238"/>
    <x v="1"/>
    <n v="1"/>
    <x v="0"/>
    <n v="181"/>
    <n v="84.187845303867405"/>
    <x v="1"/>
    <n v="1308200400"/>
    <n v="1308373200"/>
    <d v="2011-06-16T05:00:00"/>
    <d v="2011-06-18T05:00:00"/>
    <b v="0"/>
    <b v="0"/>
    <s v="theater/plays"/>
    <x v="3"/>
    <s v="plays"/>
  </r>
  <r>
    <n v="947"/>
    <s v="Smith-Powell"/>
    <s v="Upgradable clear-thinking hardware"/>
    <n v="3600"/>
    <x v="931"/>
    <n v="961"/>
    <x v="1"/>
    <n v="1"/>
    <x v="0"/>
    <n v="13"/>
    <n v="73.92307692307692"/>
    <x v="1"/>
    <n v="1411707600"/>
    <n v="1412312400"/>
    <d v="2014-09-26T05:00:00"/>
    <d v="2014-10-03T05:00:00"/>
    <b v="0"/>
    <b v="0"/>
    <s v="theater/plays"/>
    <x v="3"/>
    <s v="plays"/>
  </r>
  <r>
    <n v="948"/>
    <s v="Smith-Hill"/>
    <s v="Integrated holistic paradigm"/>
    <n v="9400"/>
    <x v="932"/>
    <n v="5918"/>
    <x v="1"/>
    <n v="1"/>
    <x v="3"/>
    <n v="160"/>
    <n v="36.987499999999997"/>
    <x v="1"/>
    <n v="1418364000"/>
    <n v="1419228000"/>
    <d v="2014-12-12T06:00:00"/>
    <d v="2014-12-22T06:00:00"/>
    <b v="1"/>
    <b v="1"/>
    <s v="film &amp; video/documentary"/>
    <x v="4"/>
    <s v="documentary"/>
  </r>
  <r>
    <n v="949"/>
    <s v="Wright LLC"/>
    <s v="Seamless clear-thinking conglomeration"/>
    <n v="5900"/>
    <x v="933"/>
    <n v="9520"/>
    <x v="1"/>
    <n v="1"/>
    <x v="1"/>
    <n v="203"/>
    <n v="46.896551724137929"/>
    <x v="1"/>
    <n v="1429333200"/>
    <n v="1430974800"/>
    <d v="2015-04-18T05:00:00"/>
    <d v="2015-05-07T05:00:00"/>
    <b v="0"/>
    <b v="0"/>
    <s v="technology/web"/>
    <x v="2"/>
    <s v="web"/>
  </r>
  <r>
    <n v="950"/>
    <s v="Williams, Orozco and Gomez"/>
    <s v="Persistent content-based methodology"/>
    <n v="100"/>
    <x v="348"/>
    <n v="5"/>
    <x v="1"/>
    <n v="1"/>
    <x v="0"/>
    <n v="1"/>
    <n v="5"/>
    <x v="1"/>
    <n v="1555390800"/>
    <n v="1555822800"/>
    <d v="2019-04-16T05:00:00"/>
    <d v="2019-04-21T05:00:00"/>
    <b v="0"/>
    <b v="1"/>
    <s v="theater/plays"/>
    <x v="3"/>
    <s v="plays"/>
  </r>
  <r>
    <n v="951"/>
    <s v="Peterson Ltd"/>
    <s v="Re-engineered 24hour matrix"/>
    <n v="14500"/>
    <x v="934"/>
    <n v="159056"/>
    <x v="1"/>
    <n v="1"/>
    <x v="1"/>
    <n v="1559"/>
    <n v="102.02437459910199"/>
    <x v="1"/>
    <n v="1482732000"/>
    <n v="1482818400"/>
    <d v="2016-12-26T06:00:00"/>
    <d v="2016-12-27T06:00:00"/>
    <b v="0"/>
    <b v="1"/>
    <s v="music/rock"/>
    <x v="1"/>
    <s v="rock"/>
  </r>
  <r>
    <n v="952"/>
    <s v="Cummings-Hayes"/>
    <s v="Virtual multi-tasking core"/>
    <n v="145500"/>
    <x v="935"/>
    <n v="101987"/>
    <x v="1"/>
    <n v="1"/>
    <x v="3"/>
    <n v="2266"/>
    <n v="45.007502206531335"/>
    <x v="1"/>
    <n v="1470718800"/>
    <n v="1471928400"/>
    <d v="2016-08-09T05:00:00"/>
    <d v="2016-08-23T05:00:00"/>
    <b v="0"/>
    <b v="0"/>
    <s v="film &amp; video/documentary"/>
    <x v="4"/>
    <s v="documentary"/>
  </r>
  <r>
    <n v="953"/>
    <s v="Boyle Ltd"/>
    <s v="Streamlined fault-tolerant conglomeration"/>
    <n v="3300"/>
    <x v="936"/>
    <n v="1980"/>
    <x v="1"/>
    <n v="1"/>
    <x v="0"/>
    <n v="21"/>
    <n v="94.285714285714292"/>
    <x v="1"/>
    <n v="1450591200"/>
    <n v="1453701600"/>
    <d v="2015-12-20T06:00:00"/>
    <d v="2016-01-25T06:00:00"/>
    <b v="0"/>
    <b v="1"/>
    <s v="film &amp; video/science fiction"/>
    <x v="4"/>
    <s v="science fiction"/>
  </r>
  <r>
    <n v="954"/>
    <s v="Henderson, Parker and Diaz"/>
    <s v="Enterprise-wide client-driven policy"/>
    <n v="42600"/>
    <x v="937"/>
    <n v="156384"/>
    <x v="2"/>
    <n v="0.69"/>
    <x v="1"/>
    <n v="1548"/>
    <n v="69.706046511627903"/>
    <x v="2"/>
    <n v="1348290000"/>
    <n v="1350363600"/>
    <d v="2012-09-22T05:00:00"/>
    <d v="2012-10-16T05:00:00"/>
    <b v="0"/>
    <b v="0"/>
    <s v="technology/web"/>
    <x v="2"/>
    <s v="web"/>
  </r>
  <r>
    <n v="955"/>
    <s v="Moss-Obrien"/>
    <s v="Function-based next generation emulation"/>
    <n v="700"/>
    <x v="938"/>
    <n v="7763"/>
    <x v="1"/>
    <n v="1"/>
    <x v="1"/>
    <n v="80"/>
    <n v="97.037499999999994"/>
    <x v="1"/>
    <n v="1353823200"/>
    <n v="1353996000"/>
    <d v="2012-11-25T06:00:00"/>
    <d v="2012-11-27T06:00:00"/>
    <b v="0"/>
    <b v="0"/>
    <s v="theater/plays"/>
    <x v="3"/>
    <s v="plays"/>
  </r>
  <r>
    <n v="956"/>
    <s v="Wood Inc"/>
    <s v="Re-engineered composite focus group"/>
    <n v="187600"/>
    <x v="939"/>
    <n v="35698"/>
    <x v="1"/>
    <n v="1"/>
    <x v="0"/>
    <n v="830"/>
    <n v="43.00963855421687"/>
    <x v="1"/>
    <n v="1450764000"/>
    <n v="1451109600"/>
    <d v="2015-12-22T06:00:00"/>
    <d v="2015-12-26T06:00:00"/>
    <b v="0"/>
    <b v="0"/>
    <s v="film &amp; video/science fiction"/>
    <x v="4"/>
    <s v="science fiction"/>
  </r>
  <r>
    <n v="957"/>
    <s v="Riley, Cohen and Goodman"/>
    <s v="Profound mission-critical function"/>
    <n v="9800"/>
    <x v="940"/>
    <n v="12434"/>
    <x v="1"/>
    <n v="1"/>
    <x v="1"/>
    <n v="131"/>
    <n v="94.916030534351151"/>
    <x v="1"/>
    <n v="1329372000"/>
    <n v="1329631200"/>
    <d v="2012-02-16T06:00:00"/>
    <d v="2012-02-19T06:00:00"/>
    <b v="0"/>
    <b v="0"/>
    <s v="theater/plays"/>
    <x v="3"/>
    <s v="plays"/>
  </r>
  <r>
    <n v="958"/>
    <s v="Green, Robinson and Ho"/>
    <s v="De-engineered zero-defect open system"/>
    <n v="1100"/>
    <x v="941"/>
    <n v="8081"/>
    <x v="1"/>
    <n v="1"/>
    <x v="1"/>
    <n v="112"/>
    <n v="72.151785714285708"/>
    <x v="1"/>
    <n v="1277096400"/>
    <n v="1278997200"/>
    <d v="2010-06-21T05:00:00"/>
    <d v="2010-07-13T05:00:00"/>
    <b v="0"/>
    <b v="0"/>
    <s v="film &amp; video/animation"/>
    <x v="4"/>
    <s v="animation"/>
  </r>
  <r>
    <n v="959"/>
    <s v="Black-Graham"/>
    <s v="Operative hybrid utilization"/>
    <n v="145000"/>
    <x v="942"/>
    <n v="6631"/>
    <x v="1"/>
    <n v="1"/>
    <x v="0"/>
    <n v="130"/>
    <n v="51.007692307692309"/>
    <x v="1"/>
    <n v="1277701200"/>
    <n v="1280120400"/>
    <d v="2010-06-28T05:00:00"/>
    <d v="2010-07-26T05:00:00"/>
    <b v="0"/>
    <b v="0"/>
    <s v="publishing/translations"/>
    <x v="5"/>
    <s v="translations"/>
  </r>
  <r>
    <n v="960"/>
    <s v="Robbins Group"/>
    <s v="Function-based interactive matrix"/>
    <n v="5500"/>
    <x v="943"/>
    <n v="4678"/>
    <x v="1"/>
    <n v="1"/>
    <x v="0"/>
    <n v="55"/>
    <n v="85.054545454545448"/>
    <x v="1"/>
    <n v="1454911200"/>
    <n v="1458104400"/>
    <d v="2016-02-08T06:00:00"/>
    <d v="2016-03-16T05:00:00"/>
    <b v="0"/>
    <b v="0"/>
    <s v="technology/web"/>
    <x v="2"/>
    <s v="web"/>
  </r>
  <r>
    <n v="961"/>
    <s v="Mason, Case and May"/>
    <s v="Optimized content-based collaboration"/>
    <n v="5700"/>
    <x v="944"/>
    <n v="6800"/>
    <x v="1"/>
    <n v="1"/>
    <x v="1"/>
    <n v="155"/>
    <n v="43.87096774193548"/>
    <x v="1"/>
    <n v="1297922400"/>
    <n v="1298268000"/>
    <d v="2011-02-17T06:00:00"/>
    <d v="2011-02-21T06:00:00"/>
    <b v="0"/>
    <b v="0"/>
    <s v="publishing/translations"/>
    <x v="5"/>
    <s v="translations"/>
  </r>
  <r>
    <n v="962"/>
    <s v="Harris, Russell and Mitchell"/>
    <s v="User-centric cohesive policy"/>
    <n v="3600"/>
    <x v="945"/>
    <n v="10657"/>
    <x v="1"/>
    <n v="1"/>
    <x v="1"/>
    <n v="266"/>
    <n v="40.063909774436091"/>
    <x v="1"/>
    <n v="1384408800"/>
    <n v="1386223200"/>
    <d v="2013-11-14T06:00:00"/>
    <d v="2013-12-05T06:00:00"/>
    <b v="0"/>
    <b v="0"/>
    <s v="food/food trucks"/>
    <x v="0"/>
    <s v="food trucks"/>
  </r>
  <r>
    <n v="963"/>
    <s v="Rodriguez-Robinson"/>
    <s v="Ergonomic methodical hub"/>
    <n v="5900"/>
    <x v="946"/>
    <n v="4997"/>
    <x v="6"/>
    <n v="1.1200000000000001"/>
    <x v="0"/>
    <n v="114"/>
    <n v="49.093333333333334"/>
    <x v="6"/>
    <n v="1299304800"/>
    <n v="1299823200"/>
    <d v="2011-03-05T06:00:00"/>
    <d v="2011-03-11T06:00:00"/>
    <b v="0"/>
    <b v="1"/>
    <s v="photography/photography books"/>
    <x v="7"/>
    <s v="photography books"/>
  </r>
  <r>
    <n v="964"/>
    <s v="Peck, Higgins and Smith"/>
    <s v="Devolved disintermediate encryption"/>
    <n v="3700"/>
    <x v="947"/>
    <n v="13164"/>
    <x v="1"/>
    <n v="1"/>
    <x v="1"/>
    <n v="155"/>
    <n v="84.92903225806451"/>
    <x v="1"/>
    <n v="1431320400"/>
    <n v="1431752400"/>
    <d v="2015-05-11T05:00:00"/>
    <d v="2015-05-16T05:00:00"/>
    <b v="0"/>
    <b v="0"/>
    <s v="theater/plays"/>
    <x v="3"/>
    <s v="plays"/>
  </r>
  <r>
    <n v="965"/>
    <s v="Nunez-King"/>
    <s v="Phased clear-thinking policy"/>
    <n v="2200"/>
    <x v="948"/>
    <n v="8501"/>
    <x v="4"/>
    <n v="1.35"/>
    <x v="1"/>
    <n v="207"/>
    <n v="55.44130434782609"/>
    <x v="4"/>
    <n v="1264399200"/>
    <n v="1267855200"/>
    <d v="2010-01-25T06:00:00"/>
    <d v="2010-03-06T06:00:00"/>
    <b v="0"/>
    <b v="0"/>
    <s v="music/rock"/>
    <x v="1"/>
    <s v="rock"/>
  </r>
  <r>
    <n v="966"/>
    <s v="Davis and Sons"/>
    <s v="Seamless solution-oriented capacity"/>
    <n v="1700"/>
    <x v="949"/>
    <n v="13468"/>
    <x v="1"/>
    <n v="1"/>
    <x v="1"/>
    <n v="245"/>
    <n v="54.971428571428568"/>
    <x v="1"/>
    <n v="1497502800"/>
    <n v="1497675600"/>
    <d v="2017-06-15T05:00:00"/>
    <d v="2017-06-17T05:00:00"/>
    <b v="0"/>
    <b v="0"/>
    <s v="theater/plays"/>
    <x v="3"/>
    <s v="plays"/>
  </r>
  <r>
    <n v="967"/>
    <s v="Howard-Douglas"/>
    <s v="Organized human-resource attitude"/>
    <n v="88400"/>
    <x v="950"/>
    <n v="121138"/>
    <x v="1"/>
    <n v="1"/>
    <x v="1"/>
    <n v="1573"/>
    <n v="77.010807374443743"/>
    <x v="1"/>
    <n v="1333688400"/>
    <n v="1336885200"/>
    <d v="2012-04-06T05:00:00"/>
    <d v="2012-05-13T05:00:00"/>
    <b v="0"/>
    <b v="0"/>
    <s v="music/world music"/>
    <x v="1"/>
    <s v="world music"/>
  </r>
  <r>
    <n v="968"/>
    <s v="Gonzalez-White"/>
    <s v="Open-architected disintermediate budgetary management"/>
    <n v="2400"/>
    <x v="951"/>
    <n v="8117"/>
    <x v="1"/>
    <n v="1"/>
    <x v="1"/>
    <n v="114"/>
    <n v="71.201754385964918"/>
    <x v="1"/>
    <n v="1293861600"/>
    <n v="1295157600"/>
    <d v="2011-01-01T06:00:00"/>
    <d v="2011-01-16T06:00:00"/>
    <b v="0"/>
    <b v="0"/>
    <s v="food/food trucks"/>
    <x v="0"/>
    <s v="food trucks"/>
  </r>
  <r>
    <n v="969"/>
    <s v="Lopez-King"/>
    <s v="Multi-lateral radical solution"/>
    <n v="7900"/>
    <x v="952"/>
    <n v="8550"/>
    <x v="1"/>
    <n v="1"/>
    <x v="1"/>
    <n v="93"/>
    <n v="91.935483870967744"/>
    <x v="1"/>
    <n v="1576994400"/>
    <n v="1577599200"/>
    <d v="2019-12-22T06:00:00"/>
    <d v="2019-12-29T06:00:00"/>
    <b v="0"/>
    <b v="0"/>
    <s v="theater/plays"/>
    <x v="3"/>
    <s v="plays"/>
  </r>
  <r>
    <n v="970"/>
    <s v="Glover-Nelson"/>
    <s v="Inverse context-sensitive info-mediaries"/>
    <n v="94900"/>
    <x v="953"/>
    <n v="57659"/>
    <x v="1"/>
    <n v="1"/>
    <x v="0"/>
    <n v="594"/>
    <n v="97.069023569023571"/>
    <x v="1"/>
    <n v="1304917200"/>
    <n v="1305003600"/>
    <d v="2011-05-09T05:00:00"/>
    <d v="2011-05-10T05:00:00"/>
    <b v="0"/>
    <b v="0"/>
    <s v="theater/plays"/>
    <x v="3"/>
    <s v="plays"/>
  </r>
  <r>
    <n v="971"/>
    <s v="Garner and Sons"/>
    <s v="Versatile neutral workforce"/>
    <n v="5100"/>
    <x v="954"/>
    <n v="1414"/>
    <x v="1"/>
    <n v="1"/>
    <x v="0"/>
    <n v="24"/>
    <n v="58.916666666666664"/>
    <x v="1"/>
    <n v="1381208400"/>
    <n v="1381726800"/>
    <d v="2013-10-08T05:00:00"/>
    <d v="2013-10-14T05:00:00"/>
    <b v="0"/>
    <b v="0"/>
    <s v="film &amp; video/television"/>
    <x v="4"/>
    <s v="television"/>
  </r>
  <r>
    <n v="972"/>
    <s v="Sellers, Roach and Garrison"/>
    <s v="Multi-tiered systematic knowledge user"/>
    <n v="42700"/>
    <x v="955"/>
    <n v="97524"/>
    <x v="1"/>
    <n v="1"/>
    <x v="1"/>
    <n v="1681"/>
    <n v="58.015466983938133"/>
    <x v="1"/>
    <n v="1401685200"/>
    <n v="1402462800"/>
    <d v="2014-06-02T05:00:00"/>
    <d v="2014-06-11T05:00:00"/>
    <b v="0"/>
    <b v="1"/>
    <s v="technology/web"/>
    <x v="2"/>
    <s v="web"/>
  </r>
  <r>
    <n v="973"/>
    <s v="Herrera, Bennett and Silva"/>
    <s v="Programmable multi-state algorithm"/>
    <n v="121100"/>
    <x v="956"/>
    <n v="26176"/>
    <x v="1"/>
    <n v="1"/>
    <x v="0"/>
    <n v="252"/>
    <n v="103.87301587301587"/>
    <x v="1"/>
    <n v="1291960800"/>
    <n v="1292133600"/>
    <d v="2010-12-10T06:00:00"/>
    <d v="2010-12-12T06:00:00"/>
    <b v="0"/>
    <b v="1"/>
    <s v="theater/plays"/>
    <x v="3"/>
    <s v="plays"/>
  </r>
  <r>
    <n v="974"/>
    <s v="Thomas, Clay and Mendoza"/>
    <s v="Multi-channeled reciprocal interface"/>
    <n v="800"/>
    <x v="957"/>
    <n v="2991"/>
    <x v="1"/>
    <n v="1"/>
    <x v="1"/>
    <n v="32"/>
    <n v="93.46875"/>
    <x v="1"/>
    <n v="1368853200"/>
    <n v="1368939600"/>
    <d v="2013-05-18T05:00:00"/>
    <d v="2013-05-19T05:00:00"/>
    <b v="0"/>
    <b v="0"/>
    <s v="music/indie rock"/>
    <x v="1"/>
    <s v="indie rock"/>
  </r>
  <r>
    <n v="975"/>
    <s v="Ayala Group"/>
    <s v="Right-sized maximized migration"/>
    <n v="5400"/>
    <x v="958"/>
    <n v="8366"/>
    <x v="1"/>
    <n v="1"/>
    <x v="1"/>
    <n v="135"/>
    <n v="61.970370370370368"/>
    <x v="1"/>
    <n v="1448776800"/>
    <n v="1452146400"/>
    <d v="2015-11-29T06:00:00"/>
    <d v="2016-01-07T06:00:00"/>
    <b v="0"/>
    <b v="1"/>
    <s v="theater/plays"/>
    <x v="3"/>
    <s v="plays"/>
  </r>
  <r>
    <n v="976"/>
    <s v="Huerta, Roberts and Dickerson"/>
    <s v="Self-enabling value-added artificial intelligence"/>
    <n v="4000"/>
    <x v="959"/>
    <n v="12886"/>
    <x v="1"/>
    <n v="1"/>
    <x v="1"/>
    <n v="140"/>
    <n v="92.042857142857144"/>
    <x v="1"/>
    <n v="1296194400"/>
    <n v="1296712800"/>
    <d v="2011-01-28T06:00:00"/>
    <d v="2011-02-03T06:00:00"/>
    <b v="0"/>
    <b v="1"/>
    <s v="theater/plays"/>
    <x v="3"/>
    <s v="plays"/>
  </r>
  <r>
    <n v="977"/>
    <s v="Johnson Group"/>
    <s v="Vision-oriented interactive solution"/>
    <n v="7000"/>
    <x v="960"/>
    <n v="5177"/>
    <x v="1"/>
    <n v="1"/>
    <x v="0"/>
    <n v="67"/>
    <n v="77.268656716417908"/>
    <x v="1"/>
    <n v="1517983200"/>
    <n v="1520748000"/>
    <d v="2018-02-07T06:00:00"/>
    <d v="2018-03-11T06:00:00"/>
    <b v="0"/>
    <b v="0"/>
    <s v="food/food trucks"/>
    <x v="0"/>
    <s v="food trucks"/>
  </r>
  <r>
    <n v="978"/>
    <s v="Bailey, Nguyen and Martinez"/>
    <s v="Fundamental user-facing productivity"/>
    <n v="1000"/>
    <x v="961"/>
    <n v="8641"/>
    <x v="1"/>
    <n v="1"/>
    <x v="1"/>
    <n v="92"/>
    <n v="93.923913043478265"/>
    <x v="1"/>
    <n v="1478930400"/>
    <n v="1480831200"/>
    <d v="2016-11-12T06:00:00"/>
    <d v="2016-12-04T06:00:00"/>
    <b v="0"/>
    <b v="0"/>
    <s v="games/video games"/>
    <x v="6"/>
    <s v="video games"/>
  </r>
  <r>
    <n v="979"/>
    <s v="Williams, Martin and Meyer"/>
    <s v="Innovative well-modulated capability"/>
    <n v="60200"/>
    <x v="962"/>
    <n v="86244"/>
    <x v="4"/>
    <n v="1.35"/>
    <x v="1"/>
    <n v="1015"/>
    <n v="114.70876847290641"/>
    <x v="4"/>
    <n v="1426395600"/>
    <n v="1426914000"/>
    <d v="2015-03-15T05:00:00"/>
    <d v="2015-03-21T05:00:00"/>
    <b v="0"/>
    <b v="0"/>
    <s v="theater/plays"/>
    <x v="3"/>
    <s v="plays"/>
  </r>
  <r>
    <n v="980"/>
    <s v="Huff-Johnson"/>
    <s v="Universal fault-tolerant orchestration"/>
    <n v="195200"/>
    <x v="963"/>
    <n v="78630"/>
    <x v="1"/>
    <n v="1"/>
    <x v="0"/>
    <n v="742"/>
    <n v="105.97035040431267"/>
    <x v="1"/>
    <n v="1446181200"/>
    <n v="1446616800"/>
    <d v="2015-10-30T05:00:00"/>
    <d v="2015-11-04T06:00:00"/>
    <b v="1"/>
    <b v="0"/>
    <s v="publishing/nonfiction"/>
    <x v="5"/>
    <s v="nonfiction"/>
  </r>
  <r>
    <n v="981"/>
    <s v="Diaz-Little"/>
    <s v="Grass-roots executive synergy"/>
    <n v="6700"/>
    <x v="964"/>
    <n v="11941"/>
    <x v="1"/>
    <n v="1"/>
    <x v="1"/>
    <n v="323"/>
    <n v="36.969040247678016"/>
    <x v="1"/>
    <n v="1514181600"/>
    <n v="1517032800"/>
    <d v="2017-12-25T06:00:00"/>
    <d v="2018-01-27T06:00:00"/>
    <b v="0"/>
    <b v="0"/>
    <s v="technology/web"/>
    <x v="2"/>
    <s v="web"/>
  </r>
  <r>
    <n v="982"/>
    <s v="Freeman-French"/>
    <s v="Multi-layered optimal application"/>
    <n v="7200"/>
    <x v="965"/>
    <n v="6115"/>
    <x v="1"/>
    <n v="1"/>
    <x v="0"/>
    <n v="75"/>
    <n v="81.533333333333331"/>
    <x v="1"/>
    <n v="1311051600"/>
    <n v="1311224400"/>
    <d v="2011-07-19T05:00:00"/>
    <d v="2011-07-21T05:00:00"/>
    <b v="0"/>
    <b v="1"/>
    <s v="film &amp; video/documentary"/>
    <x v="4"/>
    <s v="documentary"/>
  </r>
  <r>
    <n v="983"/>
    <s v="Beck-Weber"/>
    <s v="Business-focused full-range core"/>
    <n v="129100"/>
    <x v="966"/>
    <n v="188404"/>
    <x v="1"/>
    <n v="1"/>
    <x v="1"/>
    <n v="2326"/>
    <n v="80.999140154772135"/>
    <x v="1"/>
    <n v="1564894800"/>
    <n v="1566190800"/>
    <d v="2019-08-04T05:00:00"/>
    <d v="2019-08-19T05:00:00"/>
    <b v="0"/>
    <b v="0"/>
    <s v="film &amp; video/documentary"/>
    <x v="4"/>
    <s v="documentary"/>
  </r>
  <r>
    <n v="984"/>
    <s v="Lewis-Jacobson"/>
    <s v="Exclusive system-worthy Graphic Interface"/>
    <n v="6500"/>
    <x v="967"/>
    <n v="9910"/>
    <x v="1"/>
    <n v="1"/>
    <x v="1"/>
    <n v="381"/>
    <n v="26.010498687664043"/>
    <x v="1"/>
    <n v="1567918800"/>
    <n v="1570165200"/>
    <d v="2019-09-08T05:00:00"/>
    <d v="2019-10-04T05:00:00"/>
    <b v="0"/>
    <b v="0"/>
    <s v="theater/plays"/>
    <x v="3"/>
    <s v="plays"/>
  </r>
  <r>
    <n v="985"/>
    <s v="Logan-Curtis"/>
    <s v="Enhanced optimal ability"/>
    <n v="170600"/>
    <x v="968"/>
    <n v="114523"/>
    <x v="1"/>
    <n v="1"/>
    <x v="0"/>
    <n v="4405"/>
    <n v="25.998410896708286"/>
    <x v="1"/>
    <n v="1386309600"/>
    <n v="1388556000"/>
    <d v="2013-12-06T06:00:00"/>
    <d v="2014-01-01T06:00:00"/>
    <b v="0"/>
    <b v="1"/>
    <s v="music/rock"/>
    <x v="1"/>
    <s v="rock"/>
  </r>
  <r>
    <n v="986"/>
    <s v="Chan, Washington and Callahan"/>
    <s v="Optional zero administration neural-net"/>
    <n v="7800"/>
    <x v="969"/>
    <n v="3144"/>
    <x v="1"/>
    <n v="1"/>
    <x v="0"/>
    <n v="92"/>
    <n v="34.173913043478258"/>
    <x v="1"/>
    <n v="1301979600"/>
    <n v="1303189200"/>
    <d v="2011-04-05T05:00:00"/>
    <d v="2011-04-19T05:00:00"/>
    <b v="0"/>
    <b v="0"/>
    <s v="music/rock"/>
    <x v="1"/>
    <s v="rock"/>
  </r>
  <r>
    <n v="987"/>
    <s v="Wilson Group"/>
    <s v="Ameliorated foreground focus group"/>
    <n v="6200"/>
    <x v="970"/>
    <n v="13441"/>
    <x v="1"/>
    <n v="1"/>
    <x v="1"/>
    <n v="480"/>
    <n v="28.002083333333335"/>
    <x v="1"/>
    <n v="1493269200"/>
    <n v="1494478800"/>
    <d v="2017-04-27T05:00:00"/>
    <d v="2017-05-11T05:00:00"/>
    <b v="0"/>
    <b v="0"/>
    <s v="film &amp; video/documentary"/>
    <x v="4"/>
    <s v="documentary"/>
  </r>
  <r>
    <n v="988"/>
    <s v="Gardner, Ryan and Gutierrez"/>
    <s v="Triple-buffered multi-tasking matrices"/>
    <n v="9400"/>
    <x v="815"/>
    <n v="4899"/>
    <x v="1"/>
    <n v="1"/>
    <x v="0"/>
    <n v="64"/>
    <n v="76.546875"/>
    <x v="1"/>
    <n v="1478930400"/>
    <n v="1480744800"/>
    <d v="2016-11-12T06:00:00"/>
    <d v="2016-12-03T06:00:00"/>
    <b v="0"/>
    <b v="0"/>
    <s v="publishing/radio &amp; podcasts"/>
    <x v="5"/>
    <s v="radio &amp; podcasts"/>
  </r>
  <r>
    <n v="989"/>
    <s v="Hernandez Inc"/>
    <s v="Versatile dedicated migration"/>
    <n v="2400"/>
    <x v="971"/>
    <n v="11990"/>
    <x v="1"/>
    <n v="1"/>
    <x v="1"/>
    <n v="226"/>
    <n v="53.053097345132741"/>
    <x v="1"/>
    <n v="1555390800"/>
    <n v="1555822800"/>
    <d v="2019-04-16T05:00:00"/>
    <d v="2019-04-21T05:00:00"/>
    <b v="0"/>
    <b v="0"/>
    <s v="publishing/translations"/>
    <x v="5"/>
    <s v="translations"/>
  </r>
  <r>
    <n v="990"/>
    <s v="Ortiz-Roberts"/>
    <s v="Devolved foreground customer loyalty"/>
    <n v="7800"/>
    <x v="972"/>
    <n v="6839"/>
    <x v="1"/>
    <n v="1"/>
    <x v="0"/>
    <n v="64"/>
    <n v="106.859375"/>
    <x v="1"/>
    <n v="1456984800"/>
    <n v="1458882000"/>
    <d v="2016-03-03T06:00:00"/>
    <d v="2016-03-25T05:00:00"/>
    <b v="0"/>
    <b v="1"/>
    <s v="film &amp; video/drama"/>
    <x v="4"/>
    <s v="drama"/>
  </r>
  <r>
    <n v="991"/>
    <s v="Ramirez LLC"/>
    <s v="Reduced reciprocal focus group"/>
    <n v="9800"/>
    <x v="973"/>
    <n v="11091"/>
    <x v="1"/>
    <n v="1"/>
    <x v="1"/>
    <n v="241"/>
    <n v="46.020746887966808"/>
    <x v="1"/>
    <n v="1411621200"/>
    <n v="1411966800"/>
    <d v="2014-09-25T05:00:00"/>
    <d v="2014-09-29T05:00:00"/>
    <b v="0"/>
    <b v="1"/>
    <s v="music/rock"/>
    <x v="1"/>
    <s v="rock"/>
  </r>
  <r>
    <n v="992"/>
    <s v="Morrow Inc"/>
    <s v="Networked global migration"/>
    <n v="3100"/>
    <x v="974"/>
    <n v="13223"/>
    <x v="1"/>
    <n v="1"/>
    <x v="1"/>
    <n v="132"/>
    <n v="100.17424242424242"/>
    <x v="1"/>
    <n v="1525669200"/>
    <n v="1526878800"/>
    <d v="2018-05-07T05:00:00"/>
    <d v="2018-05-21T05:00:00"/>
    <b v="0"/>
    <b v="1"/>
    <s v="film &amp; video/drama"/>
    <x v="4"/>
    <s v="drama"/>
  </r>
  <r>
    <n v="993"/>
    <s v="Erickson-Rogers"/>
    <s v="De-engineered even-keeled definition"/>
    <n v="9800"/>
    <x v="975"/>
    <n v="7608"/>
    <x v="6"/>
    <n v="1.1200000000000001"/>
    <x v="3"/>
    <n v="75"/>
    <n v="113.61280000000001"/>
    <x v="6"/>
    <n v="1450936800"/>
    <n v="1452405600"/>
    <d v="2015-12-24T06:00:00"/>
    <d v="2016-01-10T06:00:00"/>
    <b v="0"/>
    <b v="1"/>
    <s v="photography/photography books"/>
    <x v="7"/>
    <s v="photography books"/>
  </r>
  <r>
    <n v="994"/>
    <s v="Leach, Rich and Price"/>
    <s v="Implemented bi-directional flexibility"/>
    <n v="141100"/>
    <x v="976"/>
    <n v="74073"/>
    <x v="1"/>
    <n v="1"/>
    <x v="0"/>
    <n v="842"/>
    <n v="87.972684085510693"/>
    <x v="1"/>
    <n v="1413522000"/>
    <n v="1414040400"/>
    <d v="2014-10-17T05:00:00"/>
    <d v="2014-10-23T05:00:00"/>
    <b v="0"/>
    <b v="1"/>
    <s v="publishing/translations"/>
    <x v="5"/>
    <s v="translations"/>
  </r>
  <r>
    <n v="995"/>
    <s v="Manning-Hamilton"/>
    <s v="Vision-oriented scalable definition"/>
    <n v="97300"/>
    <x v="977"/>
    <n v="153216"/>
    <x v="1"/>
    <n v="1"/>
    <x v="1"/>
    <n v="2043"/>
    <n v="74.995594713656388"/>
    <x v="1"/>
    <n v="1541307600"/>
    <n v="1543816800"/>
    <d v="2018-11-04T05:00:00"/>
    <d v="2018-12-03T06:00:00"/>
    <b v="0"/>
    <b v="1"/>
    <s v="food/food trucks"/>
    <x v="0"/>
    <s v="food trucks"/>
  </r>
  <r>
    <n v="996"/>
    <s v="Butler LLC"/>
    <s v="Future-proofed upward-trending migration"/>
    <n v="6600"/>
    <x v="978"/>
    <n v="4814"/>
    <x v="1"/>
    <n v="1"/>
    <x v="0"/>
    <n v="112"/>
    <n v="42.982142857142854"/>
    <x v="1"/>
    <n v="1357106400"/>
    <n v="1359698400"/>
    <d v="2013-01-02T06:00:00"/>
    <d v="2013-02-01T06:00:00"/>
    <b v="0"/>
    <b v="0"/>
    <s v="theater/plays"/>
    <x v="3"/>
    <s v="plays"/>
  </r>
  <r>
    <n v="997"/>
    <s v="Ball LLC"/>
    <s v="Right-sized full-range throughput"/>
    <n v="7600"/>
    <x v="979"/>
    <n v="4603"/>
    <x v="6"/>
    <n v="1.1200000000000001"/>
    <x v="3"/>
    <n v="139"/>
    <n v="37.088920863309355"/>
    <x v="6"/>
    <n v="1390197600"/>
    <n v="1390629600"/>
    <d v="2014-01-20T06:00:00"/>
    <d v="2014-01-25T06:00:00"/>
    <b v="0"/>
    <b v="0"/>
    <s v="theater/plays"/>
    <x v="3"/>
    <s v="plays"/>
  </r>
  <r>
    <n v="998"/>
    <s v="Taylor, Santiago and Flores"/>
    <s v="Polarized composite customer loyalty"/>
    <n v="66600"/>
    <x v="980"/>
    <n v="37823"/>
    <x v="1"/>
    <n v="1"/>
    <x v="0"/>
    <n v="374"/>
    <n v="101.13101604278074"/>
    <x v="1"/>
    <n v="1265868000"/>
    <n v="1267077600"/>
    <d v="2010-02-11T06:00:00"/>
    <d v="2010-02-25T06:00:00"/>
    <b v="0"/>
    <b v="1"/>
    <s v="music/indie rock"/>
    <x v="1"/>
    <s v="indie rock"/>
  </r>
  <r>
    <n v="999"/>
    <s v="Hernandez, Norton and Kelley"/>
    <s v="Expanded eco-centric policy"/>
    <n v="111100"/>
    <x v="981"/>
    <n v="62819"/>
    <x v="1"/>
    <n v="1"/>
    <x v="3"/>
    <n v="1122"/>
    <n v="55.98841354723708"/>
    <x v="1"/>
    <n v="1467176400"/>
    <n v="1467781200"/>
    <d v="2016-06-29T05:00:00"/>
    <d v="2016-07-06T05:00:00"/>
    <b v="0"/>
    <b v="0"/>
    <s v="food/food trucks"/>
    <x v="0"/>
    <s v="food truck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Baldwin, Riley and Jackson"/>
    <s v="Pre-emptive tertiary standardization"/>
    <n v="100"/>
    <n v="0"/>
    <n v="0"/>
    <s v="CAD"/>
    <n v="0.74"/>
    <s v="failed"/>
    <x v="0"/>
    <n v="-100"/>
    <n v="0"/>
    <n v="0"/>
    <x v="0"/>
    <n v="1448690400"/>
    <n v="1450159200"/>
    <d v="2015-11-28T06:00:00"/>
    <d v="2015-12-15T06:00:00"/>
    <b v="0"/>
    <b v="0"/>
    <s v="food/food trucks"/>
    <x v="0"/>
    <s v="food trucks"/>
  </r>
  <r>
    <s v="Odom Inc"/>
    <s v="Managed bottom-line architecture"/>
    <n v="1400"/>
    <n v="14560"/>
    <n v="14560"/>
    <s v="USD"/>
    <n v="1"/>
    <s v="successful"/>
    <x v="1"/>
    <n v="13160"/>
    <n v="158"/>
    <n v="92.151898734177209"/>
    <x v="1"/>
    <n v="1408424400"/>
    <n v="1408597200"/>
    <d v="2014-08-19T05:00:00"/>
    <d v="2014-08-21T05:00:00"/>
    <b v="0"/>
    <b v="1"/>
    <s v="music/rock"/>
    <x v="1"/>
    <s v="rock"/>
  </r>
  <r>
    <s v="Melton, Robinson and Fritz"/>
    <s v="Function-based leadingedge pricing structure"/>
    <n v="108400"/>
    <n v="98340.87"/>
    <n v="142523"/>
    <s v="AUD"/>
    <n v="0.69"/>
    <s v="successful"/>
    <x v="0"/>
    <n v="-10059.130000000005"/>
    <n v="1425"/>
    <n v="69.011136842105259"/>
    <x v="2"/>
    <n v="1384668000"/>
    <n v="1384840800"/>
    <d v="2013-11-17T06:00:00"/>
    <d v="2013-11-19T06:00:00"/>
    <b v="0"/>
    <b v="0"/>
    <s v="technology/web"/>
    <x v="2"/>
    <s v="web"/>
  </r>
  <r>
    <s v="Mcdonald, Gonzalez and Ross"/>
    <s v="Vision-oriented fresh-thinking conglomeration"/>
    <n v="4200"/>
    <n v="2477"/>
    <n v="2477"/>
    <s v="USD"/>
    <n v="1"/>
    <s v="failed"/>
    <x v="0"/>
    <n v="-1723"/>
    <n v="24"/>
    <n v="103.20833333333333"/>
    <x v="1"/>
    <n v="1565499600"/>
    <n v="1568955600"/>
    <d v="2019-08-11T05:00:00"/>
    <d v="2019-09-20T05:00:00"/>
    <b v="0"/>
    <b v="0"/>
    <s v="music/rock"/>
    <x v="1"/>
    <s v="rock"/>
  </r>
  <r>
    <s v="Larson-Little"/>
    <s v="Proactive foreground core"/>
    <n v="7600"/>
    <n v="5265"/>
    <n v="5265"/>
    <s v="USD"/>
    <n v="1"/>
    <s v="failed"/>
    <x v="0"/>
    <n v="-2335"/>
    <n v="53"/>
    <n v="99.339622641509436"/>
    <x v="1"/>
    <n v="1547964000"/>
    <n v="1548309600"/>
    <d v="2019-01-20T06:00:00"/>
    <d v="2019-01-24T06:00:00"/>
    <b v="0"/>
    <b v="0"/>
    <s v="theater/plays"/>
    <x v="3"/>
    <s v="plays"/>
  </r>
  <r>
    <s v="Harris Group"/>
    <s v="Open-source optimizing database"/>
    <n v="7600"/>
    <n v="1979.25"/>
    <n v="13195"/>
    <s v="DKK"/>
    <n v="0.15"/>
    <s v="successful"/>
    <x v="0"/>
    <n v="-5620.75"/>
    <n v="174"/>
    <n v="11.375"/>
    <x v="3"/>
    <n v="1346130000"/>
    <n v="1347080400"/>
    <d v="2012-08-28T05:00:00"/>
    <d v="2012-09-08T05:00:00"/>
    <b v="0"/>
    <b v="0"/>
    <s v="theater/plays"/>
    <x v="3"/>
    <s v="plays"/>
  </r>
  <r>
    <s v="Ortiz, Coleman and Mitchell"/>
    <s v="Operative upward-trending algorithm"/>
    <n v="5200"/>
    <n v="1471.5"/>
    <n v="1090"/>
    <s v="GBP"/>
    <n v="1.35"/>
    <s v="failed"/>
    <x v="0"/>
    <n v="-3728.5"/>
    <n v="18"/>
    <n v="81.75"/>
    <x v="4"/>
    <n v="1505278800"/>
    <n v="1505365200"/>
    <d v="2017-09-13T05:00:00"/>
    <d v="2017-09-14T05:00:00"/>
    <b v="0"/>
    <b v="0"/>
    <s v="film &amp; video/documentary"/>
    <x v="4"/>
    <s v="documentary"/>
  </r>
  <r>
    <s v="Carter-Guzman"/>
    <s v="Centralized cohesive challenge"/>
    <n v="4500"/>
    <n v="2211.15"/>
    <n v="14741"/>
    <s v="DKK"/>
    <n v="0.15"/>
    <s v="successful"/>
    <x v="0"/>
    <n v="-2288.85"/>
    <n v="227"/>
    <n v="9.7407488986784152"/>
    <x v="3"/>
    <n v="1439442000"/>
    <n v="1439614800"/>
    <d v="2015-08-13T05:00:00"/>
    <d v="2015-08-15T05:00:00"/>
    <b v="0"/>
    <b v="0"/>
    <s v="theater/plays"/>
    <x v="3"/>
    <s v="plays"/>
  </r>
  <r>
    <s v="Nunez-Richards"/>
    <s v="Exclusive attitude-oriented intranet"/>
    <n v="110100"/>
    <n v="3291.9"/>
    <n v="21946"/>
    <s v="DKK"/>
    <n v="0.15"/>
    <s v="live"/>
    <x v="2"/>
    <n v="-106808.1"/>
    <n v="708"/>
    <n v="4.649576271186441"/>
    <x v="3"/>
    <n v="1281330000"/>
    <n v="1281502800"/>
    <d v="2010-08-09T05:00:00"/>
    <d v="2010-08-11T05:00:00"/>
    <b v="0"/>
    <b v="0"/>
    <s v="theater/plays"/>
    <x v="3"/>
    <s v="plays"/>
  </r>
  <r>
    <s v="Rangel, Holt and Jones"/>
    <s v="Open-source fresh-thinking model"/>
    <n v="6200"/>
    <n v="3208"/>
    <n v="3208"/>
    <s v="USD"/>
    <n v="1"/>
    <s v="failed"/>
    <x v="0"/>
    <n v="-2992"/>
    <n v="44"/>
    <n v="72.909090909090907"/>
    <x v="1"/>
    <n v="1379566800"/>
    <n v="1383804000"/>
    <d v="2013-09-19T05:00:00"/>
    <d v="2013-11-07T06:00:00"/>
    <b v="0"/>
    <b v="0"/>
    <s v="music/electric music"/>
    <x v="1"/>
    <s v="electric music"/>
  </r>
  <r>
    <s v="Green Ltd"/>
    <s v="Monitored empowering installation"/>
    <n v="5200"/>
    <n v="13838"/>
    <n v="13838"/>
    <s v="USD"/>
    <n v="1"/>
    <s v="successful"/>
    <x v="1"/>
    <n v="8638"/>
    <n v="220"/>
    <n v="62.9"/>
    <x v="1"/>
    <n v="1281762000"/>
    <n v="1285909200"/>
    <d v="2010-08-14T05:00:00"/>
    <d v="2010-10-01T05:00:00"/>
    <b v="0"/>
    <b v="0"/>
    <s v="film &amp; video/drama"/>
    <x v="4"/>
    <s v="drama"/>
  </r>
  <r>
    <s v="Perez, Johnson and Gardner"/>
    <s v="Grass-roots zero administration system engine"/>
    <n v="6300"/>
    <n v="3030"/>
    <n v="3030"/>
    <s v="USD"/>
    <n v="1"/>
    <s v="failed"/>
    <x v="0"/>
    <n v="-3270"/>
    <n v="27"/>
    <n v="112.22222222222223"/>
    <x v="1"/>
    <n v="1285045200"/>
    <n v="1285563600"/>
    <d v="2010-09-21T05:00:00"/>
    <d v="2010-09-27T05:00:00"/>
    <b v="0"/>
    <b v="1"/>
    <s v="theater/plays"/>
    <x v="3"/>
    <s v="plays"/>
  </r>
  <r>
    <s v="Kim Ltd"/>
    <s v="Assimilated hybrid intranet"/>
    <n v="6300"/>
    <n v="5629"/>
    <n v="5629"/>
    <s v="USD"/>
    <n v="1"/>
    <s v="failed"/>
    <x v="0"/>
    <n v="-671"/>
    <n v="55"/>
    <n v="102.34545454545454"/>
    <x v="1"/>
    <n v="1571720400"/>
    <n v="1572411600"/>
    <d v="2019-10-22T05:00:00"/>
    <d v="2019-10-30T05:00:00"/>
    <b v="0"/>
    <b v="0"/>
    <s v="film &amp; video/drama"/>
    <x v="4"/>
    <s v="drama"/>
  </r>
  <r>
    <s v="Walker, Taylor and Coleman"/>
    <s v="Multi-tiered directional open architecture"/>
    <n v="4200"/>
    <n v="10295"/>
    <n v="10295"/>
    <s v="USD"/>
    <n v="1"/>
    <s v="successful"/>
    <x v="1"/>
    <n v="6095"/>
    <n v="98"/>
    <n v="105.05102040816327"/>
    <x v="1"/>
    <n v="1465621200"/>
    <n v="1466658000"/>
    <d v="2016-06-11T05:00:00"/>
    <d v="2016-06-23T05:00:00"/>
    <b v="0"/>
    <b v="0"/>
    <s v="music/indie rock"/>
    <x v="1"/>
    <s v="indie rock"/>
  </r>
  <r>
    <s v="Rodriguez, Rose and Stewart"/>
    <s v="Cloned directional synergy"/>
    <n v="28200"/>
    <n v="18829"/>
    <n v="18829"/>
    <s v="USD"/>
    <n v="1"/>
    <s v="failed"/>
    <x v="0"/>
    <n v="-9371"/>
    <n v="200"/>
    <n v="94.144999999999996"/>
    <x v="1"/>
    <n v="1331013600"/>
    <n v="1333342800"/>
    <d v="2012-03-06T06:00:00"/>
    <d v="2012-04-02T05:00:00"/>
    <b v="0"/>
    <b v="0"/>
    <s v="music/indie rock"/>
    <x v="1"/>
    <s v="indie rock"/>
  </r>
  <r>
    <s v="Wright, Hunt and Rowe"/>
    <s v="Extended eco-centric pricing structure"/>
    <n v="81200"/>
    <n v="38414"/>
    <n v="38414"/>
    <s v="USD"/>
    <n v="1"/>
    <s v="failed"/>
    <x v="0"/>
    <n v="-42786"/>
    <n v="452"/>
    <n v="84.986725663716811"/>
    <x v="1"/>
    <n v="1575957600"/>
    <n v="1576303200"/>
    <d v="2019-12-10T06:00:00"/>
    <d v="2019-12-14T06:00:00"/>
    <b v="0"/>
    <b v="0"/>
    <s v="technology/wearables"/>
    <x v="2"/>
    <s v="wearables"/>
  </r>
  <r>
    <s v="Hines Inc"/>
    <s v="Cross-platform systemic adapter"/>
    <n v="1700"/>
    <n v="11041"/>
    <n v="11041"/>
    <s v="USD"/>
    <n v="1"/>
    <s v="successful"/>
    <x v="1"/>
    <n v="9341"/>
    <n v="100"/>
    <n v="110.41"/>
    <x v="1"/>
    <n v="1390370400"/>
    <n v="1392271200"/>
    <d v="2014-01-22T06:00:00"/>
    <d v="2014-02-13T06:00:00"/>
    <b v="0"/>
    <b v="0"/>
    <s v="publishing/nonfiction"/>
    <x v="5"/>
    <s v="nonfiction"/>
  </r>
  <r>
    <s v="Cochran-Nguyen"/>
    <s v="Seamless 4thgeneration methodology"/>
    <n v="84600"/>
    <n v="134845"/>
    <n v="134845"/>
    <s v="USD"/>
    <n v="1"/>
    <s v="successful"/>
    <x v="1"/>
    <n v="50245"/>
    <n v="1249"/>
    <n v="107.96236989591674"/>
    <x v="1"/>
    <n v="1294812000"/>
    <n v="1294898400"/>
    <d v="2011-01-12T06:00:00"/>
    <d v="2011-01-13T06:00:00"/>
    <b v="0"/>
    <b v="0"/>
    <s v="film &amp; video/animation"/>
    <x v="4"/>
    <s v="animation"/>
  </r>
  <r>
    <s v="Johnson-Gould"/>
    <s v="Exclusive needs-based adapter"/>
    <n v="9100"/>
    <n v="6089"/>
    <n v="6089"/>
    <s v="USD"/>
    <n v="1"/>
    <s v="canceled"/>
    <x v="3"/>
    <n v="-3011"/>
    <n v="135"/>
    <n v="45.103703703703701"/>
    <x v="1"/>
    <n v="1536382800"/>
    <n v="1537074000"/>
    <d v="2018-09-08T05:00:00"/>
    <d v="2018-09-16T05:00:00"/>
    <b v="0"/>
    <b v="0"/>
    <s v="theater/plays"/>
    <x v="3"/>
    <s v="plays"/>
  </r>
  <r>
    <s v="Perez-Hess"/>
    <s v="Down-sized cohesive archive"/>
    <n v="62500"/>
    <n v="30331"/>
    <n v="30331"/>
    <s v="USD"/>
    <n v="1"/>
    <s v="failed"/>
    <x v="0"/>
    <n v="-32169"/>
    <n v="674"/>
    <n v="45.001483679525222"/>
    <x v="1"/>
    <n v="1551679200"/>
    <n v="1553490000"/>
    <d v="2019-03-04T06:00:00"/>
    <d v="2019-03-25T05:00:00"/>
    <b v="0"/>
    <b v="1"/>
    <s v="theater/plays"/>
    <x v="3"/>
    <s v="plays"/>
  </r>
  <r>
    <s v="Reeves, Thompson and Richardson"/>
    <s v="Proactive composite alliance"/>
    <n v="131800"/>
    <n v="147936"/>
    <n v="147936"/>
    <s v="USD"/>
    <n v="1"/>
    <s v="successful"/>
    <x v="1"/>
    <n v="16136"/>
    <n v="1396"/>
    <n v="105.97134670487107"/>
    <x v="1"/>
    <n v="1406523600"/>
    <n v="1406523600"/>
    <d v="2014-07-28T05:00:00"/>
    <d v="2014-07-28T05:00:00"/>
    <b v="0"/>
    <b v="0"/>
    <s v="film &amp; video/drama"/>
    <x v="4"/>
    <s v="drama"/>
  </r>
  <r>
    <s v="Simmons-Reynolds"/>
    <s v="Re-engineered intangible definition"/>
    <n v="94000"/>
    <n v="38533"/>
    <n v="38533"/>
    <s v="USD"/>
    <n v="1"/>
    <s v="failed"/>
    <x v="0"/>
    <n v="-55467"/>
    <n v="558"/>
    <n v="69.055555555555557"/>
    <x v="1"/>
    <n v="1313384400"/>
    <n v="1316322000"/>
    <d v="2011-08-15T05:00:00"/>
    <d v="2011-09-18T05:00:00"/>
    <b v="0"/>
    <b v="0"/>
    <s v="theater/plays"/>
    <x v="3"/>
    <s v="plays"/>
  </r>
  <r>
    <s v="Collier Inc"/>
    <s v="Enhanced dynamic definition"/>
    <n v="59100"/>
    <n v="75690"/>
    <n v="75690"/>
    <s v="USD"/>
    <n v="1"/>
    <s v="successful"/>
    <x v="1"/>
    <n v="16590"/>
    <n v="890"/>
    <n v="85.044943820224717"/>
    <x v="1"/>
    <n v="1522731600"/>
    <n v="1524027600"/>
    <d v="2018-04-03T05:00:00"/>
    <d v="2018-04-18T05:00:00"/>
    <b v="0"/>
    <b v="0"/>
    <s v="theater/plays"/>
    <x v="3"/>
    <s v="plays"/>
  </r>
  <r>
    <s v="Gray-Jenkins"/>
    <s v="Devolved next generation adapter"/>
    <n v="4500"/>
    <n v="20171.7"/>
    <n v="14942"/>
    <s v="GBP"/>
    <n v="1.35"/>
    <s v="successful"/>
    <x v="1"/>
    <n v="15671.7"/>
    <n v="142"/>
    <n v="142.0542253521127"/>
    <x v="4"/>
    <n v="1550124000"/>
    <n v="1554699600"/>
    <d v="2019-02-14T06:00:00"/>
    <d v="2019-04-08T05:00:00"/>
    <b v="0"/>
    <b v="0"/>
    <s v="film &amp; video/documentary"/>
    <x v="4"/>
    <s v="documentary"/>
  </r>
  <r>
    <s v="Scott, Wilson and Martin"/>
    <s v="Cross-platform intermediate frame"/>
    <n v="92400"/>
    <n v="104257"/>
    <n v="104257"/>
    <s v="USD"/>
    <n v="1"/>
    <s v="successful"/>
    <x v="1"/>
    <n v="11857"/>
    <n v="2673"/>
    <n v="39.003741114852225"/>
    <x v="1"/>
    <n v="1403326800"/>
    <n v="1403499600"/>
    <d v="2014-06-21T05:00:00"/>
    <d v="2014-06-23T05:00:00"/>
    <b v="0"/>
    <b v="0"/>
    <s v="technology/wearables"/>
    <x v="2"/>
    <s v="wearables"/>
  </r>
  <r>
    <s v="Caldwell, Velazquez and Wilson"/>
    <s v="Monitored impactful analyzer"/>
    <n v="5500"/>
    <n v="11904"/>
    <n v="11904"/>
    <s v="USD"/>
    <n v="1"/>
    <s v="successful"/>
    <x v="1"/>
    <n v="6404"/>
    <n v="163"/>
    <n v="73.030674846625772"/>
    <x v="1"/>
    <n v="1305694800"/>
    <n v="1307422800"/>
    <d v="2011-05-18T05:00:00"/>
    <d v="2011-06-07T05:00:00"/>
    <b v="0"/>
    <b v="1"/>
    <s v="games/video games"/>
    <x v="6"/>
    <s v="video games"/>
  </r>
  <r>
    <s v="Spencer-Bates"/>
    <s v="Optional responsive customer loyalty"/>
    <n v="107500"/>
    <n v="51814"/>
    <n v="51814"/>
    <s v="USD"/>
    <n v="1"/>
    <s v="canceled"/>
    <x v="3"/>
    <n v="-55686"/>
    <n v="1480"/>
    <n v="35.009459459459457"/>
    <x v="1"/>
    <n v="1533013200"/>
    <n v="1535346000"/>
    <d v="2018-07-31T05:00:00"/>
    <d v="2018-08-27T05:00:00"/>
    <b v="0"/>
    <b v="0"/>
    <s v="theater/plays"/>
    <x v="3"/>
    <s v="plays"/>
  </r>
  <r>
    <s v="Best, Carr and Williams"/>
    <s v="Diverse transitional migration"/>
    <n v="2000"/>
    <n v="1599"/>
    <n v="1599"/>
    <s v="USD"/>
    <n v="1"/>
    <s v="failed"/>
    <x v="0"/>
    <n v="-401"/>
    <n v="15"/>
    <n v="106.6"/>
    <x v="1"/>
    <n v="1443848400"/>
    <n v="1444539600"/>
    <d v="2015-10-03T05:00:00"/>
    <d v="2015-10-11T05:00:00"/>
    <b v="0"/>
    <b v="0"/>
    <s v="music/rock"/>
    <x v="1"/>
    <s v="rock"/>
  </r>
  <r>
    <s v="Campbell, Brown and Powell"/>
    <s v="Synchronized global task-force"/>
    <n v="130800"/>
    <n v="137635"/>
    <n v="137635"/>
    <s v="USD"/>
    <n v="1"/>
    <s v="successful"/>
    <x v="1"/>
    <n v="6835"/>
    <n v="2220"/>
    <n v="61.997747747747745"/>
    <x v="1"/>
    <n v="1265695200"/>
    <n v="1267682400"/>
    <d v="2010-02-09T06:00:00"/>
    <d v="2010-03-04T06:00:00"/>
    <b v="0"/>
    <b v="1"/>
    <s v="theater/plays"/>
    <x v="3"/>
    <s v="plays"/>
  </r>
  <r>
    <s v="Johnson, Parker and Haynes"/>
    <s v="Focused 6thgeneration forecast"/>
    <n v="45900"/>
    <n v="181158"/>
    <n v="150965"/>
    <s v="CHF"/>
    <n v="1.2"/>
    <s v="successful"/>
    <x v="1"/>
    <n v="135258"/>
    <n v="1606"/>
    <n v="112.80074719800747"/>
    <x v="5"/>
    <n v="1532062800"/>
    <n v="1535518800"/>
    <d v="2018-07-20T05:00:00"/>
    <d v="2018-08-29T05:00:00"/>
    <b v="0"/>
    <b v="0"/>
    <s v="film &amp; video/shorts"/>
    <x v="4"/>
    <s v="shorts"/>
  </r>
  <r>
    <s v="Clark-Cooke"/>
    <s v="Down-sized analyzing challenge"/>
    <n v="9000"/>
    <n v="14455"/>
    <n v="14455"/>
    <s v="USD"/>
    <n v="1"/>
    <s v="successful"/>
    <x v="1"/>
    <n v="5455"/>
    <n v="129"/>
    <n v="112.05426356589147"/>
    <x v="1"/>
    <n v="1558674000"/>
    <n v="1559106000"/>
    <d v="2019-05-24T05:00:00"/>
    <d v="2019-05-29T05:00:00"/>
    <b v="0"/>
    <b v="0"/>
    <s v="film &amp; video/animation"/>
    <x v="4"/>
    <s v="animation"/>
  </r>
  <r>
    <s v="Schroeder Ltd"/>
    <s v="Progressive needs-based focus group"/>
    <n v="3500"/>
    <n v="14647.500000000002"/>
    <n v="10850"/>
    <s v="GBP"/>
    <n v="1.35"/>
    <s v="successful"/>
    <x v="1"/>
    <n v="11147.500000000002"/>
    <n v="226"/>
    <n v="64.811946902654881"/>
    <x v="4"/>
    <n v="1451973600"/>
    <n v="1454392800"/>
    <d v="2016-01-05T06:00:00"/>
    <d v="2016-02-02T06:00:00"/>
    <b v="0"/>
    <b v="0"/>
    <s v="games/video games"/>
    <x v="6"/>
    <s v="video games"/>
  </r>
  <r>
    <s v="Jackson PLC"/>
    <s v="Ergonomic 6thgeneration success"/>
    <n v="101000"/>
    <n v="98197.12000000001"/>
    <n v="87676"/>
    <s v="EUR"/>
    <n v="1.1200000000000001"/>
    <s v="failed"/>
    <x v="0"/>
    <n v="-2802.8799999999901"/>
    <n v="2307"/>
    <n v="42.564854789770266"/>
    <x v="6"/>
    <n v="1515564000"/>
    <n v="1517896800"/>
    <d v="2018-01-10T06:00:00"/>
    <d v="2018-02-06T06:00:00"/>
    <b v="0"/>
    <b v="0"/>
    <s v="film &amp; video/documentary"/>
    <x v="4"/>
    <s v="documentary"/>
  </r>
  <r>
    <s v="Blair, Collins and Carter"/>
    <s v="Exclusive interactive approach"/>
    <n v="50200"/>
    <n v="189666"/>
    <n v="189666"/>
    <s v="USD"/>
    <n v="1"/>
    <s v="successful"/>
    <x v="1"/>
    <n v="139466"/>
    <n v="5419"/>
    <n v="35.000184535892231"/>
    <x v="1"/>
    <n v="1412485200"/>
    <n v="1415685600"/>
    <d v="2014-10-05T05:00:00"/>
    <d v="2014-11-11T06:00:00"/>
    <b v="0"/>
    <b v="0"/>
    <s v="theater/plays"/>
    <x v="3"/>
    <s v="plays"/>
  </r>
  <r>
    <s v="Maldonado and Sons"/>
    <s v="Reverse-engineered asynchronous archive"/>
    <n v="9300"/>
    <n v="14025"/>
    <n v="14025"/>
    <s v="USD"/>
    <n v="1"/>
    <s v="successful"/>
    <x v="1"/>
    <n v="4725"/>
    <n v="165"/>
    <n v="85"/>
    <x v="1"/>
    <n v="1490245200"/>
    <n v="1490677200"/>
    <d v="2017-03-23T05:00:00"/>
    <d v="2017-03-28T05:00:00"/>
    <b v="0"/>
    <b v="0"/>
    <s v="film &amp; video/documentary"/>
    <x v="4"/>
    <s v="documentary"/>
  </r>
  <r>
    <s v="Mitchell and Sons"/>
    <s v="Synergized intangible challenge"/>
    <n v="125500"/>
    <n v="28294.2"/>
    <n v="188628"/>
    <s v="DKK"/>
    <n v="0.15"/>
    <s v="successful"/>
    <x v="0"/>
    <n v="-97205.8"/>
    <n v="1965"/>
    <n v="14.39908396946565"/>
    <x v="3"/>
    <n v="1547877600"/>
    <n v="1551506400"/>
    <d v="2019-01-19T06:00:00"/>
    <d v="2019-03-02T06:00:00"/>
    <b v="0"/>
    <b v="1"/>
    <s v="film &amp; video/drama"/>
    <x v="4"/>
    <s v="drama"/>
  </r>
  <r>
    <s v="Jackson-Lewis"/>
    <s v="Monitored multi-state encryption"/>
    <n v="700"/>
    <n v="1101"/>
    <n v="1101"/>
    <s v="USD"/>
    <n v="1"/>
    <s v="successful"/>
    <x v="1"/>
    <n v="401"/>
    <n v="16"/>
    <n v="68.8125"/>
    <x v="1"/>
    <n v="1298700000"/>
    <n v="1300856400"/>
    <d v="2011-02-26T06:00:00"/>
    <d v="2011-03-23T05:00:00"/>
    <b v="0"/>
    <b v="0"/>
    <s v="theater/plays"/>
    <x v="3"/>
    <s v="plays"/>
  </r>
  <r>
    <s v="Black, Armstrong and Anderson"/>
    <s v="Profound attitude-oriented functionalities"/>
    <n v="8100"/>
    <n v="11339"/>
    <n v="11339"/>
    <s v="USD"/>
    <n v="1"/>
    <s v="successful"/>
    <x v="1"/>
    <n v="3239"/>
    <n v="107"/>
    <n v="105.97196261682242"/>
    <x v="1"/>
    <n v="1570338000"/>
    <n v="1573192800"/>
    <d v="2019-10-06T05:00:00"/>
    <d v="2019-11-08T06:00:00"/>
    <b v="0"/>
    <b v="1"/>
    <s v="publishing/fiction"/>
    <x v="5"/>
    <s v="fiction"/>
  </r>
  <r>
    <s v="Maldonado-Gonzalez"/>
    <s v="Digitized client-driven database"/>
    <n v="3100"/>
    <n v="10085"/>
    <n v="10085"/>
    <s v="USD"/>
    <n v="1"/>
    <s v="successful"/>
    <x v="1"/>
    <n v="6985"/>
    <n v="134"/>
    <n v="75.261194029850742"/>
    <x v="1"/>
    <n v="1287378000"/>
    <n v="1287810000"/>
    <d v="2010-10-18T05:00:00"/>
    <d v="2010-10-23T05:00:00"/>
    <b v="0"/>
    <b v="0"/>
    <s v="photography/photography books"/>
    <x v="7"/>
    <s v="photography books"/>
  </r>
  <r>
    <s v="Kim-Rice"/>
    <s v="Organized bi-directional function"/>
    <n v="9900"/>
    <n v="754.05"/>
    <n v="5027"/>
    <s v="DKK"/>
    <n v="0.15"/>
    <s v="failed"/>
    <x v="0"/>
    <n v="-9145.9500000000007"/>
    <n v="88"/>
    <n v="8.5687499999999996"/>
    <x v="3"/>
    <n v="1361772000"/>
    <n v="1362978000"/>
    <d v="2013-02-25T06:00:00"/>
    <d v="2013-03-11T05:00:00"/>
    <b v="0"/>
    <b v="0"/>
    <s v="theater/plays"/>
    <x v="3"/>
    <s v="plays"/>
  </r>
  <r>
    <s v="Garcia, Garcia and Lopez"/>
    <s v="Reduced stable middleware"/>
    <n v="8800"/>
    <n v="14878"/>
    <n v="14878"/>
    <s v="USD"/>
    <n v="1"/>
    <s v="successful"/>
    <x v="1"/>
    <n v="6078"/>
    <n v="198"/>
    <n v="75.141414141414145"/>
    <x v="1"/>
    <n v="1275714000"/>
    <n v="1277355600"/>
    <d v="2010-06-05T05:00:00"/>
    <d v="2010-06-24T05:00:00"/>
    <b v="0"/>
    <b v="1"/>
    <s v="technology/wearables"/>
    <x v="2"/>
    <s v="wearables"/>
  </r>
  <r>
    <s v="Watts Group"/>
    <s v="Universal 5thgeneration neural-net"/>
    <n v="5600"/>
    <n v="13354.880000000001"/>
    <n v="11924"/>
    <s v="EUR"/>
    <n v="1.1200000000000001"/>
    <s v="successful"/>
    <x v="1"/>
    <n v="7754.880000000001"/>
    <n v="111"/>
    <n v="120.31423423423425"/>
    <x v="6"/>
    <n v="1346734800"/>
    <n v="1348981200"/>
    <d v="2012-09-04T05:00:00"/>
    <d v="2012-09-30T05:00:00"/>
    <b v="0"/>
    <b v="1"/>
    <s v="music/rock"/>
    <x v="1"/>
    <s v="rock"/>
  </r>
  <r>
    <s v="Werner-Bryant"/>
    <s v="Virtual uniform frame"/>
    <n v="1800"/>
    <n v="7991"/>
    <n v="7991"/>
    <s v="USD"/>
    <n v="1"/>
    <s v="successful"/>
    <x v="1"/>
    <n v="6191"/>
    <n v="222"/>
    <n v="35.995495495495497"/>
    <x v="1"/>
    <n v="1309755600"/>
    <n v="1310533200"/>
    <d v="2011-07-04T05:00:00"/>
    <d v="2011-07-13T05:00:00"/>
    <b v="0"/>
    <b v="0"/>
    <s v="food/food trucks"/>
    <x v="0"/>
    <s v="food trucks"/>
  </r>
  <r>
    <s v="Schmitt-Mendoza"/>
    <s v="Profound explicit paradigm"/>
    <n v="90200"/>
    <n v="167717"/>
    <n v="167717"/>
    <s v="USD"/>
    <n v="1"/>
    <s v="successful"/>
    <x v="1"/>
    <n v="77517"/>
    <n v="6212"/>
    <n v="26.998873148744366"/>
    <x v="1"/>
    <n v="1406178000"/>
    <n v="1407560400"/>
    <d v="2014-07-24T05:00:00"/>
    <d v="2014-08-09T05:00:00"/>
    <b v="0"/>
    <b v="0"/>
    <s v="publishing/radio &amp; podcasts"/>
    <x v="5"/>
    <s v="radio &amp; podcasts"/>
  </r>
  <r>
    <s v="Reid-Mccullough"/>
    <s v="Visionary real-time groupware"/>
    <n v="1600"/>
    <n v="1581.1499999999999"/>
    <n v="10541"/>
    <s v="DKK"/>
    <n v="0.15"/>
    <s v="successful"/>
    <x v="0"/>
    <n v="-18.850000000000136"/>
    <n v="98"/>
    <n v="16.134183673469387"/>
    <x v="3"/>
    <n v="1552798800"/>
    <n v="1552885200"/>
    <d v="2019-03-17T05:00:00"/>
    <d v="2019-03-18T05:00:00"/>
    <b v="0"/>
    <b v="0"/>
    <s v="publishing/fiction"/>
    <x v="5"/>
    <s v="fiction"/>
  </r>
  <r>
    <s v="Woods-Clark"/>
    <s v="Networked tertiary Graphical User Interface"/>
    <n v="9500"/>
    <n v="4530"/>
    <n v="4530"/>
    <s v="USD"/>
    <n v="1"/>
    <s v="failed"/>
    <x v="0"/>
    <n v="-4970"/>
    <n v="48"/>
    <n v="94.375"/>
    <x v="1"/>
    <n v="1478062800"/>
    <n v="1479362400"/>
    <d v="2016-11-02T05:00:00"/>
    <d v="2016-11-17T06:00:00"/>
    <b v="0"/>
    <b v="1"/>
    <s v="theater/plays"/>
    <x v="3"/>
    <s v="plays"/>
  </r>
  <r>
    <s v="Vaughn, Hunt and Caldwell"/>
    <s v="Virtual grid-enabled task-force"/>
    <n v="3700"/>
    <n v="4247"/>
    <n v="4247"/>
    <s v="USD"/>
    <n v="1"/>
    <s v="successful"/>
    <x v="1"/>
    <n v="547"/>
    <n v="92"/>
    <n v="46.163043478260867"/>
    <x v="1"/>
    <n v="1278565200"/>
    <n v="1280552400"/>
    <d v="2010-07-08T05:00:00"/>
    <d v="2010-07-31T05:00:00"/>
    <b v="0"/>
    <b v="0"/>
    <s v="music/rock"/>
    <x v="1"/>
    <s v="rock"/>
  </r>
  <r>
    <s v="Bennett and Sons"/>
    <s v="Function-based multi-state software"/>
    <n v="1500"/>
    <n v="7129"/>
    <n v="7129"/>
    <s v="USD"/>
    <n v="1"/>
    <s v="successful"/>
    <x v="1"/>
    <n v="5629"/>
    <n v="149"/>
    <n v="47.845637583892618"/>
    <x v="1"/>
    <n v="1396069200"/>
    <n v="1398661200"/>
    <d v="2014-03-29T05:00:00"/>
    <d v="2014-04-28T05:00:00"/>
    <b v="0"/>
    <b v="0"/>
    <s v="theater/plays"/>
    <x v="3"/>
    <s v="plays"/>
  </r>
  <r>
    <s v="Lamb Inc"/>
    <s v="Optimized leadingedge concept"/>
    <n v="33300"/>
    <n v="128862"/>
    <n v="128862"/>
    <s v="USD"/>
    <n v="1"/>
    <s v="successful"/>
    <x v="1"/>
    <n v="95562"/>
    <n v="2431"/>
    <n v="53.007815713698065"/>
    <x v="1"/>
    <n v="1435208400"/>
    <n v="1436245200"/>
    <d v="2015-06-25T05:00:00"/>
    <d v="2015-07-07T05:00:00"/>
    <b v="0"/>
    <b v="0"/>
    <s v="theater/plays"/>
    <x v="3"/>
    <s v="plays"/>
  </r>
  <r>
    <s v="Casey-Kelly"/>
    <s v="Sharable holistic interface"/>
    <n v="7200"/>
    <n v="13653"/>
    <n v="13653"/>
    <s v="USD"/>
    <n v="1"/>
    <s v="successful"/>
    <x v="1"/>
    <n v="6453"/>
    <n v="303"/>
    <n v="45.059405940594061"/>
    <x v="1"/>
    <n v="1571547600"/>
    <n v="1575439200"/>
    <d v="2019-10-20T05:00:00"/>
    <d v="2019-12-04T06:00:00"/>
    <b v="0"/>
    <b v="0"/>
    <s v="music/rock"/>
    <x v="1"/>
    <s v="rock"/>
  </r>
  <r>
    <s v="Jones, Taylor and Moore"/>
    <s v="Down-sized system-worthy secured line"/>
    <n v="100"/>
    <n v="2.2400000000000002"/>
    <n v="2"/>
    <s v="EUR"/>
    <n v="1.1200000000000001"/>
    <s v="failed"/>
    <x v="0"/>
    <n v="-97.76"/>
    <n v="1"/>
    <n v="2.2400000000000002"/>
    <x v="6"/>
    <n v="1375333200"/>
    <n v="1377752400"/>
    <d v="2013-08-01T05:00:00"/>
    <d v="2013-08-29T05:00:00"/>
    <b v="0"/>
    <b v="0"/>
    <s v="music/metal"/>
    <x v="1"/>
    <s v="metal"/>
  </r>
  <r>
    <s v="Bradshaw, Gill and Donovan"/>
    <s v="Inverse secondary infrastructure"/>
    <n v="158100"/>
    <n v="196078.05000000002"/>
    <n v="145243"/>
    <s v="GBP"/>
    <n v="1.35"/>
    <s v="failed"/>
    <x v="1"/>
    <n v="37978.050000000017"/>
    <n v="1467"/>
    <n v="133.65920245398775"/>
    <x v="4"/>
    <n v="1332824400"/>
    <n v="1334206800"/>
    <d v="2012-03-27T05:00:00"/>
    <d v="2012-04-12T05:00:00"/>
    <b v="0"/>
    <b v="1"/>
    <s v="technology/wearables"/>
    <x v="2"/>
    <s v="wearables"/>
  </r>
  <r>
    <s v="Hernandez, Rodriguez and Clark"/>
    <s v="Organic foreground leverage"/>
    <n v="7200"/>
    <n v="2459"/>
    <n v="2459"/>
    <s v="USD"/>
    <n v="1"/>
    <s v="failed"/>
    <x v="0"/>
    <n v="-4741"/>
    <n v="75"/>
    <n v="32.786666666666669"/>
    <x v="1"/>
    <n v="1284526800"/>
    <n v="1284872400"/>
    <d v="2010-09-15T05:00:00"/>
    <d v="2010-09-19T05:00:00"/>
    <b v="0"/>
    <b v="0"/>
    <s v="theater/plays"/>
    <x v="3"/>
    <s v="plays"/>
  </r>
  <r>
    <s v="Smith-Jones"/>
    <s v="Reverse-engineered static concept"/>
    <n v="8800"/>
    <n v="12356"/>
    <n v="12356"/>
    <s v="USD"/>
    <n v="1"/>
    <s v="successful"/>
    <x v="1"/>
    <n v="3556"/>
    <n v="209"/>
    <n v="59.119617224880386"/>
    <x v="1"/>
    <n v="1400562000"/>
    <n v="1403931600"/>
    <d v="2014-05-20T05:00:00"/>
    <d v="2014-06-28T05:00:00"/>
    <b v="0"/>
    <b v="0"/>
    <s v="film &amp; video/drama"/>
    <x v="4"/>
    <s v="drama"/>
  </r>
  <r>
    <s v="Roy PLC"/>
    <s v="Multi-channeled neutral customer loyalty"/>
    <n v="6000"/>
    <n v="5392"/>
    <n v="5392"/>
    <s v="USD"/>
    <n v="1"/>
    <s v="failed"/>
    <x v="0"/>
    <n v="-608"/>
    <n v="120"/>
    <n v="44.93333333333333"/>
    <x v="1"/>
    <n v="1520748000"/>
    <n v="1521262800"/>
    <d v="2018-03-11T06:00:00"/>
    <d v="2018-03-17T05:00:00"/>
    <b v="0"/>
    <b v="0"/>
    <s v="technology/wearables"/>
    <x v="2"/>
    <s v="wearables"/>
  </r>
  <r>
    <s v="Wright, Brooks and Villarreal"/>
    <s v="Reverse-engineered bifurcated strategy"/>
    <n v="6600"/>
    <n v="11746"/>
    <n v="11746"/>
    <s v="USD"/>
    <n v="1"/>
    <s v="successful"/>
    <x v="1"/>
    <n v="5146"/>
    <n v="131"/>
    <n v="89.664122137404576"/>
    <x v="1"/>
    <n v="1532926800"/>
    <n v="1533358800"/>
    <d v="2018-07-30T05:00:00"/>
    <d v="2018-08-04T05:00:00"/>
    <b v="0"/>
    <b v="0"/>
    <s v="music/jazz"/>
    <x v="1"/>
    <s v="jazz"/>
  </r>
  <r>
    <s v="Flores, Miller and Johnson"/>
    <s v="Horizontal context-sensitive knowledge user"/>
    <n v="8000"/>
    <n v="11493"/>
    <n v="11493"/>
    <s v="USD"/>
    <n v="1"/>
    <s v="successful"/>
    <x v="1"/>
    <n v="3493"/>
    <n v="164"/>
    <n v="70.079268292682926"/>
    <x v="1"/>
    <n v="1420869600"/>
    <n v="1421474400"/>
    <d v="2015-01-10T06:00:00"/>
    <d v="2015-01-17T06:00:00"/>
    <b v="0"/>
    <b v="0"/>
    <s v="technology/wearables"/>
    <x v="2"/>
    <s v="wearables"/>
  </r>
  <r>
    <s v="Bridges, Freeman and Kim"/>
    <s v="Cross-group multi-state task-force"/>
    <n v="2900"/>
    <n v="6243"/>
    <n v="6243"/>
    <s v="USD"/>
    <n v="1"/>
    <s v="successful"/>
    <x v="1"/>
    <n v="3343"/>
    <n v="201"/>
    <n v="31.059701492537314"/>
    <x v="1"/>
    <n v="1504242000"/>
    <n v="1505278800"/>
    <d v="2017-09-01T05:00:00"/>
    <d v="2017-09-13T05:00:00"/>
    <b v="0"/>
    <b v="0"/>
    <s v="games/video games"/>
    <x v="6"/>
    <s v="video games"/>
  </r>
  <r>
    <s v="Anderson-Perez"/>
    <s v="Expanded 3rdgeneration strategy"/>
    <n v="2700"/>
    <n v="6132"/>
    <n v="6132"/>
    <s v="USD"/>
    <n v="1"/>
    <s v="successful"/>
    <x v="1"/>
    <n v="3432"/>
    <n v="211"/>
    <n v="29.061611374407583"/>
    <x v="1"/>
    <n v="1442811600"/>
    <n v="1443934800"/>
    <d v="2015-09-21T05:00:00"/>
    <d v="2015-10-04T05:00:00"/>
    <b v="0"/>
    <b v="0"/>
    <s v="theater/plays"/>
    <x v="3"/>
    <s v="plays"/>
  </r>
  <r>
    <s v="Wright, Fox and Marks"/>
    <s v="Assimilated real-time support"/>
    <n v="1400"/>
    <n v="3851"/>
    <n v="3851"/>
    <s v="USD"/>
    <n v="1"/>
    <s v="successful"/>
    <x v="1"/>
    <n v="2451"/>
    <n v="128"/>
    <n v="30.0859375"/>
    <x v="1"/>
    <n v="1497243600"/>
    <n v="1498539600"/>
    <d v="2017-06-12T05:00:00"/>
    <d v="2017-06-27T05:00:00"/>
    <b v="0"/>
    <b v="1"/>
    <s v="theater/plays"/>
    <x v="3"/>
    <s v="plays"/>
  </r>
  <r>
    <s v="Crawford-Peters"/>
    <s v="User-centric regional database"/>
    <n v="94200"/>
    <n v="100637.78"/>
    <n v="135997"/>
    <s v="CAD"/>
    <n v="0.74"/>
    <s v="successful"/>
    <x v="1"/>
    <n v="6437.7799999999988"/>
    <n v="1600"/>
    <n v="62.898612499999999"/>
    <x v="0"/>
    <n v="1342501200"/>
    <n v="1342760400"/>
    <d v="2012-07-17T05:00:00"/>
    <d v="2012-07-20T05:00:00"/>
    <b v="0"/>
    <b v="0"/>
    <s v="theater/plays"/>
    <x v="3"/>
    <s v="plays"/>
  </r>
  <r>
    <s v="Romero-Hoffman"/>
    <s v="Open-source zero administration complexity"/>
    <n v="199200"/>
    <n v="136715"/>
    <n v="184750"/>
    <s v="CAD"/>
    <n v="0.74"/>
    <s v="failed"/>
    <x v="0"/>
    <n v="-62485"/>
    <n v="2253"/>
    <n v="60.681313803817133"/>
    <x v="0"/>
    <n v="1298268000"/>
    <n v="1301720400"/>
    <d v="2011-02-21T06:00:00"/>
    <d v="2011-04-02T05:00:00"/>
    <b v="0"/>
    <b v="0"/>
    <s v="theater/plays"/>
    <x v="3"/>
    <s v="plays"/>
  </r>
  <r>
    <s v="Sparks-West"/>
    <s v="Organized incremental standardization"/>
    <n v="2000"/>
    <n v="14452"/>
    <n v="14452"/>
    <s v="USD"/>
    <n v="1"/>
    <s v="successful"/>
    <x v="1"/>
    <n v="12452"/>
    <n v="249"/>
    <n v="58.040160642570278"/>
    <x v="1"/>
    <n v="1433480400"/>
    <n v="1433566800"/>
    <d v="2015-06-05T05:00:00"/>
    <d v="2015-06-06T05:00:00"/>
    <b v="0"/>
    <b v="0"/>
    <s v="technology/web"/>
    <x v="2"/>
    <s v="web"/>
  </r>
  <r>
    <s v="Baker, Morgan and Brown"/>
    <s v="Assimilated didactic open system"/>
    <n v="4700"/>
    <n v="557"/>
    <n v="557"/>
    <s v="USD"/>
    <n v="1"/>
    <s v="failed"/>
    <x v="0"/>
    <n v="-4143"/>
    <n v="5"/>
    <n v="111.4"/>
    <x v="1"/>
    <n v="1493355600"/>
    <n v="1493874000"/>
    <d v="2017-04-28T05:00:00"/>
    <d v="2017-05-04T05:00:00"/>
    <b v="0"/>
    <b v="0"/>
    <s v="theater/plays"/>
    <x v="3"/>
    <s v="plays"/>
  </r>
  <r>
    <s v="Mosley-Gilbert"/>
    <s v="Vision-oriented logistical intranet"/>
    <n v="2800"/>
    <n v="2734"/>
    <n v="2734"/>
    <s v="USD"/>
    <n v="1"/>
    <s v="failed"/>
    <x v="0"/>
    <n v="-66"/>
    <n v="38"/>
    <n v="71.94736842105263"/>
    <x v="1"/>
    <n v="1530507600"/>
    <n v="1531803600"/>
    <d v="2018-07-02T05:00:00"/>
    <d v="2018-07-17T05:00:00"/>
    <b v="0"/>
    <b v="1"/>
    <s v="technology/web"/>
    <x v="2"/>
    <s v="web"/>
  </r>
  <r>
    <s v="Berry-Boyer"/>
    <s v="Mandatory incremental projection"/>
    <n v="6100"/>
    <n v="14405"/>
    <n v="14405"/>
    <s v="USD"/>
    <n v="1"/>
    <s v="successful"/>
    <x v="1"/>
    <n v="8305"/>
    <n v="236"/>
    <n v="61.038135593220339"/>
    <x v="1"/>
    <n v="1296108000"/>
    <n v="1296712800"/>
    <d v="2011-01-27T06:00:00"/>
    <d v="2011-02-03T06:00:00"/>
    <b v="0"/>
    <b v="0"/>
    <s v="theater/plays"/>
    <x v="3"/>
    <s v="plays"/>
  </r>
  <r>
    <s v="Sanders-Allen"/>
    <s v="Grass-roots needs-based encryption"/>
    <n v="2900"/>
    <n v="1307"/>
    <n v="1307"/>
    <s v="USD"/>
    <n v="1"/>
    <s v="failed"/>
    <x v="0"/>
    <n v="-1593"/>
    <n v="12"/>
    <n v="108.91666666666667"/>
    <x v="1"/>
    <n v="1428469200"/>
    <n v="1428901200"/>
    <d v="2015-04-08T05:00:00"/>
    <d v="2015-04-13T05:00:00"/>
    <b v="0"/>
    <b v="1"/>
    <s v="theater/plays"/>
    <x v="3"/>
    <s v="plays"/>
  </r>
  <r>
    <s v="Lopez Inc"/>
    <s v="Team-oriented 6thgeneration middleware"/>
    <n v="72600"/>
    <n v="159154.20000000001"/>
    <n v="117892"/>
    <s v="GBP"/>
    <n v="1.35"/>
    <s v="successful"/>
    <x v="1"/>
    <n v="86554.200000000012"/>
    <n v="4065"/>
    <n v="39.152324723247233"/>
    <x v="4"/>
    <n v="1264399200"/>
    <n v="1264831200"/>
    <d v="2010-01-25T06:00:00"/>
    <d v="2010-01-30T06:00:00"/>
    <b v="0"/>
    <b v="1"/>
    <s v="technology/wearables"/>
    <x v="2"/>
    <s v="wearables"/>
  </r>
  <r>
    <s v="Moreno-Turner"/>
    <s v="Inverse multi-tasking installation"/>
    <n v="5700"/>
    <n v="16248.960000000001"/>
    <n v="14508"/>
    <s v="EUR"/>
    <n v="1.1200000000000001"/>
    <s v="successful"/>
    <x v="1"/>
    <n v="10548.960000000001"/>
    <n v="246"/>
    <n v="66.052682926829277"/>
    <x v="6"/>
    <n v="1501131600"/>
    <n v="1505192400"/>
    <d v="2017-07-27T05:00:00"/>
    <d v="2017-09-12T05:00:00"/>
    <b v="0"/>
    <b v="1"/>
    <s v="theater/plays"/>
    <x v="3"/>
    <s v="plays"/>
  </r>
  <r>
    <s v="Jones-Watson"/>
    <s v="Switchable disintermediate moderator"/>
    <n v="7900"/>
    <n v="1901"/>
    <n v="1901"/>
    <s v="USD"/>
    <n v="1"/>
    <s v="canceled"/>
    <x v="3"/>
    <n v="-5999"/>
    <n v="17"/>
    <n v="111.82352941176471"/>
    <x v="1"/>
    <n v="1292738400"/>
    <n v="1295676000"/>
    <d v="2010-12-19T06:00:00"/>
    <d v="2011-01-22T06:00:00"/>
    <b v="0"/>
    <b v="0"/>
    <s v="theater/plays"/>
    <x v="3"/>
    <s v="plays"/>
  </r>
  <r>
    <s v="Barker Inc"/>
    <s v="Re-engineered 24/7 task-force"/>
    <n v="128000"/>
    <n v="177395.68000000002"/>
    <n v="158389"/>
    <s v="EUR"/>
    <n v="1.1200000000000001"/>
    <s v="successful"/>
    <x v="1"/>
    <n v="49395.680000000022"/>
    <n v="2475"/>
    <n v="71.675022222222225"/>
    <x v="6"/>
    <n v="1288674000"/>
    <n v="1292911200"/>
    <d v="2010-11-02T05:00:00"/>
    <d v="2010-12-21T06:00:00"/>
    <b v="0"/>
    <b v="1"/>
    <s v="theater/plays"/>
    <x v="3"/>
    <s v="plays"/>
  </r>
  <r>
    <s v="Tate, Bass and House"/>
    <s v="Organic object-oriented budgetary management"/>
    <n v="6000"/>
    <n v="6484"/>
    <n v="6484"/>
    <s v="USD"/>
    <n v="1"/>
    <s v="successful"/>
    <x v="1"/>
    <n v="484"/>
    <n v="76"/>
    <n v="85.315789473684205"/>
    <x v="1"/>
    <n v="1575093600"/>
    <n v="1575439200"/>
    <d v="2019-11-30T06:00:00"/>
    <d v="2019-12-04T06:00:00"/>
    <b v="0"/>
    <b v="0"/>
    <s v="theater/plays"/>
    <x v="3"/>
    <s v="plays"/>
  </r>
  <r>
    <s v="Hampton, Lewis and Ray"/>
    <s v="Seamless coherent parallelism"/>
    <n v="600"/>
    <n v="4022"/>
    <n v="4022"/>
    <s v="USD"/>
    <n v="1"/>
    <s v="successful"/>
    <x v="1"/>
    <n v="3422"/>
    <n v="54"/>
    <n v="74.481481481481481"/>
    <x v="1"/>
    <n v="1435726800"/>
    <n v="1438837200"/>
    <d v="2015-07-01T05:00:00"/>
    <d v="2015-08-06T05:00:00"/>
    <b v="0"/>
    <b v="0"/>
    <s v="film &amp; video/animation"/>
    <x v="4"/>
    <s v="animation"/>
  </r>
  <r>
    <s v="Collins-Goodman"/>
    <s v="Cross-platform even-keeled initiative"/>
    <n v="1400"/>
    <n v="9253"/>
    <n v="9253"/>
    <s v="USD"/>
    <n v="1"/>
    <s v="successful"/>
    <x v="1"/>
    <n v="7853"/>
    <n v="88"/>
    <n v="105.14772727272727"/>
    <x v="1"/>
    <n v="1480226400"/>
    <n v="1480485600"/>
    <d v="2016-11-27T06:00:00"/>
    <d v="2016-11-30T06:00:00"/>
    <b v="0"/>
    <b v="0"/>
    <s v="music/jazz"/>
    <x v="1"/>
    <s v="jazz"/>
  </r>
  <r>
    <s v="Davis-Michael"/>
    <s v="Progressive tertiary framework"/>
    <n v="3900"/>
    <n v="6447.6"/>
    <n v="4776"/>
    <s v="GBP"/>
    <n v="1.35"/>
    <s v="successful"/>
    <x v="1"/>
    <n v="2547.6000000000004"/>
    <n v="85"/>
    <n v="75.854117647058828"/>
    <x v="4"/>
    <n v="1459054800"/>
    <n v="1459141200"/>
    <d v="2016-03-27T05:00:00"/>
    <d v="2016-03-28T05:00:00"/>
    <b v="0"/>
    <b v="0"/>
    <s v="music/metal"/>
    <x v="1"/>
    <s v="metal"/>
  </r>
  <r>
    <s v="White, Torres and Bishop"/>
    <s v="Multi-layered dynamic protocol"/>
    <n v="9700"/>
    <n v="14606"/>
    <n v="14606"/>
    <s v="USD"/>
    <n v="1"/>
    <s v="successful"/>
    <x v="1"/>
    <n v="4906"/>
    <n v="170"/>
    <n v="85.917647058823533"/>
    <x v="1"/>
    <n v="1531630800"/>
    <n v="1532322000"/>
    <d v="2018-07-15T05:00:00"/>
    <d v="2018-07-23T05:00:00"/>
    <b v="0"/>
    <b v="0"/>
    <s v="photography/photography books"/>
    <x v="7"/>
    <s v="photography books"/>
  </r>
  <r>
    <s v="Martin, Conway and Larsen"/>
    <s v="Horizontal next generation function"/>
    <n v="122900"/>
    <n v="95993"/>
    <n v="95993"/>
    <s v="USD"/>
    <n v="1"/>
    <s v="failed"/>
    <x v="0"/>
    <n v="-26907"/>
    <n v="1684"/>
    <n v="57.00296912114014"/>
    <x v="1"/>
    <n v="1421992800"/>
    <n v="1426222800"/>
    <d v="2015-01-23T06:00:00"/>
    <d v="2015-03-13T05:00:00"/>
    <b v="1"/>
    <b v="1"/>
    <s v="theater/plays"/>
    <x v="3"/>
    <s v="plays"/>
  </r>
  <r>
    <s v="Acevedo-Huffman"/>
    <s v="Pre-emptive impactful model"/>
    <n v="9500"/>
    <n v="4460"/>
    <n v="4460"/>
    <s v="USD"/>
    <n v="1"/>
    <s v="failed"/>
    <x v="0"/>
    <n v="-5040"/>
    <n v="56"/>
    <n v="79.642857142857139"/>
    <x v="1"/>
    <n v="1285563600"/>
    <n v="1286773200"/>
    <d v="2010-09-27T05:00:00"/>
    <d v="2010-10-11T05:00:00"/>
    <b v="0"/>
    <b v="1"/>
    <s v="film &amp; video/animation"/>
    <x v="4"/>
    <s v="animation"/>
  </r>
  <r>
    <s v="Montgomery, Larson and Spencer"/>
    <s v="User-centric bifurcated knowledge user"/>
    <n v="4500"/>
    <n v="13536"/>
    <n v="13536"/>
    <s v="USD"/>
    <n v="1"/>
    <s v="successful"/>
    <x v="1"/>
    <n v="9036"/>
    <n v="330"/>
    <n v="41.018181818181816"/>
    <x v="1"/>
    <n v="1523854800"/>
    <n v="1523941200"/>
    <d v="2018-04-16T05:00:00"/>
    <d v="2018-04-17T05:00:00"/>
    <b v="0"/>
    <b v="0"/>
    <s v="publishing/translations"/>
    <x v="5"/>
    <s v="translations"/>
  </r>
  <r>
    <s v="Soto LLC"/>
    <s v="Triple-buffered reciprocal project"/>
    <n v="57800"/>
    <n v="40228"/>
    <n v="40228"/>
    <s v="USD"/>
    <n v="1"/>
    <s v="failed"/>
    <x v="0"/>
    <n v="-17572"/>
    <n v="838"/>
    <n v="48.004773269689736"/>
    <x v="1"/>
    <n v="1529125200"/>
    <n v="1529557200"/>
    <d v="2018-06-16T05:00:00"/>
    <d v="2018-06-21T05:00:00"/>
    <b v="0"/>
    <b v="0"/>
    <s v="theater/plays"/>
    <x v="3"/>
    <s v="plays"/>
  </r>
  <r>
    <s v="Sutton, Barrett and Tucker"/>
    <s v="Cross-platform needs-based approach"/>
    <n v="1100"/>
    <n v="7012"/>
    <n v="7012"/>
    <s v="USD"/>
    <n v="1"/>
    <s v="successful"/>
    <x v="1"/>
    <n v="5912"/>
    <n v="127"/>
    <n v="55.212598425196852"/>
    <x v="1"/>
    <n v="1503982800"/>
    <n v="1506574800"/>
    <d v="2017-08-29T05:00:00"/>
    <d v="2017-09-28T05:00:00"/>
    <b v="0"/>
    <b v="0"/>
    <s v="games/video games"/>
    <x v="6"/>
    <s v="video games"/>
  </r>
  <r>
    <s v="Gomez, Bailey and Flores"/>
    <s v="User-friendly static contingency"/>
    <n v="16800"/>
    <n v="37857"/>
    <n v="37857"/>
    <s v="USD"/>
    <n v="1"/>
    <s v="successful"/>
    <x v="1"/>
    <n v="21057"/>
    <n v="411"/>
    <n v="92.109489051094897"/>
    <x v="1"/>
    <n v="1511416800"/>
    <n v="1513576800"/>
    <d v="2017-11-23T06:00:00"/>
    <d v="2017-12-18T06:00:00"/>
    <b v="0"/>
    <b v="0"/>
    <s v="music/rock"/>
    <x v="1"/>
    <s v="rock"/>
  </r>
  <r>
    <s v="Porter-George"/>
    <s v="Reactive content-based framework"/>
    <n v="1000"/>
    <n v="20213.550000000003"/>
    <n v="14973"/>
    <s v="GBP"/>
    <n v="1.35"/>
    <s v="successful"/>
    <x v="1"/>
    <n v="19213.550000000003"/>
    <n v="180"/>
    <n v="112.29750000000001"/>
    <x v="4"/>
    <n v="1547704800"/>
    <n v="1548309600"/>
    <d v="2019-01-17T06:00:00"/>
    <d v="2019-01-24T06:00:00"/>
    <b v="0"/>
    <b v="1"/>
    <s v="games/video games"/>
    <x v="6"/>
    <s v="video games"/>
  </r>
  <r>
    <s v="Fitzgerald PLC"/>
    <s v="Realigned user-facing concept"/>
    <n v="106400"/>
    <n v="39996"/>
    <n v="39996"/>
    <s v="USD"/>
    <n v="1"/>
    <s v="failed"/>
    <x v="0"/>
    <n v="-66404"/>
    <n v="1000"/>
    <n v="39.996000000000002"/>
    <x v="1"/>
    <n v="1469682000"/>
    <n v="1471582800"/>
    <d v="2016-07-28T05:00:00"/>
    <d v="2016-08-19T05:00:00"/>
    <b v="0"/>
    <b v="0"/>
    <s v="music/electric music"/>
    <x v="1"/>
    <s v="electric music"/>
  </r>
  <r>
    <s v="Cisneros-Burton"/>
    <s v="Public-key zero tolerance orchestration"/>
    <n v="31400"/>
    <n v="41564"/>
    <n v="41564"/>
    <s v="USD"/>
    <n v="1"/>
    <s v="successful"/>
    <x v="1"/>
    <n v="10164"/>
    <n v="374"/>
    <n v="111.1336898395722"/>
    <x v="1"/>
    <n v="1343451600"/>
    <n v="1344315600"/>
    <d v="2012-07-28T05:00:00"/>
    <d v="2012-08-07T05:00:00"/>
    <b v="0"/>
    <b v="0"/>
    <s v="technology/wearables"/>
    <x v="2"/>
    <s v="wearables"/>
  </r>
  <r>
    <s v="Hill, Lawson and Wilkinson"/>
    <s v="Multi-tiered eco-centric architecture"/>
    <n v="4900"/>
    <n v="4436.7"/>
    <n v="6430"/>
    <s v="AUD"/>
    <n v="0.69"/>
    <s v="successful"/>
    <x v="0"/>
    <n v="-463.30000000000018"/>
    <n v="71"/>
    <n v="62.488732394366195"/>
    <x v="2"/>
    <n v="1315717200"/>
    <n v="1316408400"/>
    <d v="2011-09-11T05:00:00"/>
    <d v="2011-09-19T05:00:00"/>
    <b v="0"/>
    <b v="0"/>
    <s v="music/indie rock"/>
    <x v="1"/>
    <s v="indie rock"/>
  </r>
  <r>
    <s v="Davis-Smith"/>
    <s v="Organic motivating firmware"/>
    <n v="7400"/>
    <n v="12405"/>
    <n v="12405"/>
    <s v="USD"/>
    <n v="1"/>
    <s v="successful"/>
    <x v="1"/>
    <n v="5005"/>
    <n v="203"/>
    <n v="61.108374384236456"/>
    <x v="1"/>
    <n v="1430715600"/>
    <n v="1431838800"/>
    <d v="2015-05-04T05:00:00"/>
    <d v="2015-05-17T05:00:00"/>
    <b v="1"/>
    <b v="0"/>
    <s v="theater/plays"/>
    <x v="3"/>
    <s v="plays"/>
  </r>
  <r>
    <s v="Farrell and Sons"/>
    <s v="Synergized 4thgeneration conglomeration"/>
    <n v="198500"/>
    <n v="84897.599999999991"/>
    <n v="123040"/>
    <s v="AUD"/>
    <n v="0.69"/>
    <s v="failed"/>
    <x v="0"/>
    <n v="-113602.40000000001"/>
    <n v="1482"/>
    <n v="57.285829959514167"/>
    <x v="2"/>
    <n v="1299564000"/>
    <n v="1300510800"/>
    <d v="2011-03-08T06:00:00"/>
    <d v="2011-03-19T05:00:00"/>
    <b v="0"/>
    <b v="1"/>
    <s v="music/rock"/>
    <x v="1"/>
    <s v="rock"/>
  </r>
  <r>
    <s v="Clark Group"/>
    <s v="Grass-roots fault-tolerant policy"/>
    <n v="4800"/>
    <n v="12516"/>
    <n v="12516"/>
    <s v="USD"/>
    <n v="1"/>
    <s v="successful"/>
    <x v="1"/>
    <n v="7716"/>
    <n v="113"/>
    <n v="110.76106194690266"/>
    <x v="1"/>
    <n v="1429160400"/>
    <n v="1431061200"/>
    <d v="2015-04-16T05:00:00"/>
    <d v="2015-05-08T05:00:00"/>
    <b v="0"/>
    <b v="0"/>
    <s v="publishing/translations"/>
    <x v="5"/>
    <s v="translations"/>
  </r>
  <r>
    <s v="White, Singleton and Zimmerman"/>
    <s v="Monitored scalable knowledgebase"/>
    <n v="3400"/>
    <n v="8588"/>
    <n v="8588"/>
    <s v="USD"/>
    <n v="1"/>
    <s v="successful"/>
    <x v="1"/>
    <n v="5188"/>
    <n v="96"/>
    <n v="89.458333333333329"/>
    <x v="1"/>
    <n v="1271307600"/>
    <n v="1271480400"/>
    <d v="2010-04-15T05:00:00"/>
    <d v="2010-04-17T05:00:00"/>
    <b v="0"/>
    <b v="0"/>
    <s v="theater/plays"/>
    <x v="3"/>
    <s v="plays"/>
  </r>
  <r>
    <s v="Kramer Group"/>
    <s v="Synergistic explicit parallelism"/>
    <n v="7800"/>
    <n v="6132"/>
    <n v="6132"/>
    <s v="USD"/>
    <n v="1"/>
    <s v="failed"/>
    <x v="0"/>
    <n v="-1668"/>
    <n v="106"/>
    <n v="57.849056603773583"/>
    <x v="1"/>
    <n v="1456380000"/>
    <n v="1456380000"/>
    <d v="2016-02-25T06:00:00"/>
    <d v="2016-02-25T06:00:00"/>
    <b v="0"/>
    <b v="1"/>
    <s v="theater/plays"/>
    <x v="3"/>
    <s v="plays"/>
  </r>
  <r>
    <s v="Frazier, Patrick and Smith"/>
    <s v="Enhanced systemic analyzer"/>
    <n v="154300"/>
    <n v="83650.560000000012"/>
    <n v="74688"/>
    <s v="EUR"/>
    <n v="1.1200000000000001"/>
    <s v="failed"/>
    <x v="0"/>
    <n v="-70649.439999999988"/>
    <n v="679"/>
    <n v="123.19670103092785"/>
    <x v="6"/>
    <n v="1470459600"/>
    <n v="1472878800"/>
    <d v="2016-08-06T05:00:00"/>
    <d v="2016-09-03T05:00:00"/>
    <b v="0"/>
    <b v="0"/>
    <s v="publishing/translations"/>
    <x v="5"/>
    <s v="translations"/>
  </r>
  <r>
    <s v="Santos, Bell and Lloyd"/>
    <s v="Object-based analyzing knowledge user"/>
    <n v="20000"/>
    <n v="62130"/>
    <n v="51775"/>
    <s v="CHF"/>
    <n v="1.2"/>
    <s v="successful"/>
    <x v="1"/>
    <n v="42130"/>
    <n v="498"/>
    <n v="124.75903614457832"/>
    <x v="5"/>
    <n v="1277269200"/>
    <n v="1277355600"/>
    <d v="2010-06-23T05:00:00"/>
    <d v="2010-06-24T05:00:00"/>
    <b v="0"/>
    <b v="1"/>
    <s v="games/video games"/>
    <x v="6"/>
    <s v="video games"/>
  </r>
  <r>
    <s v="Hall and Sons"/>
    <s v="Pre-emptive radical architecture"/>
    <n v="108800"/>
    <n v="65877"/>
    <n v="65877"/>
    <s v="USD"/>
    <n v="1"/>
    <s v="canceled"/>
    <x v="3"/>
    <n v="-42923"/>
    <n v="610"/>
    <n v="107.99508196721311"/>
    <x v="1"/>
    <n v="1350709200"/>
    <n v="1351054800"/>
    <d v="2012-10-20T05:00:00"/>
    <d v="2012-10-24T05:00:00"/>
    <b v="0"/>
    <b v="1"/>
    <s v="theater/plays"/>
    <x v="3"/>
    <s v="plays"/>
  </r>
  <r>
    <s v="Hanson Inc"/>
    <s v="Grass-roots web-enabled contingency"/>
    <n v="2900"/>
    <n v="11889.45"/>
    <n v="8807"/>
    <s v="GBP"/>
    <n v="1.35"/>
    <s v="successful"/>
    <x v="1"/>
    <n v="8989.4500000000007"/>
    <n v="180"/>
    <n v="66.052500000000009"/>
    <x v="4"/>
    <n v="1554613200"/>
    <n v="1555563600"/>
    <d v="2019-04-07T05:00:00"/>
    <d v="2019-04-18T05:00:00"/>
    <b v="0"/>
    <b v="0"/>
    <s v="technology/web"/>
    <x v="2"/>
    <s v="web"/>
  </r>
  <r>
    <s v="Sanchez LLC"/>
    <s v="Stand-alone system-worthy standardization"/>
    <n v="900"/>
    <n v="1017"/>
    <n v="1017"/>
    <s v="USD"/>
    <n v="1"/>
    <s v="successful"/>
    <x v="1"/>
    <n v="117"/>
    <n v="27"/>
    <n v="37.666666666666664"/>
    <x v="1"/>
    <n v="1571029200"/>
    <n v="1571634000"/>
    <d v="2019-10-14T05:00:00"/>
    <d v="2019-10-21T05:00:00"/>
    <b v="0"/>
    <b v="0"/>
    <s v="film &amp; video/documentary"/>
    <x v="4"/>
    <s v="documentary"/>
  </r>
  <r>
    <s v="Howard Ltd"/>
    <s v="Down-sized systematic policy"/>
    <n v="69700"/>
    <n v="151513"/>
    <n v="151513"/>
    <s v="USD"/>
    <n v="1"/>
    <s v="successful"/>
    <x v="1"/>
    <n v="81813"/>
    <n v="2331"/>
    <n v="64.999141999141997"/>
    <x v="1"/>
    <n v="1299736800"/>
    <n v="1300856400"/>
    <d v="2011-03-10T06:00:00"/>
    <d v="2011-03-23T05:00:00"/>
    <b v="0"/>
    <b v="0"/>
    <s v="theater/plays"/>
    <x v="3"/>
    <s v="plays"/>
  </r>
  <r>
    <s v="Stewart LLC"/>
    <s v="Cloned bi-directional architecture"/>
    <n v="1300"/>
    <n v="12047"/>
    <n v="12047"/>
    <s v="USD"/>
    <n v="1"/>
    <s v="successful"/>
    <x v="1"/>
    <n v="10747"/>
    <n v="113"/>
    <n v="106.61061946902655"/>
    <x v="1"/>
    <n v="1435208400"/>
    <n v="1439874000"/>
    <d v="2015-06-25T05:00:00"/>
    <d v="2015-08-18T05:00:00"/>
    <b v="0"/>
    <b v="0"/>
    <s v="food/food trucks"/>
    <x v="0"/>
    <s v="food trucks"/>
  </r>
  <r>
    <s v="Arias, Allen and Miller"/>
    <s v="Seamless transitional portal"/>
    <n v="97800"/>
    <n v="22736.19"/>
    <n v="32951"/>
    <s v="AUD"/>
    <n v="0.69"/>
    <s v="failed"/>
    <x v="0"/>
    <n v="-75063.81"/>
    <n v="1220"/>
    <n v="18.63622131147541"/>
    <x v="2"/>
    <n v="1437973200"/>
    <n v="1438318800"/>
    <d v="2015-07-27T05:00:00"/>
    <d v="2015-07-31T05:00:00"/>
    <b v="0"/>
    <b v="0"/>
    <s v="games/video games"/>
    <x v="6"/>
    <s v="video games"/>
  </r>
  <r>
    <s v="Baker-Morris"/>
    <s v="Fully-configurable motivating approach"/>
    <n v="7600"/>
    <n v="14951"/>
    <n v="14951"/>
    <s v="USD"/>
    <n v="1"/>
    <s v="successful"/>
    <x v="1"/>
    <n v="7351"/>
    <n v="164"/>
    <n v="91.16463414634147"/>
    <x v="1"/>
    <n v="1416895200"/>
    <n v="1419400800"/>
    <d v="2014-11-25T06:00:00"/>
    <d v="2014-12-24T06:00:00"/>
    <b v="0"/>
    <b v="0"/>
    <s v="theater/plays"/>
    <x v="3"/>
    <s v="plays"/>
  </r>
  <r>
    <s v="Tucker, Fox and Green"/>
    <s v="Upgradable fault-tolerant approach"/>
    <n v="100"/>
    <n v="1"/>
    <n v="1"/>
    <s v="USD"/>
    <n v="1"/>
    <s v="failed"/>
    <x v="0"/>
    <n v="-99"/>
    <n v="1"/>
    <n v="1"/>
    <x v="1"/>
    <n v="1319000400"/>
    <n v="1320555600"/>
    <d v="2011-10-19T05:00:00"/>
    <d v="2011-11-06T05:00:00"/>
    <b v="0"/>
    <b v="0"/>
    <s v="theater/plays"/>
    <x v="3"/>
    <s v="plays"/>
  </r>
  <r>
    <s v="Douglas LLC"/>
    <s v="Reduced heuristic moratorium"/>
    <n v="900"/>
    <n v="9193"/>
    <n v="9193"/>
    <s v="USD"/>
    <n v="1"/>
    <s v="successful"/>
    <x v="1"/>
    <n v="8293"/>
    <n v="164"/>
    <n v="56.054878048780488"/>
    <x v="1"/>
    <n v="1424498400"/>
    <n v="1425103200"/>
    <d v="2015-02-21T06:00:00"/>
    <d v="2015-02-28T06:00:00"/>
    <b v="0"/>
    <b v="1"/>
    <s v="music/electric music"/>
    <x v="1"/>
    <s v="electric music"/>
  </r>
  <r>
    <s v="Garcia Inc"/>
    <s v="Front-line web-enabled model"/>
    <n v="3700"/>
    <n v="10422"/>
    <n v="10422"/>
    <s v="USD"/>
    <n v="1"/>
    <s v="successful"/>
    <x v="1"/>
    <n v="6722"/>
    <n v="336"/>
    <n v="31.017857142857142"/>
    <x v="1"/>
    <n v="1526274000"/>
    <n v="1526878800"/>
    <d v="2018-05-14T05:00:00"/>
    <d v="2018-05-21T05:00:00"/>
    <b v="0"/>
    <b v="1"/>
    <s v="technology/wearables"/>
    <x v="2"/>
    <s v="wearables"/>
  </r>
  <r>
    <s v="Frye, Hunt and Powell"/>
    <s v="Polarized incremental emulation"/>
    <n v="10000"/>
    <n v="2756.32"/>
    <n v="2461"/>
    <s v="EUR"/>
    <n v="1.1200000000000001"/>
    <s v="failed"/>
    <x v="0"/>
    <n v="-7243.68"/>
    <n v="37"/>
    <n v="74.495135135135143"/>
    <x v="6"/>
    <n v="1287896400"/>
    <n v="1288674000"/>
    <d v="2010-10-24T05:00:00"/>
    <d v="2010-11-02T05:00:00"/>
    <b v="0"/>
    <b v="0"/>
    <s v="music/electric music"/>
    <x v="1"/>
    <s v="electric music"/>
  </r>
  <r>
    <s v="Smith, Wells and Nguyen"/>
    <s v="Self-enabling grid-enabled initiative"/>
    <n v="119200"/>
    <n v="170623"/>
    <n v="170623"/>
    <s v="USD"/>
    <n v="1"/>
    <s v="successful"/>
    <x v="1"/>
    <n v="51423"/>
    <n v="1917"/>
    <n v="89.005216484089729"/>
    <x v="1"/>
    <n v="1495515600"/>
    <n v="1495602000"/>
    <d v="2017-05-23T05:00:00"/>
    <d v="2017-05-24T05:00:00"/>
    <b v="0"/>
    <b v="0"/>
    <s v="music/indie rock"/>
    <x v="1"/>
    <s v="indie rock"/>
  </r>
  <r>
    <s v="Charles-Johnson"/>
    <s v="Total fresh-thinking system engine"/>
    <n v="6800"/>
    <n v="9829"/>
    <n v="9829"/>
    <s v="USD"/>
    <n v="1"/>
    <s v="successful"/>
    <x v="1"/>
    <n v="3029"/>
    <n v="95"/>
    <n v="103.46315789473684"/>
    <x v="1"/>
    <n v="1364878800"/>
    <n v="1366434000"/>
    <d v="2013-04-02T05:00:00"/>
    <d v="2013-04-20T05:00:00"/>
    <b v="0"/>
    <b v="0"/>
    <s v="technology/web"/>
    <x v="2"/>
    <s v="web"/>
  </r>
  <r>
    <s v="Brandt, Carter and Wood"/>
    <s v="Ameliorated clear-thinking circuit"/>
    <n v="3900"/>
    <n v="14006"/>
    <n v="14006"/>
    <s v="USD"/>
    <n v="1"/>
    <s v="successful"/>
    <x v="1"/>
    <n v="10106"/>
    <n v="147"/>
    <n v="95.278911564625844"/>
    <x v="1"/>
    <n v="1567918800"/>
    <n v="1568350800"/>
    <d v="2019-09-08T05:00:00"/>
    <d v="2019-09-13T05:00:00"/>
    <b v="0"/>
    <b v="0"/>
    <s v="theater/plays"/>
    <x v="3"/>
    <s v="plays"/>
  </r>
  <r>
    <s v="Tucker, Schmidt and Reid"/>
    <s v="Multi-layered encompassing installation"/>
    <n v="3500"/>
    <n v="6527"/>
    <n v="6527"/>
    <s v="USD"/>
    <n v="1"/>
    <s v="successful"/>
    <x v="1"/>
    <n v="3027"/>
    <n v="86"/>
    <n v="75.895348837209298"/>
    <x v="1"/>
    <n v="1524459600"/>
    <n v="1525928400"/>
    <d v="2018-04-23T05:00:00"/>
    <d v="2018-05-10T05:00:00"/>
    <b v="0"/>
    <b v="1"/>
    <s v="theater/plays"/>
    <x v="3"/>
    <s v="plays"/>
  </r>
  <r>
    <s v="Decker Inc"/>
    <s v="Universal encompassing implementation"/>
    <n v="1500"/>
    <n v="8929"/>
    <n v="8929"/>
    <s v="USD"/>
    <n v="1"/>
    <s v="successful"/>
    <x v="1"/>
    <n v="7429"/>
    <n v="83"/>
    <n v="107.57831325301204"/>
    <x v="1"/>
    <n v="1333688400"/>
    <n v="1336885200"/>
    <d v="2012-04-06T05:00:00"/>
    <d v="2012-05-13T05:00:00"/>
    <b v="0"/>
    <b v="0"/>
    <s v="film &amp; video/documentary"/>
    <x v="4"/>
    <s v="documentary"/>
  </r>
  <r>
    <s v="Romero and Sons"/>
    <s v="Object-based client-server application"/>
    <n v="5200"/>
    <n v="3079"/>
    <n v="3079"/>
    <s v="USD"/>
    <n v="1"/>
    <s v="failed"/>
    <x v="0"/>
    <n v="-2121"/>
    <n v="60"/>
    <n v="51.31666666666667"/>
    <x v="1"/>
    <n v="1389506400"/>
    <n v="1389679200"/>
    <d v="2014-01-12T06:00:00"/>
    <d v="2014-01-14T06:00:00"/>
    <b v="0"/>
    <b v="0"/>
    <s v="film &amp; video/television"/>
    <x v="4"/>
    <s v="television"/>
  </r>
  <r>
    <s v="Castillo-Carey"/>
    <s v="Cross-platform solution-oriented process improvement"/>
    <n v="142400"/>
    <n v="21307"/>
    <n v="21307"/>
    <s v="USD"/>
    <n v="1"/>
    <s v="failed"/>
    <x v="0"/>
    <n v="-121093"/>
    <n v="296"/>
    <n v="71.983108108108112"/>
    <x v="1"/>
    <n v="1536642000"/>
    <n v="1538283600"/>
    <d v="2018-09-11T05:00:00"/>
    <d v="2018-09-30T05:00:00"/>
    <b v="0"/>
    <b v="0"/>
    <s v="food/food trucks"/>
    <x v="0"/>
    <s v="food trucks"/>
  </r>
  <r>
    <s v="Hart-Briggs"/>
    <s v="Re-engineered user-facing approach"/>
    <n v="61400"/>
    <n v="73653"/>
    <n v="73653"/>
    <s v="USD"/>
    <n v="1"/>
    <s v="successful"/>
    <x v="1"/>
    <n v="12253"/>
    <n v="676"/>
    <n v="108.95414201183432"/>
    <x v="1"/>
    <n v="1348290000"/>
    <n v="1348808400"/>
    <d v="2012-09-22T05:00:00"/>
    <d v="2012-09-28T05:00:00"/>
    <b v="0"/>
    <b v="0"/>
    <s v="publishing/radio &amp; podcasts"/>
    <x v="5"/>
    <s v="radio &amp; podcasts"/>
  </r>
  <r>
    <s v="Jones-Meyer"/>
    <s v="Re-engineered client-driven hub"/>
    <n v="4700"/>
    <n v="8718.15"/>
    <n v="12635"/>
    <s v="AUD"/>
    <n v="0.69"/>
    <s v="successful"/>
    <x v="1"/>
    <n v="4018.1499999999996"/>
    <n v="361"/>
    <n v="24.15"/>
    <x v="2"/>
    <n v="1408856400"/>
    <n v="1410152400"/>
    <d v="2014-08-24T05:00:00"/>
    <d v="2014-09-08T05:00:00"/>
    <b v="0"/>
    <b v="0"/>
    <s v="technology/web"/>
    <x v="2"/>
    <s v="web"/>
  </r>
  <r>
    <s v="Wright, Hartman and Yu"/>
    <s v="User-friendly tertiary array"/>
    <n v="3300"/>
    <n v="12437"/>
    <n v="12437"/>
    <s v="USD"/>
    <n v="1"/>
    <s v="successful"/>
    <x v="1"/>
    <n v="9137"/>
    <n v="131"/>
    <n v="94.938931297709928"/>
    <x v="1"/>
    <n v="1505192400"/>
    <n v="1505797200"/>
    <d v="2017-09-12T05:00:00"/>
    <d v="2017-09-19T05:00:00"/>
    <b v="0"/>
    <b v="0"/>
    <s v="food/food trucks"/>
    <x v="0"/>
    <s v="food trucks"/>
  </r>
  <r>
    <s v="Harper-Davis"/>
    <s v="Robust heuristic encoding"/>
    <n v="1900"/>
    <n v="13816"/>
    <n v="13816"/>
    <s v="USD"/>
    <n v="1"/>
    <s v="successful"/>
    <x v="1"/>
    <n v="11916"/>
    <n v="126"/>
    <n v="109.65079365079364"/>
    <x v="1"/>
    <n v="1554786000"/>
    <n v="1554872400"/>
    <d v="2019-04-09T05:00:00"/>
    <d v="2019-04-10T05:00:00"/>
    <b v="0"/>
    <b v="1"/>
    <s v="technology/wearables"/>
    <x v="2"/>
    <s v="wearables"/>
  </r>
  <r>
    <s v="Barrett PLC"/>
    <s v="Team-oriented clear-thinking capacity"/>
    <n v="166700"/>
    <n v="162827.84000000003"/>
    <n v="145382"/>
    <s v="EUR"/>
    <n v="1.1200000000000001"/>
    <s v="failed"/>
    <x v="0"/>
    <n v="-3872.1599999999744"/>
    <n v="3304"/>
    <n v="49.282033898305095"/>
    <x v="6"/>
    <n v="1510898400"/>
    <n v="1513922400"/>
    <d v="2017-11-17T06:00:00"/>
    <d v="2017-12-22T06:00:00"/>
    <b v="0"/>
    <b v="0"/>
    <s v="publishing/fiction"/>
    <x v="5"/>
    <s v="fiction"/>
  </r>
  <r>
    <s v="David-Clark"/>
    <s v="De-engineered motivating standardization"/>
    <n v="7200"/>
    <n v="6336"/>
    <n v="6336"/>
    <s v="USD"/>
    <n v="1"/>
    <s v="failed"/>
    <x v="0"/>
    <n v="-864"/>
    <n v="73"/>
    <n v="86.794520547945211"/>
    <x v="1"/>
    <n v="1442552400"/>
    <n v="1442638800"/>
    <d v="2015-09-18T05:00:00"/>
    <d v="2015-09-19T05:00:00"/>
    <b v="0"/>
    <b v="0"/>
    <s v="theater/plays"/>
    <x v="3"/>
    <s v="plays"/>
  </r>
  <r>
    <s v="Chaney-Dennis"/>
    <s v="Business-focused 24hour groupware"/>
    <n v="4900"/>
    <n v="8523"/>
    <n v="8523"/>
    <s v="USD"/>
    <n v="1"/>
    <s v="successful"/>
    <x v="1"/>
    <n v="3623"/>
    <n v="275"/>
    <n v="30.992727272727272"/>
    <x v="1"/>
    <n v="1316667600"/>
    <n v="1317186000"/>
    <d v="2011-09-22T05:00:00"/>
    <d v="2011-09-28T05:00:00"/>
    <b v="0"/>
    <b v="0"/>
    <s v="film &amp; video/television"/>
    <x v="4"/>
    <s v="television"/>
  </r>
  <r>
    <s v="Robinson, Lopez and Christensen"/>
    <s v="Organic next generation protocol"/>
    <n v="5400"/>
    <n v="6351"/>
    <n v="6351"/>
    <s v="USD"/>
    <n v="1"/>
    <s v="successful"/>
    <x v="1"/>
    <n v="951"/>
    <n v="67"/>
    <n v="94.791044776119406"/>
    <x v="1"/>
    <n v="1390716000"/>
    <n v="1391234400"/>
    <d v="2014-01-26T06:00:00"/>
    <d v="2014-02-01T06:00:00"/>
    <b v="0"/>
    <b v="0"/>
    <s v="photography/photography books"/>
    <x v="7"/>
    <s v="photography books"/>
  </r>
  <r>
    <s v="Clark and Sons"/>
    <s v="Reverse-engineered full-range Internet solution"/>
    <n v="5000"/>
    <n v="10748"/>
    <n v="10748"/>
    <s v="USD"/>
    <n v="1"/>
    <s v="successful"/>
    <x v="1"/>
    <n v="5748"/>
    <n v="154"/>
    <n v="69.79220779220779"/>
    <x v="1"/>
    <n v="1402894800"/>
    <n v="1404363600"/>
    <d v="2014-06-16T05:00:00"/>
    <d v="2014-07-03T05:00:00"/>
    <b v="0"/>
    <b v="1"/>
    <s v="film &amp; video/documentary"/>
    <x v="4"/>
    <s v="documentary"/>
  </r>
  <r>
    <s v="Vega Group"/>
    <s v="Synchronized regional synergy"/>
    <n v="75100"/>
    <n v="112272"/>
    <n v="112272"/>
    <s v="USD"/>
    <n v="1"/>
    <s v="successful"/>
    <x v="1"/>
    <n v="37172"/>
    <n v="1782"/>
    <n v="63.003367003367003"/>
    <x v="1"/>
    <n v="1429246800"/>
    <n v="1429592400"/>
    <d v="2015-04-17T05:00:00"/>
    <d v="2015-04-21T05:00:00"/>
    <b v="0"/>
    <b v="1"/>
    <s v="games/mobile games"/>
    <x v="6"/>
    <s v="mobile games"/>
  </r>
  <r>
    <s v="Brown-Brown"/>
    <s v="Multi-lateral homogeneous success"/>
    <n v="45300"/>
    <n v="99361"/>
    <n v="99361"/>
    <s v="USD"/>
    <n v="1"/>
    <s v="successful"/>
    <x v="1"/>
    <n v="54061"/>
    <n v="903"/>
    <n v="110.0343300110742"/>
    <x v="1"/>
    <n v="1412485200"/>
    <n v="1413608400"/>
    <d v="2014-10-05T05:00:00"/>
    <d v="2014-10-18T05:00:00"/>
    <b v="0"/>
    <b v="0"/>
    <s v="games/video games"/>
    <x v="6"/>
    <s v="video games"/>
  </r>
  <r>
    <s v="Taylor PLC"/>
    <s v="Seamless zero-defect solution"/>
    <n v="136800"/>
    <n v="88055"/>
    <n v="88055"/>
    <s v="USD"/>
    <n v="1"/>
    <s v="failed"/>
    <x v="0"/>
    <n v="-48745"/>
    <n v="3387"/>
    <n v="25.997933274284026"/>
    <x v="1"/>
    <n v="1417068000"/>
    <n v="1419400800"/>
    <d v="2014-11-27T06:00:00"/>
    <d v="2014-12-24T06:00:00"/>
    <b v="0"/>
    <b v="0"/>
    <s v="publishing/fiction"/>
    <x v="5"/>
    <s v="fiction"/>
  </r>
  <r>
    <s v="Edwards-Lewis"/>
    <s v="Enhanced scalable concept"/>
    <n v="177700"/>
    <n v="24488.079999999998"/>
    <n v="33092"/>
    <s v="CAD"/>
    <n v="0.74"/>
    <s v="failed"/>
    <x v="0"/>
    <n v="-153211.92000000001"/>
    <n v="662"/>
    <n v="36.991057401812689"/>
    <x v="0"/>
    <n v="1448344800"/>
    <n v="1448604000"/>
    <d v="2015-11-24T06:00:00"/>
    <d v="2015-11-27T06:00:00"/>
    <b v="1"/>
    <b v="0"/>
    <s v="theater/plays"/>
    <x v="3"/>
    <s v="plays"/>
  </r>
  <r>
    <s v="Stanton, Neal and Rodriguez"/>
    <s v="Polarized uniform software"/>
    <n v="2600"/>
    <n v="10709.44"/>
    <n v="9562"/>
    <s v="EUR"/>
    <n v="1.1200000000000001"/>
    <s v="successful"/>
    <x v="1"/>
    <n v="8109.4400000000005"/>
    <n v="94"/>
    <n v="113.93021276595745"/>
    <x v="6"/>
    <n v="1557723600"/>
    <n v="1562302800"/>
    <d v="2019-05-13T05:00:00"/>
    <d v="2019-07-05T05:00:00"/>
    <b v="0"/>
    <b v="0"/>
    <s v="photography/photography books"/>
    <x v="7"/>
    <s v="photography books"/>
  </r>
  <r>
    <s v="Pratt LLC"/>
    <s v="Stand-alone web-enabled moderator"/>
    <n v="5300"/>
    <n v="8475"/>
    <n v="8475"/>
    <s v="USD"/>
    <n v="1"/>
    <s v="successful"/>
    <x v="1"/>
    <n v="3175"/>
    <n v="180"/>
    <n v="47.083333333333336"/>
    <x v="1"/>
    <n v="1537333200"/>
    <n v="1537678800"/>
    <d v="2018-09-19T05:00:00"/>
    <d v="2018-09-23T05:00:00"/>
    <b v="0"/>
    <b v="0"/>
    <s v="theater/plays"/>
    <x v="3"/>
    <s v="plays"/>
  </r>
  <r>
    <s v="Gross PLC"/>
    <s v="Proactive methodical benchmark"/>
    <n v="180200"/>
    <n v="69617"/>
    <n v="69617"/>
    <s v="USD"/>
    <n v="1"/>
    <s v="failed"/>
    <x v="0"/>
    <n v="-110583"/>
    <n v="774"/>
    <n v="89.944444444444443"/>
    <x v="1"/>
    <n v="1471150800"/>
    <n v="1473570000"/>
    <d v="2016-08-14T05:00:00"/>
    <d v="2016-09-11T05:00:00"/>
    <b v="0"/>
    <b v="1"/>
    <s v="theater/plays"/>
    <x v="3"/>
    <s v="plays"/>
  </r>
  <r>
    <s v="Martinez, Gomez and Dalton"/>
    <s v="Team-oriented 6thgeneration matrix"/>
    <n v="103200"/>
    <n v="39269.58"/>
    <n v="53067"/>
    <s v="CAD"/>
    <n v="0.74"/>
    <s v="failed"/>
    <x v="0"/>
    <n v="-63930.42"/>
    <n v="672"/>
    <n v="58.436875000000001"/>
    <x v="0"/>
    <n v="1273640400"/>
    <n v="1273899600"/>
    <d v="2010-05-12T05:00:00"/>
    <d v="2010-05-15T05:00:00"/>
    <b v="0"/>
    <b v="0"/>
    <s v="theater/plays"/>
    <x v="3"/>
    <s v="plays"/>
  </r>
  <r>
    <s v="Allen-Curtis"/>
    <s v="Phased human-resource core"/>
    <n v="70600"/>
    <n v="42596"/>
    <n v="42596"/>
    <s v="USD"/>
    <n v="1"/>
    <s v="canceled"/>
    <x v="3"/>
    <n v="-28004"/>
    <n v="532"/>
    <n v="80.067669172932327"/>
    <x v="1"/>
    <n v="1282885200"/>
    <n v="1284008400"/>
    <d v="2010-08-27T05:00:00"/>
    <d v="2010-09-09T05:00:00"/>
    <b v="0"/>
    <b v="0"/>
    <s v="music/rock"/>
    <x v="1"/>
    <s v="rock"/>
  </r>
  <r>
    <s v="Morgan-Martinez"/>
    <s v="Mandatory tertiary implementation"/>
    <n v="148500"/>
    <n v="3281.64"/>
    <n v="4756"/>
    <s v="AUD"/>
    <n v="0.69"/>
    <s v="canceled"/>
    <x v="3"/>
    <n v="-145218.35999999999"/>
    <n v="55"/>
    <n v="59.666181818181819"/>
    <x v="2"/>
    <n v="1422943200"/>
    <n v="1425103200"/>
    <d v="2015-02-03T06:00:00"/>
    <d v="2015-02-28T06:00:00"/>
    <b v="0"/>
    <b v="0"/>
    <s v="food/food trucks"/>
    <x v="0"/>
    <s v="food trucks"/>
  </r>
  <r>
    <s v="Luna, Anderson and Fox"/>
    <s v="Secured directional encryption"/>
    <n v="9600"/>
    <n v="2238.75"/>
    <n v="14925"/>
    <s v="DKK"/>
    <n v="0.15"/>
    <s v="successful"/>
    <x v="0"/>
    <n v="-7361.25"/>
    <n v="533"/>
    <n v="4.2002814258911823"/>
    <x v="3"/>
    <n v="1319605200"/>
    <n v="1320991200"/>
    <d v="2011-10-26T05:00:00"/>
    <d v="2011-11-11T06:00:00"/>
    <b v="0"/>
    <b v="0"/>
    <s v="film &amp; video/drama"/>
    <x v="4"/>
    <s v="drama"/>
  </r>
  <r>
    <s v="Fleming, Zhang and Henderson"/>
    <s v="Distributed 5thgeneration implementation"/>
    <n v="164700"/>
    <n v="224256.6"/>
    <n v="166116"/>
    <s v="GBP"/>
    <n v="1.35"/>
    <s v="successful"/>
    <x v="1"/>
    <n v="59556.600000000006"/>
    <n v="2443"/>
    <n v="91.795579205894398"/>
    <x v="4"/>
    <n v="1385704800"/>
    <n v="1386828000"/>
    <d v="2013-11-29T06:00:00"/>
    <d v="2013-12-12T06:00:00"/>
    <b v="0"/>
    <b v="0"/>
    <s v="technology/web"/>
    <x v="2"/>
    <s v="web"/>
  </r>
  <r>
    <s v="Flowers and Sons"/>
    <s v="Virtual static core"/>
    <n v="3300"/>
    <n v="3834"/>
    <n v="3834"/>
    <s v="USD"/>
    <n v="1"/>
    <s v="successful"/>
    <x v="1"/>
    <n v="534"/>
    <n v="89"/>
    <n v="43.078651685393261"/>
    <x v="1"/>
    <n v="1515736800"/>
    <n v="1517119200"/>
    <d v="2018-01-12T06:00:00"/>
    <d v="2018-01-28T06:00:00"/>
    <b v="0"/>
    <b v="1"/>
    <s v="theater/plays"/>
    <x v="3"/>
    <s v="plays"/>
  </r>
  <r>
    <s v="Gates PLC"/>
    <s v="Secured content-based product"/>
    <n v="4500"/>
    <n v="13985"/>
    <n v="13985"/>
    <s v="USD"/>
    <n v="1"/>
    <s v="successful"/>
    <x v="1"/>
    <n v="9485"/>
    <n v="159"/>
    <n v="87.95597484276729"/>
    <x v="1"/>
    <n v="1313125200"/>
    <n v="1315026000"/>
    <d v="2011-08-12T05:00:00"/>
    <d v="2011-09-03T05:00:00"/>
    <b v="0"/>
    <b v="0"/>
    <s v="music/world music"/>
    <x v="1"/>
    <s v="world music"/>
  </r>
  <r>
    <s v="Caldwell LLC"/>
    <s v="Secured executive concept"/>
    <n v="99500"/>
    <n v="107145.59999999999"/>
    <n v="89288"/>
    <s v="CHF"/>
    <n v="1.2"/>
    <s v="failed"/>
    <x v="1"/>
    <n v="7645.5999999999913"/>
    <n v="940"/>
    <n v="113.98468085106381"/>
    <x v="5"/>
    <n v="1308459600"/>
    <n v="1312693200"/>
    <d v="2011-06-19T05:00:00"/>
    <d v="2011-08-07T05:00:00"/>
    <b v="0"/>
    <b v="1"/>
    <s v="film &amp; video/documentary"/>
    <x v="4"/>
    <s v="documentary"/>
  </r>
  <r>
    <s v="Le, Burton and Evans"/>
    <s v="Balanced zero-defect software"/>
    <n v="7700"/>
    <n v="5488"/>
    <n v="5488"/>
    <s v="USD"/>
    <n v="1"/>
    <s v="failed"/>
    <x v="0"/>
    <n v="-2212"/>
    <n v="117"/>
    <n v="46.905982905982903"/>
    <x v="1"/>
    <n v="1362636000"/>
    <n v="1363064400"/>
    <d v="2013-03-07T06:00:00"/>
    <d v="2013-03-12T05:00:00"/>
    <b v="0"/>
    <b v="1"/>
    <s v="theater/plays"/>
    <x v="3"/>
    <s v="plays"/>
  </r>
  <r>
    <s v="Briggs PLC"/>
    <s v="Distributed context-sensitive flexibility"/>
    <n v="82800"/>
    <n v="2721"/>
    <n v="2721"/>
    <s v="USD"/>
    <n v="1"/>
    <s v="canceled"/>
    <x v="3"/>
    <n v="-80079"/>
    <n v="58"/>
    <n v="46.913793103448278"/>
    <x v="1"/>
    <n v="1402117200"/>
    <n v="1403154000"/>
    <d v="2014-06-07T05:00:00"/>
    <d v="2014-06-19T05:00:00"/>
    <b v="0"/>
    <b v="1"/>
    <s v="film &amp; video/drama"/>
    <x v="4"/>
    <s v="drama"/>
  </r>
  <r>
    <s v="Hudson-Nguyen"/>
    <s v="Down-sized disintermediate support"/>
    <n v="1800"/>
    <n v="4712"/>
    <n v="4712"/>
    <s v="USD"/>
    <n v="1"/>
    <s v="successful"/>
    <x v="1"/>
    <n v="2912"/>
    <n v="50"/>
    <n v="94.24"/>
    <x v="1"/>
    <n v="1286341200"/>
    <n v="1286859600"/>
    <d v="2010-10-06T05:00:00"/>
    <d v="2010-10-12T05:00:00"/>
    <b v="0"/>
    <b v="0"/>
    <s v="publishing/nonfiction"/>
    <x v="5"/>
    <s v="nonfiction"/>
  </r>
  <r>
    <s v="Hogan Ltd"/>
    <s v="Stand-alone mission-critical moratorium"/>
    <n v="9600"/>
    <n v="9216"/>
    <n v="9216"/>
    <s v="USD"/>
    <n v="1"/>
    <s v="failed"/>
    <x v="0"/>
    <n v="-384"/>
    <n v="115"/>
    <n v="80.139130434782615"/>
    <x v="1"/>
    <n v="1348808400"/>
    <n v="1349326800"/>
    <d v="2012-09-28T05:00:00"/>
    <d v="2012-10-04T05:00:00"/>
    <b v="0"/>
    <b v="0"/>
    <s v="games/mobile games"/>
    <x v="6"/>
    <s v="mobile games"/>
  </r>
  <r>
    <s v="Hamilton, Wright and Chavez"/>
    <s v="Down-sized empowering protocol"/>
    <n v="92100"/>
    <n v="19246"/>
    <n v="19246"/>
    <s v="USD"/>
    <n v="1"/>
    <s v="failed"/>
    <x v="0"/>
    <n v="-72854"/>
    <n v="326"/>
    <n v="59.036809815950917"/>
    <x v="1"/>
    <n v="1429592400"/>
    <n v="1430974800"/>
    <d v="2015-04-21T05:00:00"/>
    <d v="2015-05-07T05:00:00"/>
    <b v="0"/>
    <b v="1"/>
    <s v="technology/wearables"/>
    <x v="2"/>
    <s v="wearables"/>
  </r>
  <r>
    <s v="Bautista-Cross"/>
    <s v="Fully-configurable coherent Internet solution"/>
    <n v="5500"/>
    <n v="12274"/>
    <n v="12274"/>
    <s v="USD"/>
    <n v="1"/>
    <s v="successful"/>
    <x v="1"/>
    <n v="6774"/>
    <n v="186"/>
    <n v="65.989247311827953"/>
    <x v="1"/>
    <n v="1519538400"/>
    <n v="1519970400"/>
    <d v="2018-02-25T06:00:00"/>
    <d v="2018-03-02T06:00:00"/>
    <b v="0"/>
    <b v="0"/>
    <s v="film &amp; video/documentary"/>
    <x v="4"/>
    <s v="documentary"/>
  </r>
  <r>
    <s v="Jackson LLC"/>
    <s v="Distributed motivating algorithm"/>
    <n v="64300"/>
    <n v="65323"/>
    <n v="65323"/>
    <s v="USD"/>
    <n v="1"/>
    <s v="successful"/>
    <x v="1"/>
    <n v="1023"/>
    <n v="1071"/>
    <n v="60.992530345471522"/>
    <x v="1"/>
    <n v="1434085200"/>
    <n v="1434603600"/>
    <d v="2015-06-12T05:00:00"/>
    <d v="2015-06-18T05:00:00"/>
    <b v="0"/>
    <b v="0"/>
    <s v="technology/web"/>
    <x v="2"/>
    <s v="web"/>
  </r>
  <r>
    <s v="Figueroa Ltd"/>
    <s v="Expanded solution-oriented benchmark"/>
    <n v="5000"/>
    <n v="11502"/>
    <n v="11502"/>
    <s v="USD"/>
    <n v="1"/>
    <s v="successful"/>
    <x v="1"/>
    <n v="6502"/>
    <n v="117"/>
    <n v="98.307692307692307"/>
    <x v="1"/>
    <n v="1333688400"/>
    <n v="1337230800"/>
    <d v="2012-04-06T05:00:00"/>
    <d v="2012-05-17T05:00:00"/>
    <b v="0"/>
    <b v="0"/>
    <s v="technology/web"/>
    <x v="2"/>
    <s v="web"/>
  </r>
  <r>
    <s v="Avila-Jones"/>
    <s v="Implemented discrete secured line"/>
    <n v="5400"/>
    <n v="7322"/>
    <n v="7322"/>
    <s v="USD"/>
    <n v="1"/>
    <s v="successful"/>
    <x v="1"/>
    <n v="1922"/>
    <n v="70"/>
    <n v="104.6"/>
    <x v="1"/>
    <n v="1277701200"/>
    <n v="1279429200"/>
    <d v="2010-06-28T05:00:00"/>
    <d v="2010-07-18T05:00:00"/>
    <b v="0"/>
    <b v="0"/>
    <s v="music/indie rock"/>
    <x v="1"/>
    <s v="indie rock"/>
  </r>
  <r>
    <s v="Martin, Lopez and Hunter"/>
    <s v="Multi-lateral actuating installation"/>
    <n v="9000"/>
    <n v="11619"/>
    <n v="11619"/>
    <s v="USD"/>
    <n v="1"/>
    <s v="successful"/>
    <x v="1"/>
    <n v="2619"/>
    <n v="135"/>
    <n v="86.066666666666663"/>
    <x v="1"/>
    <n v="1560747600"/>
    <n v="1561438800"/>
    <d v="2019-06-17T05:00:00"/>
    <d v="2019-06-25T05:00:00"/>
    <b v="0"/>
    <b v="0"/>
    <s v="theater/plays"/>
    <x v="3"/>
    <s v="plays"/>
  </r>
  <r>
    <s v="Fields-Moore"/>
    <s v="Secured reciprocal array"/>
    <n v="25000"/>
    <n v="70953.599999999991"/>
    <n v="59128"/>
    <s v="CHF"/>
    <n v="1.2"/>
    <s v="successful"/>
    <x v="1"/>
    <n v="45953.599999999991"/>
    <n v="768"/>
    <n v="92.387499999999989"/>
    <x v="5"/>
    <n v="1410066000"/>
    <n v="1410498000"/>
    <d v="2014-09-07T05:00:00"/>
    <d v="2014-09-12T05:00:00"/>
    <b v="0"/>
    <b v="0"/>
    <s v="technology/wearables"/>
    <x v="2"/>
    <s v="wearables"/>
  </r>
  <r>
    <s v="Harris-Golden"/>
    <s v="Optional bandwidth-monitored middleware"/>
    <n v="8800"/>
    <n v="1518"/>
    <n v="1518"/>
    <s v="USD"/>
    <n v="1"/>
    <s v="canceled"/>
    <x v="3"/>
    <n v="-7282"/>
    <n v="51"/>
    <n v="29.764705882352942"/>
    <x v="1"/>
    <n v="1320732000"/>
    <n v="1322460000"/>
    <d v="2011-11-08T06:00:00"/>
    <d v="2011-11-28T06:00:00"/>
    <b v="0"/>
    <b v="0"/>
    <s v="theater/plays"/>
    <x v="3"/>
    <s v="plays"/>
  </r>
  <r>
    <s v="Moss, Norman and Dunlap"/>
    <s v="Upgradable upward-trending workforce"/>
    <n v="8300"/>
    <n v="9337"/>
    <n v="9337"/>
    <s v="USD"/>
    <n v="1"/>
    <s v="successful"/>
    <x v="1"/>
    <n v="1037"/>
    <n v="199"/>
    <n v="46.91959798994975"/>
    <x v="1"/>
    <n v="1465794000"/>
    <n v="1466312400"/>
    <d v="2016-06-13T05:00:00"/>
    <d v="2016-06-19T05:00:00"/>
    <b v="0"/>
    <b v="1"/>
    <s v="theater/plays"/>
    <x v="3"/>
    <s v="plays"/>
  </r>
  <r>
    <s v="White, Larson and Wright"/>
    <s v="Upgradable hybrid capability"/>
    <n v="9300"/>
    <n v="11255"/>
    <n v="11255"/>
    <s v="USD"/>
    <n v="1"/>
    <s v="successful"/>
    <x v="1"/>
    <n v="1955"/>
    <n v="107"/>
    <n v="105.18691588785046"/>
    <x v="1"/>
    <n v="1500958800"/>
    <n v="1501736400"/>
    <d v="2017-07-25T05:00:00"/>
    <d v="2017-08-03T05:00:00"/>
    <b v="0"/>
    <b v="0"/>
    <s v="technology/wearables"/>
    <x v="2"/>
    <s v="wearables"/>
  </r>
  <r>
    <s v="Payne, Oliver and Burch"/>
    <s v="Managed fresh-thinking flexibility"/>
    <n v="6200"/>
    <n v="13632"/>
    <n v="13632"/>
    <s v="USD"/>
    <n v="1"/>
    <s v="successful"/>
    <x v="1"/>
    <n v="7432"/>
    <n v="195"/>
    <n v="69.907692307692301"/>
    <x v="1"/>
    <n v="1357020000"/>
    <n v="1361512800"/>
    <d v="2013-01-01T06:00:00"/>
    <d v="2013-02-22T06:00:00"/>
    <b v="0"/>
    <b v="0"/>
    <s v="music/indie rock"/>
    <x v="1"/>
    <s v="indie rock"/>
  </r>
  <r>
    <s v="Brown, Palmer and Pace"/>
    <s v="Networked stable workforce"/>
    <n v="100"/>
    <n v="1"/>
    <n v="1"/>
    <s v="USD"/>
    <n v="1"/>
    <s v="failed"/>
    <x v="0"/>
    <n v="-99"/>
    <n v="1"/>
    <n v="1"/>
    <x v="1"/>
    <n v="1544940000"/>
    <n v="1545026400"/>
    <d v="2018-12-16T06:00:00"/>
    <d v="2018-12-17T06:00:00"/>
    <b v="0"/>
    <b v="0"/>
    <s v="music/rock"/>
    <x v="1"/>
    <s v="rock"/>
  </r>
  <r>
    <s v="Parker LLC"/>
    <s v="Customizable intermediate extranet"/>
    <n v="137200"/>
    <n v="88037"/>
    <n v="88037"/>
    <s v="USD"/>
    <n v="1"/>
    <s v="failed"/>
    <x v="0"/>
    <n v="-49163"/>
    <n v="1467"/>
    <n v="60.011588275391958"/>
    <x v="1"/>
    <n v="1402290000"/>
    <n v="1406696400"/>
    <d v="2014-06-09T05:00:00"/>
    <d v="2014-07-30T05:00:00"/>
    <b v="0"/>
    <b v="0"/>
    <s v="music/electric music"/>
    <x v="1"/>
    <s v="electric music"/>
  </r>
  <r>
    <s v="Bowen, Mcdonald and Hall"/>
    <s v="User-centric fault-tolerant task-force"/>
    <n v="41500"/>
    <n v="175573"/>
    <n v="175573"/>
    <s v="USD"/>
    <n v="1"/>
    <s v="successful"/>
    <x v="1"/>
    <n v="134073"/>
    <n v="3376"/>
    <n v="52.006220379146917"/>
    <x v="1"/>
    <n v="1487311200"/>
    <n v="1487916000"/>
    <d v="2017-02-17T06:00:00"/>
    <d v="2017-02-24T06:00:00"/>
    <b v="0"/>
    <b v="0"/>
    <s v="music/indie rock"/>
    <x v="1"/>
    <s v="indie rock"/>
  </r>
  <r>
    <s v="Whitehead, Bell and Hughes"/>
    <s v="Multi-tiered radical definition"/>
    <n v="189400"/>
    <n v="176112"/>
    <n v="176112"/>
    <s v="USD"/>
    <n v="1"/>
    <s v="failed"/>
    <x v="0"/>
    <n v="-13288"/>
    <n v="5681"/>
    <n v="31.000176025347649"/>
    <x v="1"/>
    <n v="1350622800"/>
    <n v="1351141200"/>
    <d v="2012-10-19T05:00:00"/>
    <d v="2012-10-25T05:00:00"/>
    <b v="0"/>
    <b v="0"/>
    <s v="theater/plays"/>
    <x v="3"/>
    <s v="plays"/>
  </r>
  <r>
    <s v="Rodriguez-Brown"/>
    <s v="Devolved foreground benchmark"/>
    <n v="171300"/>
    <n v="100650"/>
    <n v="100650"/>
    <s v="USD"/>
    <n v="1"/>
    <s v="failed"/>
    <x v="0"/>
    <n v="-70650"/>
    <n v="1059"/>
    <n v="95.042492917847028"/>
    <x v="1"/>
    <n v="1463029200"/>
    <n v="1465016400"/>
    <d v="2016-05-12T05:00:00"/>
    <d v="2016-06-04T05:00:00"/>
    <b v="0"/>
    <b v="1"/>
    <s v="music/indie rock"/>
    <x v="1"/>
    <s v="indie rock"/>
  </r>
  <r>
    <s v="Hall-Schaefer"/>
    <s v="Distributed eco-centric methodology"/>
    <n v="139500"/>
    <n v="90706"/>
    <n v="90706"/>
    <s v="USD"/>
    <n v="1"/>
    <s v="failed"/>
    <x v="0"/>
    <n v="-48794"/>
    <n v="1194"/>
    <n v="75.968174204355108"/>
    <x v="1"/>
    <n v="1269493200"/>
    <n v="1270789200"/>
    <d v="2010-03-25T05:00:00"/>
    <d v="2010-04-09T05:00:00"/>
    <b v="0"/>
    <b v="0"/>
    <s v="theater/plays"/>
    <x v="3"/>
    <s v="plays"/>
  </r>
  <r>
    <s v="Meza-Rogers"/>
    <s v="Streamlined encompassing encryption"/>
    <n v="36400"/>
    <n v="18570.66"/>
    <n v="26914"/>
    <s v="AUD"/>
    <n v="0.69"/>
    <s v="canceled"/>
    <x v="3"/>
    <n v="-17829.34"/>
    <n v="379"/>
    <n v="48.999102902374666"/>
    <x v="2"/>
    <n v="1570251600"/>
    <n v="1572325200"/>
    <d v="2019-10-05T05:00:00"/>
    <d v="2019-10-29T05:00:00"/>
    <b v="0"/>
    <b v="0"/>
    <s v="music/rock"/>
    <x v="1"/>
    <s v="rock"/>
  </r>
  <r>
    <s v="Curtis-Curtis"/>
    <s v="User-friendly reciprocal initiative"/>
    <n v="4200"/>
    <n v="1526.28"/>
    <n v="2212"/>
    <s v="AUD"/>
    <n v="0.69"/>
    <s v="failed"/>
    <x v="0"/>
    <n v="-2673.7200000000003"/>
    <n v="30"/>
    <n v="50.875999999999998"/>
    <x v="2"/>
    <n v="1388383200"/>
    <n v="1389420000"/>
    <d v="2013-12-30T06:00:00"/>
    <d v="2014-01-11T06:00:00"/>
    <b v="0"/>
    <b v="0"/>
    <s v="photography/photography books"/>
    <x v="7"/>
    <s v="photography books"/>
  </r>
  <r>
    <s v="Carlson Inc"/>
    <s v="Ergonomic fresh-thinking installation"/>
    <n v="2100"/>
    <n v="4640"/>
    <n v="4640"/>
    <s v="USD"/>
    <n v="1"/>
    <s v="successful"/>
    <x v="1"/>
    <n v="2540"/>
    <n v="41"/>
    <n v="113.17073170731707"/>
    <x v="1"/>
    <n v="1449554400"/>
    <n v="1449640800"/>
    <d v="2015-12-08T06:00:00"/>
    <d v="2015-12-09T06:00:00"/>
    <b v="0"/>
    <b v="0"/>
    <s v="music/rock"/>
    <x v="1"/>
    <s v="rock"/>
  </r>
  <r>
    <s v="Clarke, Anderson and Lee"/>
    <s v="Robust explicit hardware"/>
    <n v="191200"/>
    <n v="191222"/>
    <n v="191222"/>
    <s v="USD"/>
    <n v="1"/>
    <s v="successful"/>
    <x v="1"/>
    <n v="22"/>
    <n v="1821"/>
    <n v="105.00933552992861"/>
    <x v="1"/>
    <n v="1553662800"/>
    <n v="1555218000"/>
    <d v="2019-03-27T05:00:00"/>
    <d v="2019-04-14T05:00:00"/>
    <b v="0"/>
    <b v="1"/>
    <s v="theater/plays"/>
    <x v="3"/>
    <s v="plays"/>
  </r>
  <r>
    <s v="Evans Group"/>
    <s v="Stand-alone actuating support"/>
    <n v="8000"/>
    <n v="12985"/>
    <n v="12985"/>
    <s v="USD"/>
    <n v="1"/>
    <s v="successful"/>
    <x v="1"/>
    <n v="4985"/>
    <n v="164"/>
    <n v="79.176829268292678"/>
    <x v="1"/>
    <n v="1556341200"/>
    <n v="1557723600"/>
    <d v="2019-04-27T05:00:00"/>
    <d v="2019-05-13T05:00:00"/>
    <b v="0"/>
    <b v="0"/>
    <s v="technology/wearables"/>
    <x v="2"/>
    <s v="wearables"/>
  </r>
  <r>
    <s v="Bruce Group"/>
    <s v="Cross-platform methodical process improvement"/>
    <n v="5500"/>
    <n v="4300"/>
    <n v="4300"/>
    <s v="USD"/>
    <n v="1"/>
    <s v="failed"/>
    <x v="0"/>
    <n v="-1200"/>
    <n v="75"/>
    <n v="57.333333333333336"/>
    <x v="1"/>
    <n v="1442984400"/>
    <n v="1443502800"/>
    <d v="2015-09-23T05:00:00"/>
    <d v="2015-09-29T05:00:00"/>
    <b v="0"/>
    <b v="1"/>
    <s v="technology/web"/>
    <x v="2"/>
    <s v="web"/>
  </r>
  <r>
    <s v="Keith, Alvarez and Potter"/>
    <s v="Extended bottom-line open architecture"/>
    <n v="6100"/>
    <n v="10960.8"/>
    <n v="9134"/>
    <s v="CHF"/>
    <n v="1.2"/>
    <s v="successful"/>
    <x v="1"/>
    <n v="4860.7999999999993"/>
    <n v="157"/>
    <n v="69.814012738853492"/>
    <x v="5"/>
    <n v="1544248800"/>
    <n v="1546840800"/>
    <d v="2018-12-08T06:00:00"/>
    <d v="2019-01-07T06:00:00"/>
    <b v="0"/>
    <b v="0"/>
    <s v="music/rock"/>
    <x v="1"/>
    <s v="rock"/>
  </r>
  <r>
    <s v="Burton-Watkins"/>
    <s v="Extended reciprocal circuit"/>
    <n v="3500"/>
    <n v="8864"/>
    <n v="8864"/>
    <s v="USD"/>
    <n v="1"/>
    <s v="successful"/>
    <x v="1"/>
    <n v="5364"/>
    <n v="246"/>
    <n v="36.032520325203251"/>
    <x v="1"/>
    <n v="1508475600"/>
    <n v="1512712800"/>
    <d v="2017-10-20T05:00:00"/>
    <d v="2017-12-08T06:00:00"/>
    <b v="0"/>
    <b v="1"/>
    <s v="photography/photography books"/>
    <x v="7"/>
    <s v="photography books"/>
  </r>
  <r>
    <s v="Lopez and Sons"/>
    <s v="Polarized human-resource protocol"/>
    <n v="150500"/>
    <n v="150755"/>
    <n v="150755"/>
    <s v="USD"/>
    <n v="1"/>
    <s v="successful"/>
    <x v="1"/>
    <n v="255"/>
    <n v="1396"/>
    <n v="107.99068767908309"/>
    <x v="1"/>
    <n v="1507438800"/>
    <n v="1507525200"/>
    <d v="2017-10-08T05:00:00"/>
    <d v="2017-10-09T05:00:00"/>
    <b v="0"/>
    <b v="0"/>
    <s v="theater/plays"/>
    <x v="3"/>
    <s v="plays"/>
  </r>
  <r>
    <s v="Cordova Ltd"/>
    <s v="Synergized radical product"/>
    <n v="90400"/>
    <n v="110279"/>
    <n v="110279"/>
    <s v="USD"/>
    <n v="1"/>
    <s v="successful"/>
    <x v="1"/>
    <n v="19879"/>
    <n v="2506"/>
    <n v="44.005985634477256"/>
    <x v="1"/>
    <n v="1501563600"/>
    <n v="1504328400"/>
    <d v="2017-08-01T05:00:00"/>
    <d v="2017-09-02T05:00:00"/>
    <b v="0"/>
    <b v="0"/>
    <s v="technology/web"/>
    <x v="2"/>
    <s v="web"/>
  </r>
  <r>
    <s v="Brown-Vang"/>
    <s v="Robust heuristic artificial intelligence"/>
    <n v="9800"/>
    <n v="13439"/>
    <n v="13439"/>
    <s v="USD"/>
    <n v="1"/>
    <s v="successful"/>
    <x v="1"/>
    <n v="3639"/>
    <n v="244"/>
    <n v="55.077868852459019"/>
    <x v="1"/>
    <n v="1292997600"/>
    <n v="1293343200"/>
    <d v="2010-12-22T06:00:00"/>
    <d v="2010-12-26T06:00:00"/>
    <b v="0"/>
    <b v="0"/>
    <s v="photography/photography books"/>
    <x v="7"/>
    <s v="photography books"/>
  </r>
  <r>
    <s v="Cruz-Ward"/>
    <s v="Robust content-based emulation"/>
    <n v="2600"/>
    <n v="7454.7599999999993"/>
    <n v="10804"/>
    <s v="AUD"/>
    <n v="0.69"/>
    <s v="successful"/>
    <x v="1"/>
    <n v="4854.7599999999993"/>
    <n v="146"/>
    <n v="51.059999999999995"/>
    <x v="2"/>
    <n v="1370840400"/>
    <n v="1371704400"/>
    <d v="2013-06-10T05:00:00"/>
    <d v="2013-06-20T05:00:00"/>
    <b v="0"/>
    <b v="0"/>
    <s v="theater/plays"/>
    <x v="3"/>
    <s v="plays"/>
  </r>
  <r>
    <s v="Hernandez Group"/>
    <s v="Ergonomic uniform open system"/>
    <n v="128100"/>
    <n v="6016.05"/>
    <n v="40107"/>
    <s v="DKK"/>
    <n v="0.15"/>
    <s v="failed"/>
    <x v="0"/>
    <n v="-122083.95"/>
    <n v="955"/>
    <n v="6.2995287958115185"/>
    <x v="3"/>
    <n v="1550815200"/>
    <n v="1552798800"/>
    <d v="2019-02-22T06:00:00"/>
    <d v="2019-03-17T05:00:00"/>
    <b v="0"/>
    <b v="1"/>
    <s v="music/indie rock"/>
    <x v="1"/>
    <s v="indie rock"/>
  </r>
  <r>
    <s v="Tran, Steele and Wilson"/>
    <s v="Profit-focused modular product"/>
    <n v="23300"/>
    <n v="98811"/>
    <n v="98811"/>
    <s v="USD"/>
    <n v="1"/>
    <s v="successful"/>
    <x v="1"/>
    <n v="75511"/>
    <n v="1267"/>
    <n v="77.988161010260455"/>
    <x v="1"/>
    <n v="1339909200"/>
    <n v="1342328400"/>
    <d v="2012-06-17T05:00:00"/>
    <d v="2012-07-15T05:00:00"/>
    <b v="0"/>
    <b v="1"/>
    <s v="film &amp; video/shorts"/>
    <x v="4"/>
    <s v="shorts"/>
  </r>
  <r>
    <s v="Summers, Gallegos and Stein"/>
    <s v="Mandatory mobile product"/>
    <n v="188100"/>
    <n v="5528"/>
    <n v="5528"/>
    <s v="USD"/>
    <n v="1"/>
    <s v="failed"/>
    <x v="0"/>
    <n v="-182572"/>
    <n v="67"/>
    <n v="82.507462686567166"/>
    <x v="1"/>
    <n v="1501736400"/>
    <n v="1502341200"/>
    <d v="2017-08-03T05:00:00"/>
    <d v="2017-08-10T05:00:00"/>
    <b v="0"/>
    <b v="0"/>
    <s v="music/indie rock"/>
    <x v="1"/>
    <s v="indie rock"/>
  </r>
  <r>
    <s v="Blair Group"/>
    <s v="Public-key 3rdgeneration budgetary management"/>
    <n v="4900"/>
    <n v="521"/>
    <n v="521"/>
    <s v="USD"/>
    <n v="1"/>
    <s v="failed"/>
    <x v="0"/>
    <n v="-4379"/>
    <n v="5"/>
    <n v="104.2"/>
    <x v="1"/>
    <n v="1395291600"/>
    <n v="1397192400"/>
    <d v="2014-03-20T05:00:00"/>
    <d v="2014-04-11T05:00:00"/>
    <b v="0"/>
    <b v="0"/>
    <s v="publishing/translations"/>
    <x v="5"/>
    <s v="translations"/>
  </r>
  <r>
    <s v="Nixon Inc"/>
    <s v="Centralized national firmware"/>
    <n v="800"/>
    <n v="663"/>
    <n v="663"/>
    <s v="USD"/>
    <n v="1"/>
    <s v="failed"/>
    <x v="0"/>
    <n v="-137"/>
    <n v="26"/>
    <n v="25.5"/>
    <x v="1"/>
    <n v="1405746000"/>
    <n v="1407042000"/>
    <d v="2014-07-19T05:00:00"/>
    <d v="2014-08-03T05:00:00"/>
    <b v="0"/>
    <b v="1"/>
    <s v="film &amp; video/documentary"/>
    <x v="4"/>
    <s v="documentary"/>
  </r>
  <r>
    <s v="White LLC"/>
    <s v="Cross-group 4thgeneration middleware"/>
    <n v="96700"/>
    <n v="157635"/>
    <n v="157635"/>
    <s v="USD"/>
    <n v="1"/>
    <s v="successful"/>
    <x v="1"/>
    <n v="60935"/>
    <n v="1561"/>
    <n v="100.98334401024984"/>
    <x v="1"/>
    <n v="1368853200"/>
    <n v="1369371600"/>
    <d v="2013-05-18T05:00:00"/>
    <d v="2013-05-24T05:00:00"/>
    <b v="0"/>
    <b v="0"/>
    <s v="theater/plays"/>
    <x v="3"/>
    <s v="plays"/>
  </r>
  <r>
    <s v="Santos, Black and Donovan"/>
    <s v="Pre-emptive scalable access"/>
    <n v="600"/>
    <n v="5368"/>
    <n v="5368"/>
    <s v="USD"/>
    <n v="1"/>
    <s v="successful"/>
    <x v="1"/>
    <n v="4768"/>
    <n v="48"/>
    <n v="111.83333333333333"/>
    <x v="1"/>
    <n v="1444021200"/>
    <n v="1444107600"/>
    <d v="2015-10-05T05:00:00"/>
    <d v="2015-10-06T05:00:00"/>
    <b v="0"/>
    <b v="1"/>
    <s v="technology/wearables"/>
    <x v="2"/>
    <s v="wearables"/>
  </r>
  <r>
    <s v="Jones, Contreras and Burnett"/>
    <s v="Sharable intangible migration"/>
    <n v="181200"/>
    <n v="47459"/>
    <n v="47459"/>
    <s v="USD"/>
    <n v="1"/>
    <s v="failed"/>
    <x v="0"/>
    <n v="-133741"/>
    <n v="1130"/>
    <n v="41.999115044247787"/>
    <x v="1"/>
    <n v="1472619600"/>
    <n v="1474261200"/>
    <d v="2016-08-31T05:00:00"/>
    <d v="2016-09-19T05:00:00"/>
    <b v="0"/>
    <b v="0"/>
    <s v="theater/plays"/>
    <x v="3"/>
    <s v="plays"/>
  </r>
  <r>
    <s v="Stone-Orozco"/>
    <s v="Proactive scalable Graphical User Interface"/>
    <n v="115000"/>
    <n v="86060"/>
    <n v="86060"/>
    <s v="USD"/>
    <n v="1"/>
    <s v="failed"/>
    <x v="0"/>
    <n v="-28940"/>
    <n v="782"/>
    <n v="110.05115089514067"/>
    <x v="1"/>
    <n v="1472878800"/>
    <n v="1473656400"/>
    <d v="2016-09-03T05:00:00"/>
    <d v="2016-09-12T05:00:00"/>
    <b v="0"/>
    <b v="0"/>
    <s v="theater/plays"/>
    <x v="3"/>
    <s v="plays"/>
  </r>
  <r>
    <s v="Lee, Gibson and Morgan"/>
    <s v="Digitized solution-oriented product"/>
    <n v="38800"/>
    <n v="161593"/>
    <n v="161593"/>
    <s v="USD"/>
    <n v="1"/>
    <s v="successful"/>
    <x v="1"/>
    <n v="122793"/>
    <n v="2739"/>
    <n v="58.997079225994888"/>
    <x v="1"/>
    <n v="1289800800"/>
    <n v="1291960800"/>
    <d v="2010-11-15T06:00:00"/>
    <d v="2010-12-10T06:00:00"/>
    <b v="0"/>
    <b v="0"/>
    <s v="theater/plays"/>
    <x v="3"/>
    <s v="plays"/>
  </r>
  <r>
    <s v="Alexander-Williams"/>
    <s v="Triple-buffered cohesive structure"/>
    <n v="7200"/>
    <n v="6927"/>
    <n v="6927"/>
    <s v="USD"/>
    <n v="1"/>
    <s v="failed"/>
    <x v="0"/>
    <n v="-273"/>
    <n v="210"/>
    <n v="32.985714285714288"/>
    <x v="1"/>
    <n v="1505970000"/>
    <n v="1506747600"/>
    <d v="2017-09-21T05:00:00"/>
    <d v="2017-09-30T05:00:00"/>
    <b v="0"/>
    <b v="0"/>
    <s v="food/food trucks"/>
    <x v="0"/>
    <s v="food trucks"/>
  </r>
  <r>
    <s v="Marks Ltd"/>
    <s v="Realigned human-resource orchestration"/>
    <n v="44500"/>
    <n v="117796.9"/>
    <n v="159185"/>
    <s v="CAD"/>
    <n v="0.74"/>
    <s v="successful"/>
    <x v="1"/>
    <n v="73296.899999999994"/>
    <n v="3537"/>
    <n v="33.304184337008763"/>
    <x v="0"/>
    <n v="1363496400"/>
    <n v="1363582800"/>
    <d v="2013-03-17T05:00:00"/>
    <d v="2013-03-18T05:00:00"/>
    <b v="0"/>
    <b v="1"/>
    <s v="theater/plays"/>
    <x v="3"/>
    <s v="plays"/>
  </r>
  <r>
    <s v="Olsen, Edwards and Reid"/>
    <s v="Optional clear-thinking software"/>
    <n v="56000"/>
    <n v="119187.84"/>
    <n v="172736"/>
    <s v="AUD"/>
    <n v="0.69"/>
    <s v="successful"/>
    <x v="1"/>
    <n v="63187.839999999997"/>
    <n v="2107"/>
    <n v="56.567555766492639"/>
    <x v="2"/>
    <n v="1269234000"/>
    <n v="1269666000"/>
    <d v="2010-03-22T05:00:00"/>
    <d v="2010-03-27T05:00:00"/>
    <b v="0"/>
    <b v="0"/>
    <s v="technology/wearables"/>
    <x v="2"/>
    <s v="wearables"/>
  </r>
  <r>
    <s v="Daniels, Rose and Tyler"/>
    <s v="Centralized global approach"/>
    <n v="8600"/>
    <n v="5315"/>
    <n v="5315"/>
    <s v="USD"/>
    <n v="1"/>
    <s v="failed"/>
    <x v="0"/>
    <n v="-3285"/>
    <n v="136"/>
    <n v="39.080882352941174"/>
    <x v="1"/>
    <n v="1507093200"/>
    <n v="1508648400"/>
    <d v="2017-10-04T05:00:00"/>
    <d v="2017-10-22T05:00:00"/>
    <b v="0"/>
    <b v="0"/>
    <s v="technology/web"/>
    <x v="2"/>
    <s v="web"/>
  </r>
  <r>
    <s v="Adams Group"/>
    <s v="Reverse-engineered bandwidth-monitored contingency"/>
    <n v="27100"/>
    <n v="29362.5"/>
    <n v="195750"/>
    <s v="DKK"/>
    <n v="0.15"/>
    <s v="successful"/>
    <x v="1"/>
    <n v="2262.5"/>
    <n v="3318"/>
    <n v="8.8494575045207959"/>
    <x v="3"/>
    <n v="1560574800"/>
    <n v="1561957200"/>
    <d v="2019-06-15T05:00:00"/>
    <d v="2019-07-01T05:00:00"/>
    <b v="0"/>
    <b v="0"/>
    <s v="theater/plays"/>
    <x v="3"/>
    <s v="plays"/>
  </r>
  <r>
    <s v="Rogers, Huerta and Medina"/>
    <s v="Pre-emptive bandwidth-monitored instruction set"/>
    <n v="5100"/>
    <n v="2608.5"/>
    <n v="3525"/>
    <s v="CAD"/>
    <n v="0.74"/>
    <s v="failed"/>
    <x v="0"/>
    <n v="-2491.5"/>
    <n v="86"/>
    <n v="30.331395348837209"/>
    <x v="0"/>
    <n v="1284008400"/>
    <n v="1285131600"/>
    <d v="2010-09-09T05:00:00"/>
    <d v="2010-09-22T05:00:00"/>
    <b v="0"/>
    <b v="0"/>
    <s v="music/rock"/>
    <x v="1"/>
    <s v="rock"/>
  </r>
  <r>
    <s v="Howard, Carter and Griffith"/>
    <s v="Adaptive asynchronous emulation"/>
    <n v="3600"/>
    <n v="10550"/>
    <n v="10550"/>
    <s v="USD"/>
    <n v="1"/>
    <s v="successful"/>
    <x v="1"/>
    <n v="6950"/>
    <n v="340"/>
    <n v="31.029411764705884"/>
    <x v="1"/>
    <n v="1556859600"/>
    <n v="1556946000"/>
    <d v="2019-05-03T05:00:00"/>
    <d v="2019-05-04T05:00:00"/>
    <b v="0"/>
    <b v="0"/>
    <s v="theater/plays"/>
    <x v="3"/>
    <s v="plays"/>
  </r>
  <r>
    <s v="Bailey PLC"/>
    <s v="Innovative actuating conglomeration"/>
    <n v="1000"/>
    <n v="718"/>
    <n v="718"/>
    <s v="USD"/>
    <n v="1"/>
    <s v="failed"/>
    <x v="0"/>
    <n v="-282"/>
    <n v="19"/>
    <n v="37.789473684210527"/>
    <x v="1"/>
    <n v="1526187600"/>
    <n v="1527138000"/>
    <d v="2018-05-13T05:00:00"/>
    <d v="2018-05-24T05:00:00"/>
    <b v="0"/>
    <b v="0"/>
    <s v="film &amp; video/television"/>
    <x v="4"/>
    <s v="television"/>
  </r>
  <r>
    <s v="Parker Group"/>
    <s v="Grass-roots foreground policy"/>
    <n v="88800"/>
    <n v="28358"/>
    <n v="28358"/>
    <s v="USD"/>
    <n v="1"/>
    <s v="failed"/>
    <x v="0"/>
    <n v="-60442"/>
    <n v="886"/>
    <n v="32.006772009029348"/>
    <x v="1"/>
    <n v="1400821200"/>
    <n v="1402117200"/>
    <d v="2014-05-23T05:00:00"/>
    <d v="2014-06-07T05:00:00"/>
    <b v="0"/>
    <b v="0"/>
    <s v="theater/plays"/>
    <x v="3"/>
    <s v="plays"/>
  </r>
  <r>
    <s v="Fox Group"/>
    <s v="Horizontal transitional paradigm"/>
    <n v="60200"/>
    <n v="102404.16"/>
    <n v="138384"/>
    <s v="CAD"/>
    <n v="0.74"/>
    <s v="successful"/>
    <x v="1"/>
    <n v="42204.160000000003"/>
    <n v="1442"/>
    <n v="71.015367545076288"/>
    <x v="0"/>
    <n v="1361599200"/>
    <n v="1364014800"/>
    <d v="2013-02-23T06:00:00"/>
    <d v="2013-03-23T05:00:00"/>
    <b v="0"/>
    <b v="1"/>
    <s v="film &amp; video/shorts"/>
    <x v="4"/>
    <s v="shorts"/>
  </r>
  <r>
    <s v="Walker, Jones and Rodriguez"/>
    <s v="Networked didactic info-mediaries"/>
    <n v="8200"/>
    <n v="2940.0000000000005"/>
    <n v="2625"/>
    <s v="EUR"/>
    <n v="1.1200000000000001"/>
    <s v="failed"/>
    <x v="0"/>
    <n v="-5260"/>
    <n v="35"/>
    <n v="84.000000000000014"/>
    <x v="6"/>
    <n v="1417500000"/>
    <n v="1417586400"/>
    <d v="2014-12-02T06:00:00"/>
    <d v="2014-12-03T06:00:00"/>
    <b v="0"/>
    <b v="0"/>
    <s v="theater/plays"/>
    <x v="3"/>
    <s v="plays"/>
  </r>
  <r>
    <s v="Anthony-Shaw"/>
    <s v="Switchable contextually-based access"/>
    <n v="191300"/>
    <n v="45004"/>
    <n v="45004"/>
    <s v="USD"/>
    <n v="1"/>
    <s v="canceled"/>
    <x v="3"/>
    <n v="-146296"/>
    <n v="441"/>
    <n v="102.0498866213152"/>
    <x v="1"/>
    <n v="1457071200"/>
    <n v="1457071200"/>
    <d v="2016-03-04T06:00:00"/>
    <d v="2016-03-04T06:00:00"/>
    <b v="0"/>
    <b v="0"/>
    <s v="theater/plays"/>
    <x v="3"/>
    <s v="plays"/>
  </r>
  <r>
    <s v="Cook LLC"/>
    <s v="Up-sized dynamic throughput"/>
    <n v="3700"/>
    <n v="2538"/>
    <n v="2538"/>
    <s v="USD"/>
    <n v="1"/>
    <s v="failed"/>
    <x v="0"/>
    <n v="-1162"/>
    <n v="24"/>
    <n v="105.75"/>
    <x v="1"/>
    <n v="1370322000"/>
    <n v="1370408400"/>
    <d v="2013-06-04T05:00:00"/>
    <d v="2013-06-05T05:00:00"/>
    <b v="0"/>
    <b v="1"/>
    <s v="theater/plays"/>
    <x v="3"/>
    <s v="plays"/>
  </r>
  <r>
    <s v="Sutton PLC"/>
    <s v="Mandatory reciprocal superstructure"/>
    <n v="8400"/>
    <n v="3570.5600000000004"/>
    <n v="3188"/>
    <s v="EUR"/>
    <n v="1.1200000000000001"/>
    <s v="failed"/>
    <x v="0"/>
    <n v="-4829.4399999999996"/>
    <n v="86"/>
    <n v="41.518139534883723"/>
    <x v="6"/>
    <n v="1552366800"/>
    <n v="1552626000"/>
    <d v="2019-03-12T05:00:00"/>
    <d v="2019-03-15T05:00:00"/>
    <b v="0"/>
    <b v="0"/>
    <s v="theater/plays"/>
    <x v="3"/>
    <s v="plays"/>
  </r>
  <r>
    <s v="Long, Morgan and Mitchell"/>
    <s v="Upgradable 4thgeneration productivity"/>
    <n v="42600"/>
    <n v="8517"/>
    <n v="8517"/>
    <s v="USD"/>
    <n v="1"/>
    <s v="failed"/>
    <x v="0"/>
    <n v="-34083"/>
    <n v="243"/>
    <n v="35.049382716049379"/>
    <x v="1"/>
    <n v="1403845200"/>
    <n v="1404190800"/>
    <d v="2014-06-27T05:00:00"/>
    <d v="2014-07-01T05:00:00"/>
    <b v="0"/>
    <b v="0"/>
    <s v="music/rock"/>
    <x v="1"/>
    <s v="rock"/>
  </r>
  <r>
    <s v="Calhoun, Rogers and Long"/>
    <s v="Progressive discrete hub"/>
    <n v="6600"/>
    <n v="3012"/>
    <n v="3012"/>
    <s v="USD"/>
    <n v="1"/>
    <s v="failed"/>
    <x v="0"/>
    <n v="-3588"/>
    <n v="65"/>
    <n v="46.338461538461537"/>
    <x v="1"/>
    <n v="1523163600"/>
    <n v="1523509200"/>
    <d v="2018-04-08T05:00:00"/>
    <d v="2018-04-12T05:00:00"/>
    <b v="1"/>
    <b v="0"/>
    <s v="music/indie rock"/>
    <x v="1"/>
    <s v="indie rock"/>
  </r>
  <r>
    <s v="Sandoval Group"/>
    <s v="Assimilated multi-tasking archive"/>
    <n v="7100"/>
    <n v="8716"/>
    <n v="8716"/>
    <s v="USD"/>
    <n v="1"/>
    <s v="successful"/>
    <x v="1"/>
    <n v="1616"/>
    <n v="126"/>
    <n v="69.174603174603178"/>
    <x v="1"/>
    <n v="1442206800"/>
    <n v="1443589200"/>
    <d v="2015-09-14T05:00:00"/>
    <d v="2015-09-30T05:00:00"/>
    <b v="0"/>
    <b v="0"/>
    <s v="music/metal"/>
    <x v="1"/>
    <s v="metal"/>
  </r>
  <r>
    <s v="Smith and Sons"/>
    <s v="Upgradable high-level solution"/>
    <n v="15800"/>
    <n v="57157"/>
    <n v="57157"/>
    <s v="USD"/>
    <n v="1"/>
    <s v="successful"/>
    <x v="1"/>
    <n v="41357"/>
    <n v="524"/>
    <n v="109.07824427480917"/>
    <x v="1"/>
    <n v="1532840400"/>
    <n v="1533445200"/>
    <d v="2018-07-29T05:00:00"/>
    <d v="2018-08-05T05:00:00"/>
    <b v="0"/>
    <b v="0"/>
    <s v="music/electric music"/>
    <x v="1"/>
    <s v="electric music"/>
  </r>
  <r>
    <s v="King Inc"/>
    <s v="Organic bandwidth-monitored frame"/>
    <n v="8200"/>
    <n v="776.69999999999993"/>
    <n v="5178"/>
    <s v="DKK"/>
    <n v="0.15"/>
    <s v="failed"/>
    <x v="0"/>
    <n v="-7423.3"/>
    <n v="100"/>
    <n v="7.7669999999999995"/>
    <x v="3"/>
    <n v="1472878800"/>
    <n v="1474520400"/>
    <d v="2016-09-03T05:00:00"/>
    <d v="2016-09-22T05:00:00"/>
    <b v="0"/>
    <b v="0"/>
    <s v="technology/wearables"/>
    <x v="2"/>
    <s v="wearables"/>
  </r>
  <r>
    <s v="Perry and Sons"/>
    <s v="Business-focused logistical framework"/>
    <n v="54700"/>
    <n v="163118"/>
    <n v="163118"/>
    <s v="USD"/>
    <n v="1"/>
    <s v="successful"/>
    <x v="1"/>
    <n v="108418"/>
    <n v="1989"/>
    <n v="82.010055304172951"/>
    <x v="1"/>
    <n v="1498194000"/>
    <n v="1499403600"/>
    <d v="2017-06-23T05:00:00"/>
    <d v="2017-07-07T05:00:00"/>
    <b v="0"/>
    <b v="0"/>
    <s v="film &amp; video/drama"/>
    <x v="4"/>
    <s v="drama"/>
  </r>
  <r>
    <s v="Palmer Inc"/>
    <s v="Universal multi-state capability"/>
    <n v="63200"/>
    <n v="6041"/>
    <n v="6041"/>
    <s v="USD"/>
    <n v="1"/>
    <s v="failed"/>
    <x v="0"/>
    <n v="-57159"/>
    <n v="168"/>
    <n v="35.958333333333336"/>
    <x v="1"/>
    <n v="1281070800"/>
    <n v="1283576400"/>
    <d v="2010-08-06T05:00:00"/>
    <d v="2010-09-04T05:00:00"/>
    <b v="0"/>
    <b v="0"/>
    <s v="music/electric music"/>
    <x v="1"/>
    <s v="electric music"/>
  </r>
  <r>
    <s v="Hull, Baker and Martinez"/>
    <s v="Digitized reciprocal infrastructure"/>
    <n v="1800"/>
    <n v="968"/>
    <n v="968"/>
    <s v="USD"/>
    <n v="1"/>
    <s v="failed"/>
    <x v="0"/>
    <n v="-832"/>
    <n v="13"/>
    <n v="74.461538461538467"/>
    <x v="1"/>
    <n v="1436245200"/>
    <n v="1436590800"/>
    <d v="2015-07-07T05:00:00"/>
    <d v="2015-07-11T05:00:00"/>
    <b v="0"/>
    <b v="0"/>
    <s v="music/rock"/>
    <x v="1"/>
    <s v="rock"/>
  </r>
  <r>
    <s v="Becker, Rice and White"/>
    <s v="Reduced dedicated capability"/>
    <n v="100"/>
    <n v="1.48"/>
    <n v="2"/>
    <s v="CAD"/>
    <n v="0.74"/>
    <s v="failed"/>
    <x v="0"/>
    <n v="-98.52"/>
    <n v="1"/>
    <n v="1.48"/>
    <x v="0"/>
    <n v="1269493200"/>
    <n v="1270443600"/>
    <d v="2010-03-25T05:00:00"/>
    <d v="2010-04-05T05:00:00"/>
    <b v="0"/>
    <b v="0"/>
    <s v="theater/plays"/>
    <x v="3"/>
    <s v="plays"/>
  </r>
  <r>
    <s v="Osborne, Perkins and Knox"/>
    <s v="Cross-platform bi-directional workforce"/>
    <n v="2100"/>
    <n v="14305"/>
    <n v="14305"/>
    <s v="USD"/>
    <n v="1"/>
    <s v="successful"/>
    <x v="1"/>
    <n v="12205"/>
    <n v="157"/>
    <n v="91.114649681528661"/>
    <x v="1"/>
    <n v="1406264400"/>
    <n v="1407819600"/>
    <d v="2014-07-25T05:00:00"/>
    <d v="2014-08-12T05:00:00"/>
    <b v="0"/>
    <b v="0"/>
    <s v="technology/web"/>
    <x v="2"/>
    <s v="web"/>
  </r>
  <r>
    <s v="Mcknight-Freeman"/>
    <s v="Upgradable scalable methodology"/>
    <n v="8300"/>
    <n v="6543"/>
    <n v="6543"/>
    <s v="USD"/>
    <n v="1"/>
    <s v="canceled"/>
    <x v="3"/>
    <n v="-1757"/>
    <n v="82"/>
    <n v="79.792682926829272"/>
    <x v="1"/>
    <n v="1317531600"/>
    <n v="1317877200"/>
    <d v="2011-10-02T05:00:00"/>
    <d v="2011-10-06T05:00:00"/>
    <b v="0"/>
    <b v="0"/>
    <s v="food/food trucks"/>
    <x v="0"/>
    <s v="food trucks"/>
  </r>
  <r>
    <s v="Hayden, Shannon and Stein"/>
    <s v="Customer-focused client-server service-desk"/>
    <n v="143900"/>
    <n v="133454.97"/>
    <n v="193413"/>
    <s v="AUD"/>
    <n v="0.69"/>
    <s v="successful"/>
    <x v="0"/>
    <n v="-10445.029999999999"/>
    <n v="4498"/>
    <n v="29.669846598488217"/>
    <x v="2"/>
    <n v="1484632800"/>
    <n v="1484805600"/>
    <d v="2017-01-17T06:00:00"/>
    <d v="2017-01-19T06:00:00"/>
    <b v="0"/>
    <b v="0"/>
    <s v="theater/plays"/>
    <x v="3"/>
    <s v="plays"/>
  </r>
  <r>
    <s v="Daniel-Luna"/>
    <s v="Mandatory multimedia leverage"/>
    <n v="75000"/>
    <n v="2529"/>
    <n v="2529"/>
    <s v="USD"/>
    <n v="1"/>
    <s v="failed"/>
    <x v="0"/>
    <n v="-72471"/>
    <n v="40"/>
    <n v="63.225000000000001"/>
    <x v="1"/>
    <n v="1301806800"/>
    <n v="1302670800"/>
    <d v="2011-04-03T05:00:00"/>
    <d v="2011-04-13T05:00:00"/>
    <b v="0"/>
    <b v="0"/>
    <s v="music/jazz"/>
    <x v="1"/>
    <s v="jazz"/>
  </r>
  <r>
    <s v="Weaver-Marquez"/>
    <s v="Focused analyzing circuit"/>
    <n v="1300"/>
    <n v="5614"/>
    <n v="5614"/>
    <s v="USD"/>
    <n v="1"/>
    <s v="successful"/>
    <x v="1"/>
    <n v="4314"/>
    <n v="80"/>
    <n v="70.174999999999997"/>
    <x v="1"/>
    <n v="1539752400"/>
    <n v="1540789200"/>
    <d v="2018-10-17T05:00:00"/>
    <d v="2018-10-29T05:00:00"/>
    <b v="1"/>
    <b v="0"/>
    <s v="theater/plays"/>
    <x v="3"/>
    <s v="plays"/>
  </r>
  <r>
    <s v="Austin, Baker and Kelley"/>
    <s v="Fundamental grid-enabled strategy"/>
    <n v="9000"/>
    <n v="3496"/>
    <n v="3496"/>
    <s v="USD"/>
    <n v="1"/>
    <s v="canceled"/>
    <x v="3"/>
    <n v="-5504"/>
    <n v="57"/>
    <n v="61.333333333333336"/>
    <x v="1"/>
    <n v="1267250400"/>
    <n v="1268028000"/>
    <d v="2010-02-27T06:00:00"/>
    <d v="2010-03-08T06:00:00"/>
    <b v="0"/>
    <b v="0"/>
    <s v="publishing/fiction"/>
    <x v="5"/>
    <s v="fiction"/>
  </r>
  <r>
    <s v="Carney-Anderson"/>
    <s v="Digitized 5thgeneration knowledgebase"/>
    <n v="1000"/>
    <n v="4257"/>
    <n v="4257"/>
    <s v="USD"/>
    <n v="1"/>
    <s v="successful"/>
    <x v="1"/>
    <n v="3257"/>
    <n v="43"/>
    <n v="99"/>
    <x v="1"/>
    <n v="1535432400"/>
    <n v="1537160400"/>
    <d v="2018-08-28T05:00:00"/>
    <d v="2018-09-17T05:00:00"/>
    <b v="0"/>
    <b v="1"/>
    <s v="music/rock"/>
    <x v="1"/>
    <s v="rock"/>
  </r>
  <r>
    <s v="Jackson Inc"/>
    <s v="Mandatory multi-tasking encryption"/>
    <n v="196900"/>
    <n v="199110"/>
    <n v="199110"/>
    <s v="USD"/>
    <n v="1"/>
    <s v="successful"/>
    <x v="1"/>
    <n v="2210"/>
    <n v="2053"/>
    <n v="96.984900146127615"/>
    <x v="1"/>
    <n v="1510207200"/>
    <n v="1512280800"/>
    <d v="2017-11-09T06:00:00"/>
    <d v="2017-12-03T06:00:00"/>
    <b v="0"/>
    <b v="0"/>
    <s v="film &amp; video/documentary"/>
    <x v="4"/>
    <s v="documentary"/>
  </r>
  <r>
    <s v="Warren Ltd"/>
    <s v="Distributed system-worthy application"/>
    <n v="194500"/>
    <n v="28436.28"/>
    <n v="41212"/>
    <s v="AUD"/>
    <n v="0.69"/>
    <s v="live"/>
    <x v="2"/>
    <n v="-166063.72"/>
    <n v="808"/>
    <n v="35.193415841584155"/>
    <x v="2"/>
    <n v="1462510800"/>
    <n v="1463115600"/>
    <d v="2016-05-06T05:00:00"/>
    <d v="2016-05-13T05:00:00"/>
    <b v="0"/>
    <b v="0"/>
    <s v="film &amp; video/documentary"/>
    <x v="4"/>
    <s v="documentary"/>
  </r>
  <r>
    <s v="Schultz Inc"/>
    <s v="Synergistic tertiary time-frame"/>
    <n v="9400"/>
    <n v="950.69999999999993"/>
    <n v="6338"/>
    <s v="DKK"/>
    <n v="0.15"/>
    <s v="failed"/>
    <x v="0"/>
    <n v="-8449.2999999999993"/>
    <n v="226"/>
    <n v="4.2066371681415928"/>
    <x v="3"/>
    <n v="1488520800"/>
    <n v="1490850000"/>
    <d v="2017-03-03T06:00:00"/>
    <d v="2017-03-30T05:00:00"/>
    <b v="0"/>
    <b v="0"/>
    <s v="film &amp; video/science fiction"/>
    <x v="4"/>
    <s v="science fiction"/>
  </r>
  <r>
    <s v="Thompson LLC"/>
    <s v="Customer-focused impactful benchmark"/>
    <n v="104400"/>
    <n v="99100"/>
    <n v="99100"/>
    <s v="USD"/>
    <n v="1"/>
    <s v="failed"/>
    <x v="0"/>
    <n v="-5300"/>
    <n v="1625"/>
    <n v="60.984615384615381"/>
    <x v="1"/>
    <n v="1377579600"/>
    <n v="1379653200"/>
    <d v="2013-08-27T05:00:00"/>
    <d v="2013-09-20T05:00:00"/>
    <b v="0"/>
    <b v="0"/>
    <s v="theater/plays"/>
    <x v="3"/>
    <s v="plays"/>
  </r>
  <r>
    <s v="Johnson Inc"/>
    <s v="Profound next generation infrastructure"/>
    <n v="8100"/>
    <n v="12300"/>
    <n v="12300"/>
    <s v="USD"/>
    <n v="1"/>
    <s v="successful"/>
    <x v="1"/>
    <n v="4200"/>
    <n v="168"/>
    <n v="73.214285714285708"/>
    <x v="1"/>
    <n v="1576389600"/>
    <n v="1580364000"/>
    <d v="2019-12-15T06:00:00"/>
    <d v="2020-01-30T06:00:00"/>
    <b v="0"/>
    <b v="0"/>
    <s v="theater/plays"/>
    <x v="3"/>
    <s v="plays"/>
  </r>
  <r>
    <s v="Morgan-Warren"/>
    <s v="Face-to-face encompassing info-mediaries"/>
    <n v="87900"/>
    <n v="171549"/>
    <n v="171549"/>
    <s v="USD"/>
    <n v="1"/>
    <s v="successful"/>
    <x v="1"/>
    <n v="83649"/>
    <n v="4289"/>
    <n v="39.997435299603637"/>
    <x v="1"/>
    <n v="1289019600"/>
    <n v="1289714400"/>
    <d v="2010-11-06T05:00:00"/>
    <d v="2010-11-14T06:00:00"/>
    <b v="0"/>
    <b v="1"/>
    <s v="music/indie rock"/>
    <x v="1"/>
    <s v="indie rock"/>
  </r>
  <r>
    <s v="Sullivan Group"/>
    <s v="Open-source fresh-thinking policy"/>
    <n v="1400"/>
    <n v="14324"/>
    <n v="14324"/>
    <s v="USD"/>
    <n v="1"/>
    <s v="successful"/>
    <x v="1"/>
    <n v="12924"/>
    <n v="165"/>
    <n v="86.812121212121212"/>
    <x v="1"/>
    <n v="1282194000"/>
    <n v="1282712400"/>
    <d v="2010-08-19T05:00:00"/>
    <d v="2010-08-25T05:00:00"/>
    <b v="0"/>
    <b v="0"/>
    <s v="music/rock"/>
    <x v="1"/>
    <s v="rock"/>
  </r>
  <r>
    <s v="Vargas, Banks and Palmer"/>
    <s v="Extended 24/7 implementation"/>
    <n v="156800"/>
    <n v="6024"/>
    <n v="6024"/>
    <s v="USD"/>
    <n v="1"/>
    <s v="failed"/>
    <x v="0"/>
    <n v="-150776"/>
    <n v="143"/>
    <n v="42.125874125874127"/>
    <x v="1"/>
    <n v="1550037600"/>
    <n v="1550210400"/>
    <d v="2019-02-13T06:00:00"/>
    <d v="2019-02-15T06:00:00"/>
    <b v="0"/>
    <b v="0"/>
    <s v="theater/plays"/>
    <x v="3"/>
    <s v="plays"/>
  </r>
  <r>
    <s v="Johnson, Dixon and Zimmerman"/>
    <s v="Organic dynamic algorithm"/>
    <n v="121700"/>
    <n v="188721"/>
    <n v="188721"/>
    <s v="USD"/>
    <n v="1"/>
    <s v="successful"/>
    <x v="1"/>
    <n v="67021"/>
    <n v="1815"/>
    <n v="103.97851239669421"/>
    <x v="1"/>
    <n v="1321941600"/>
    <n v="1322114400"/>
    <d v="2011-11-22T06:00:00"/>
    <d v="2011-11-24T06:00:00"/>
    <b v="0"/>
    <b v="0"/>
    <s v="theater/plays"/>
    <x v="3"/>
    <s v="plays"/>
  </r>
  <r>
    <s v="Moore, Dudley and Navarro"/>
    <s v="Organic multi-tasking focus group"/>
    <n v="129400"/>
    <n v="57911"/>
    <n v="57911"/>
    <s v="USD"/>
    <n v="1"/>
    <s v="failed"/>
    <x v="0"/>
    <n v="-71489"/>
    <n v="934"/>
    <n v="62.003211991434689"/>
    <x v="1"/>
    <n v="1556427600"/>
    <n v="1557205200"/>
    <d v="2019-04-28T05:00:00"/>
    <d v="2019-05-07T05:00:00"/>
    <b v="0"/>
    <b v="0"/>
    <s v="film &amp; video/science fiction"/>
    <x v="4"/>
    <s v="science fiction"/>
  </r>
  <r>
    <s v="Price-Rodriguez"/>
    <s v="Adaptive logistical initiative"/>
    <n v="5700"/>
    <n v="16617.150000000001"/>
    <n v="12309"/>
    <s v="GBP"/>
    <n v="1.35"/>
    <s v="successful"/>
    <x v="1"/>
    <n v="10917.150000000001"/>
    <n v="397"/>
    <n v="41.856801007556676"/>
    <x v="4"/>
    <n v="1320991200"/>
    <n v="1323928800"/>
    <d v="2011-11-11T06:00:00"/>
    <d v="2011-12-15T06:00:00"/>
    <b v="0"/>
    <b v="1"/>
    <s v="film &amp; video/shorts"/>
    <x v="4"/>
    <s v="shorts"/>
  </r>
  <r>
    <s v="Huang-Henderson"/>
    <s v="Stand-alone mobile customer loyalty"/>
    <n v="41700"/>
    <n v="138497"/>
    <n v="138497"/>
    <s v="USD"/>
    <n v="1"/>
    <s v="successful"/>
    <x v="1"/>
    <n v="96797"/>
    <n v="1539"/>
    <n v="89.991552956465242"/>
    <x v="1"/>
    <n v="1345093200"/>
    <n v="1346130000"/>
    <d v="2012-08-16T05:00:00"/>
    <d v="2012-08-28T05:00:00"/>
    <b v="0"/>
    <b v="0"/>
    <s v="film &amp; video/animation"/>
    <x v="4"/>
    <s v="animation"/>
  </r>
  <r>
    <s v="Owens-Le"/>
    <s v="Focused composite approach"/>
    <n v="7900"/>
    <n v="667"/>
    <n v="667"/>
    <s v="USD"/>
    <n v="1"/>
    <s v="failed"/>
    <x v="0"/>
    <n v="-7233"/>
    <n v="17"/>
    <n v="39.235294117647058"/>
    <x v="1"/>
    <n v="1309496400"/>
    <n v="1311051600"/>
    <d v="2011-07-01T05:00:00"/>
    <d v="2011-07-19T05:00:00"/>
    <b v="1"/>
    <b v="0"/>
    <s v="theater/plays"/>
    <x v="3"/>
    <s v="plays"/>
  </r>
  <r>
    <s v="Huff LLC"/>
    <s v="Face-to-face clear-thinking Local Area Network"/>
    <n v="121500"/>
    <n v="119830"/>
    <n v="119830"/>
    <s v="USD"/>
    <n v="1"/>
    <s v="failed"/>
    <x v="0"/>
    <n v="-1670"/>
    <n v="2179"/>
    <n v="54.993116108306566"/>
    <x v="1"/>
    <n v="1340254800"/>
    <n v="1340427600"/>
    <d v="2012-06-21T05:00:00"/>
    <d v="2012-06-23T05:00:00"/>
    <b v="1"/>
    <b v="0"/>
    <s v="food/food trucks"/>
    <x v="0"/>
    <s v="food trucks"/>
  </r>
  <r>
    <s v="Johnson LLC"/>
    <s v="Cross-group cohesive circuit"/>
    <n v="4800"/>
    <n v="6623"/>
    <n v="6623"/>
    <s v="USD"/>
    <n v="1"/>
    <s v="successful"/>
    <x v="1"/>
    <n v="1823"/>
    <n v="138"/>
    <n v="47.992753623188406"/>
    <x v="1"/>
    <n v="1412226000"/>
    <n v="1412312400"/>
    <d v="2014-10-02T05:00:00"/>
    <d v="2014-10-03T05:00:00"/>
    <b v="0"/>
    <b v="0"/>
    <s v="photography/photography books"/>
    <x v="7"/>
    <s v="photography books"/>
  </r>
  <r>
    <s v="Chavez, Garcia and Cantu"/>
    <s v="Synergistic explicit capability"/>
    <n v="87300"/>
    <n v="81897"/>
    <n v="81897"/>
    <s v="USD"/>
    <n v="1"/>
    <s v="failed"/>
    <x v="0"/>
    <n v="-5403"/>
    <n v="931"/>
    <n v="87.966702470461868"/>
    <x v="1"/>
    <n v="1458104400"/>
    <n v="1459314000"/>
    <d v="2016-03-16T05:00:00"/>
    <d v="2016-03-30T05:00:00"/>
    <b v="0"/>
    <b v="0"/>
    <s v="theater/plays"/>
    <x v="3"/>
    <s v="plays"/>
  </r>
  <r>
    <s v="Lester-Moore"/>
    <s v="Diverse analyzing definition"/>
    <n v="46300"/>
    <n v="186885"/>
    <n v="186885"/>
    <s v="USD"/>
    <n v="1"/>
    <s v="successful"/>
    <x v="1"/>
    <n v="140585"/>
    <n v="3594"/>
    <n v="51.999165275459099"/>
    <x v="1"/>
    <n v="1411534800"/>
    <n v="1415426400"/>
    <d v="2014-09-24T05:00:00"/>
    <d v="2014-11-08T06:00:00"/>
    <b v="0"/>
    <b v="0"/>
    <s v="film &amp; video/science fiction"/>
    <x v="4"/>
    <s v="science fiction"/>
  </r>
  <r>
    <s v="Fox-Quinn"/>
    <s v="Enterprise-wide reciprocal success"/>
    <n v="67800"/>
    <n v="176398"/>
    <n v="176398"/>
    <s v="USD"/>
    <n v="1"/>
    <s v="successful"/>
    <x v="1"/>
    <n v="108598"/>
    <n v="5880"/>
    <n v="29.999659863945578"/>
    <x v="1"/>
    <n v="1399093200"/>
    <n v="1399093200"/>
    <d v="2014-05-03T05:00:00"/>
    <d v="2014-05-03T05:00:00"/>
    <b v="1"/>
    <b v="0"/>
    <s v="music/rock"/>
    <x v="1"/>
    <s v="rock"/>
  </r>
  <r>
    <s v="Garcia Inc"/>
    <s v="Progressive neutral middleware"/>
    <n v="3000"/>
    <n v="10999"/>
    <n v="10999"/>
    <s v="USD"/>
    <n v="1"/>
    <s v="successful"/>
    <x v="1"/>
    <n v="7999"/>
    <n v="112"/>
    <n v="98.205357142857139"/>
    <x v="1"/>
    <n v="1270702800"/>
    <n v="1273899600"/>
    <d v="2010-04-08T05:00:00"/>
    <d v="2010-05-15T05:00:00"/>
    <b v="0"/>
    <b v="0"/>
    <s v="photography/photography books"/>
    <x v="7"/>
    <s v="photography books"/>
  </r>
  <r>
    <s v="Johnson-Lee"/>
    <s v="Intuitive exuding process improvement"/>
    <n v="60900"/>
    <n v="102751"/>
    <n v="102751"/>
    <s v="USD"/>
    <n v="1"/>
    <s v="successful"/>
    <x v="1"/>
    <n v="41851"/>
    <n v="943"/>
    <n v="108.96182396606575"/>
    <x v="1"/>
    <n v="1431666000"/>
    <n v="1432184400"/>
    <d v="2015-05-15T05:00:00"/>
    <d v="2015-05-21T05:00:00"/>
    <b v="0"/>
    <b v="0"/>
    <s v="games/mobile games"/>
    <x v="6"/>
    <s v="mobile games"/>
  </r>
  <r>
    <s v="Pineda Group"/>
    <s v="Exclusive real-time protocol"/>
    <n v="137900"/>
    <n v="165352"/>
    <n v="165352"/>
    <s v="USD"/>
    <n v="1"/>
    <s v="successful"/>
    <x v="1"/>
    <n v="27452"/>
    <n v="2468"/>
    <n v="66.998379254457049"/>
    <x v="1"/>
    <n v="1472619600"/>
    <n v="1474779600"/>
    <d v="2016-08-31T05:00:00"/>
    <d v="2016-09-25T05:00:00"/>
    <b v="0"/>
    <b v="0"/>
    <s v="film &amp; video/animation"/>
    <x v="4"/>
    <s v="animation"/>
  </r>
  <r>
    <s v="Hoffman-Howard"/>
    <s v="Extended encompassing application"/>
    <n v="85600"/>
    <n v="165798"/>
    <n v="165798"/>
    <s v="USD"/>
    <n v="1"/>
    <s v="successful"/>
    <x v="1"/>
    <n v="80198"/>
    <n v="2551"/>
    <n v="64.99333594668758"/>
    <x v="1"/>
    <n v="1496293200"/>
    <n v="1500440400"/>
    <d v="2017-06-01T05:00:00"/>
    <d v="2017-07-19T05:00:00"/>
    <b v="0"/>
    <b v="1"/>
    <s v="games/mobile games"/>
    <x v="6"/>
    <s v="mobile games"/>
  </r>
  <r>
    <s v="Miranda, Hall and Mcgrath"/>
    <s v="Progressive value-added ability"/>
    <n v="2400"/>
    <n v="10084"/>
    <n v="10084"/>
    <s v="USD"/>
    <n v="1"/>
    <s v="successful"/>
    <x v="1"/>
    <n v="7684"/>
    <n v="101"/>
    <n v="99.841584158415841"/>
    <x v="1"/>
    <n v="1575612000"/>
    <n v="1575612000"/>
    <d v="2019-12-06T06:00:00"/>
    <d v="2019-12-06T06:00:00"/>
    <b v="0"/>
    <b v="0"/>
    <s v="games/video games"/>
    <x v="6"/>
    <s v="video games"/>
  </r>
  <r>
    <s v="Williams, Carter and Gonzalez"/>
    <s v="Cross-platform uniform hardware"/>
    <n v="7200"/>
    <n v="5523"/>
    <n v="5523"/>
    <s v="USD"/>
    <n v="1"/>
    <s v="canceled"/>
    <x v="3"/>
    <n v="-1677"/>
    <n v="67"/>
    <n v="82.432835820895519"/>
    <x v="1"/>
    <n v="1369112400"/>
    <n v="1374123600"/>
    <d v="2013-05-21T05:00:00"/>
    <d v="2013-07-18T05:00:00"/>
    <b v="0"/>
    <b v="0"/>
    <s v="theater/plays"/>
    <x v="3"/>
    <s v="plays"/>
  </r>
  <r>
    <s v="Davis-Rodriguez"/>
    <s v="Progressive secondary portal"/>
    <n v="3400"/>
    <n v="5823"/>
    <n v="5823"/>
    <s v="USD"/>
    <n v="1"/>
    <s v="successful"/>
    <x v="1"/>
    <n v="2423"/>
    <n v="92"/>
    <n v="63.293478260869563"/>
    <x v="1"/>
    <n v="1469422800"/>
    <n v="1469509200"/>
    <d v="2016-07-25T05:00:00"/>
    <d v="2016-07-26T05:00:00"/>
    <b v="0"/>
    <b v="0"/>
    <s v="theater/plays"/>
    <x v="3"/>
    <s v="plays"/>
  </r>
  <r>
    <s v="Reid, Rivera and Perry"/>
    <s v="Multi-lateral national adapter"/>
    <n v="3800"/>
    <n v="6000"/>
    <n v="6000"/>
    <s v="USD"/>
    <n v="1"/>
    <s v="successful"/>
    <x v="1"/>
    <n v="2200"/>
    <n v="62"/>
    <n v="96.774193548387103"/>
    <x v="1"/>
    <n v="1307854800"/>
    <n v="1309237200"/>
    <d v="2011-06-12T05:00:00"/>
    <d v="2011-06-28T05:00:00"/>
    <b v="0"/>
    <b v="0"/>
    <s v="film &amp; video/animation"/>
    <x v="4"/>
    <s v="animation"/>
  </r>
  <r>
    <s v="Mendoza-Parker"/>
    <s v="Enterprise-wide motivating matrices"/>
    <n v="7500"/>
    <n v="9162.7200000000012"/>
    <n v="8181"/>
    <s v="EUR"/>
    <n v="1.1200000000000001"/>
    <s v="successful"/>
    <x v="1"/>
    <n v="1662.7200000000012"/>
    <n v="149"/>
    <n v="61.494765100671145"/>
    <x v="6"/>
    <n v="1503378000"/>
    <n v="1503982800"/>
    <d v="2017-08-22T05:00:00"/>
    <d v="2017-08-29T05:00:00"/>
    <b v="0"/>
    <b v="1"/>
    <s v="games/video games"/>
    <x v="6"/>
    <s v="video games"/>
  </r>
  <r>
    <s v="Lee, Ali and Guzman"/>
    <s v="Polarized upward-trending Local Area Network"/>
    <n v="8600"/>
    <n v="3589"/>
    <n v="3589"/>
    <s v="USD"/>
    <n v="1"/>
    <s v="failed"/>
    <x v="0"/>
    <n v="-5011"/>
    <n v="92"/>
    <n v="39.010869565217391"/>
    <x v="1"/>
    <n v="1486965600"/>
    <n v="1487397600"/>
    <d v="2017-02-13T06:00:00"/>
    <d v="2017-02-18T06:00:00"/>
    <b v="0"/>
    <b v="0"/>
    <s v="film &amp; video/animation"/>
    <x v="4"/>
    <s v="animation"/>
  </r>
  <r>
    <s v="Gallegos-Cobb"/>
    <s v="Object-based directional function"/>
    <n v="39500"/>
    <n v="2982.87"/>
    <n v="4323"/>
    <s v="AUD"/>
    <n v="0.69"/>
    <s v="failed"/>
    <x v="0"/>
    <n v="-36517.129999999997"/>
    <n v="57"/>
    <n v="52.331052631578949"/>
    <x v="2"/>
    <n v="1561438800"/>
    <n v="1562043600"/>
    <d v="2019-06-25T05:00:00"/>
    <d v="2019-07-02T05:00:00"/>
    <b v="0"/>
    <b v="1"/>
    <s v="music/rock"/>
    <x v="1"/>
    <s v="rock"/>
  </r>
  <r>
    <s v="Ellison PLC"/>
    <s v="Re-contextualized tangible open architecture"/>
    <n v="9300"/>
    <n v="14822"/>
    <n v="14822"/>
    <s v="USD"/>
    <n v="1"/>
    <s v="successful"/>
    <x v="1"/>
    <n v="5522"/>
    <n v="329"/>
    <n v="45.051671732522799"/>
    <x v="1"/>
    <n v="1398402000"/>
    <n v="1398574800"/>
    <d v="2014-04-25T05:00:00"/>
    <d v="2014-04-27T05:00:00"/>
    <b v="0"/>
    <b v="0"/>
    <s v="film &amp; video/animation"/>
    <x v="4"/>
    <s v="animation"/>
  </r>
  <r>
    <s v="Bolton, Sanchez and Carrillo"/>
    <s v="Distributed systemic adapter"/>
    <n v="2400"/>
    <n v="1520.7"/>
    <n v="10138"/>
    <s v="DKK"/>
    <n v="0.15"/>
    <s v="successful"/>
    <x v="0"/>
    <n v="-879.3"/>
    <n v="97"/>
    <n v="15.677319587628867"/>
    <x v="3"/>
    <n v="1513231200"/>
    <n v="1515391200"/>
    <d v="2017-12-14T06:00:00"/>
    <d v="2018-01-08T06:00:00"/>
    <b v="0"/>
    <b v="1"/>
    <s v="theater/plays"/>
    <x v="3"/>
    <s v="plays"/>
  </r>
  <r>
    <s v="Mason-Sanders"/>
    <s v="Networked web-enabled instruction set"/>
    <n v="3200"/>
    <n v="3127"/>
    <n v="3127"/>
    <s v="USD"/>
    <n v="1"/>
    <s v="failed"/>
    <x v="0"/>
    <n v="-73"/>
    <n v="41"/>
    <n v="76.268292682926827"/>
    <x v="1"/>
    <n v="1440824400"/>
    <n v="1441170000"/>
    <d v="2015-08-29T05:00:00"/>
    <d v="2015-09-02T05:00:00"/>
    <b v="0"/>
    <b v="0"/>
    <s v="technology/wearables"/>
    <x v="2"/>
    <s v="wearables"/>
  </r>
  <r>
    <s v="Pitts-Reed"/>
    <s v="Vision-oriented dynamic service-desk"/>
    <n v="29400"/>
    <n v="123124"/>
    <n v="123124"/>
    <s v="USD"/>
    <n v="1"/>
    <s v="successful"/>
    <x v="1"/>
    <n v="93724"/>
    <n v="1784"/>
    <n v="69.015695067264573"/>
    <x v="1"/>
    <n v="1281070800"/>
    <n v="1281157200"/>
    <d v="2010-08-06T05:00:00"/>
    <d v="2010-08-07T05:00:00"/>
    <b v="0"/>
    <b v="0"/>
    <s v="theater/plays"/>
    <x v="3"/>
    <s v="plays"/>
  </r>
  <r>
    <s v="Gonzalez-Martinez"/>
    <s v="Vision-oriented actuating open system"/>
    <n v="168500"/>
    <n v="118493.01"/>
    <n v="171729"/>
    <s v="AUD"/>
    <n v="0.69"/>
    <s v="successful"/>
    <x v="0"/>
    <n v="-50006.990000000005"/>
    <n v="1684"/>
    <n v="70.364020190023751"/>
    <x v="2"/>
    <n v="1397365200"/>
    <n v="1398229200"/>
    <d v="2014-04-13T05:00:00"/>
    <d v="2014-04-23T05:00:00"/>
    <b v="0"/>
    <b v="1"/>
    <s v="publishing/nonfiction"/>
    <x v="5"/>
    <s v="nonfiction"/>
  </r>
  <r>
    <s v="Hill, Martin and Garcia"/>
    <s v="Sharable scalable core"/>
    <n v="8400"/>
    <n v="10729"/>
    <n v="10729"/>
    <s v="USD"/>
    <n v="1"/>
    <s v="successful"/>
    <x v="1"/>
    <n v="2329"/>
    <n v="250"/>
    <n v="42.915999999999997"/>
    <x v="1"/>
    <n v="1494392400"/>
    <n v="1495256400"/>
    <d v="2017-05-10T05:00:00"/>
    <d v="2017-05-20T05:00:00"/>
    <b v="0"/>
    <b v="1"/>
    <s v="music/rock"/>
    <x v="1"/>
    <s v="rock"/>
  </r>
  <r>
    <s v="Garcia PLC"/>
    <s v="Customer-focused attitude-oriented function"/>
    <n v="2300"/>
    <n v="10240"/>
    <n v="10240"/>
    <s v="USD"/>
    <n v="1"/>
    <s v="successful"/>
    <x v="1"/>
    <n v="7940"/>
    <n v="238"/>
    <n v="43.025210084033617"/>
    <x v="1"/>
    <n v="1520143200"/>
    <n v="1520402400"/>
    <d v="2018-03-04T06:00:00"/>
    <d v="2018-03-07T06:00:00"/>
    <b v="0"/>
    <b v="0"/>
    <s v="theater/plays"/>
    <x v="3"/>
    <s v="plays"/>
  </r>
  <r>
    <s v="Herring-Bailey"/>
    <s v="Reverse-engineered system-worthy extranet"/>
    <n v="700"/>
    <n v="3988"/>
    <n v="3988"/>
    <s v="USD"/>
    <n v="1"/>
    <s v="successful"/>
    <x v="1"/>
    <n v="3288"/>
    <n v="53"/>
    <n v="75.245283018867923"/>
    <x v="1"/>
    <n v="1405314000"/>
    <n v="1409806800"/>
    <d v="2014-07-14T05:00:00"/>
    <d v="2014-09-04T05:00:00"/>
    <b v="0"/>
    <b v="0"/>
    <s v="theater/plays"/>
    <x v="3"/>
    <s v="plays"/>
  </r>
  <r>
    <s v="Russell-Gardner"/>
    <s v="Re-engineered systematic monitoring"/>
    <n v="2900"/>
    <n v="14771"/>
    <n v="14771"/>
    <s v="USD"/>
    <n v="1"/>
    <s v="successful"/>
    <x v="1"/>
    <n v="11871"/>
    <n v="214"/>
    <n v="69.023364485981304"/>
    <x v="1"/>
    <n v="1396846800"/>
    <n v="1396933200"/>
    <d v="2014-04-07T05:00:00"/>
    <d v="2014-04-08T05:00:00"/>
    <b v="0"/>
    <b v="0"/>
    <s v="theater/plays"/>
    <x v="3"/>
    <s v="plays"/>
  </r>
  <r>
    <s v="Walters-Carter"/>
    <s v="Seamless value-added standardization"/>
    <n v="4500"/>
    <n v="14649"/>
    <n v="14649"/>
    <s v="USD"/>
    <n v="1"/>
    <s v="successful"/>
    <x v="1"/>
    <n v="10149"/>
    <n v="222"/>
    <n v="65.986486486486484"/>
    <x v="1"/>
    <n v="1375678800"/>
    <n v="1376024400"/>
    <d v="2013-08-05T05:00:00"/>
    <d v="2013-08-09T05:00:00"/>
    <b v="0"/>
    <b v="0"/>
    <s v="technology/web"/>
    <x v="2"/>
    <s v="web"/>
  </r>
  <r>
    <s v="Johnson, Patterson and Montoya"/>
    <s v="Triple-buffered fresh-thinking frame"/>
    <n v="19800"/>
    <n v="184658"/>
    <n v="184658"/>
    <s v="USD"/>
    <n v="1"/>
    <s v="successful"/>
    <x v="1"/>
    <n v="164858"/>
    <n v="1884"/>
    <n v="98.013800424628457"/>
    <x v="1"/>
    <n v="1482386400"/>
    <n v="1483682400"/>
    <d v="2016-12-22T06:00:00"/>
    <d v="2017-01-06T06:00:00"/>
    <b v="0"/>
    <b v="1"/>
    <s v="publishing/fiction"/>
    <x v="5"/>
    <s v="fiction"/>
  </r>
  <r>
    <s v="Roberts and Sons"/>
    <s v="Streamlined holistic knowledgebase"/>
    <n v="6200"/>
    <n v="9041.07"/>
    <n v="13103"/>
    <s v="AUD"/>
    <n v="0.69"/>
    <s v="successful"/>
    <x v="1"/>
    <n v="2841.0699999999997"/>
    <n v="218"/>
    <n v="41.472798165137611"/>
    <x v="2"/>
    <n v="1420005600"/>
    <n v="1420437600"/>
    <d v="2014-12-31T06:00:00"/>
    <d v="2015-01-05T06:00:00"/>
    <b v="0"/>
    <b v="0"/>
    <s v="games/mobile games"/>
    <x v="6"/>
    <s v="mobile games"/>
  </r>
  <r>
    <s v="Avila-Nelson"/>
    <s v="Up-sized intermediate website"/>
    <n v="61500"/>
    <n v="168095"/>
    <n v="168095"/>
    <s v="USD"/>
    <n v="1"/>
    <s v="successful"/>
    <x v="1"/>
    <n v="106595"/>
    <n v="6465"/>
    <n v="26.000773395204948"/>
    <x v="1"/>
    <n v="1420178400"/>
    <n v="1420783200"/>
    <d v="2015-01-02T06:00:00"/>
    <d v="2015-01-09T06:00:00"/>
    <b v="0"/>
    <b v="0"/>
    <s v="publishing/translations"/>
    <x v="5"/>
    <s v="translations"/>
  </r>
  <r>
    <s v="Robbins and Sons"/>
    <s v="Future-proofed directional synergy"/>
    <n v="100"/>
    <n v="3"/>
    <n v="3"/>
    <s v="USD"/>
    <n v="1"/>
    <s v="failed"/>
    <x v="0"/>
    <n v="-97"/>
    <n v="1"/>
    <n v="3"/>
    <x v="1"/>
    <n v="1264399200"/>
    <n v="1267423200"/>
    <d v="2010-01-25T06:00:00"/>
    <d v="2010-03-01T06:00:00"/>
    <b v="0"/>
    <b v="0"/>
    <s v="music/rock"/>
    <x v="1"/>
    <s v="rock"/>
  </r>
  <r>
    <s v="Singleton Ltd"/>
    <s v="Enhanced user-facing function"/>
    <n v="7100"/>
    <n v="3840"/>
    <n v="3840"/>
    <s v="USD"/>
    <n v="1"/>
    <s v="failed"/>
    <x v="0"/>
    <n v="-3260"/>
    <n v="101"/>
    <n v="38.019801980198018"/>
    <x v="1"/>
    <n v="1355032800"/>
    <n v="1355205600"/>
    <d v="2012-12-09T06:00:00"/>
    <d v="2012-12-11T06:00:00"/>
    <b v="0"/>
    <b v="0"/>
    <s v="theater/plays"/>
    <x v="3"/>
    <s v="plays"/>
  </r>
  <r>
    <s v="Perez PLC"/>
    <s v="Operative bandwidth-monitored interface"/>
    <n v="1000"/>
    <n v="6263"/>
    <n v="6263"/>
    <s v="USD"/>
    <n v="1"/>
    <s v="successful"/>
    <x v="1"/>
    <n v="5263"/>
    <n v="59"/>
    <n v="106.15254237288136"/>
    <x v="1"/>
    <n v="1382677200"/>
    <n v="1383109200"/>
    <d v="2013-10-25T05:00:00"/>
    <d v="2013-10-30T05:00:00"/>
    <b v="0"/>
    <b v="0"/>
    <s v="theater/plays"/>
    <x v="3"/>
    <s v="plays"/>
  </r>
  <r>
    <s v="Rogers, Jacobs and Jackson"/>
    <s v="Upgradable multi-state instruction set"/>
    <n v="121500"/>
    <n v="80039.14"/>
    <n v="108161"/>
    <s v="CAD"/>
    <n v="0.74"/>
    <s v="failed"/>
    <x v="0"/>
    <n v="-41460.86"/>
    <n v="1335"/>
    <n v="59.954411985018723"/>
    <x v="0"/>
    <n v="1302238800"/>
    <n v="1303275600"/>
    <d v="2011-04-08T05:00:00"/>
    <d v="2011-04-20T05:00:00"/>
    <b v="0"/>
    <b v="0"/>
    <s v="film &amp; video/drama"/>
    <x v="4"/>
    <s v="drama"/>
  </r>
  <r>
    <s v="Barry Group"/>
    <s v="De-engineered static Local Area Network"/>
    <n v="4600"/>
    <n v="8505"/>
    <n v="8505"/>
    <s v="USD"/>
    <n v="1"/>
    <s v="successful"/>
    <x v="1"/>
    <n v="3905"/>
    <n v="88"/>
    <n v="96.647727272727266"/>
    <x v="1"/>
    <n v="1487656800"/>
    <n v="1487829600"/>
    <d v="2017-02-21T06:00:00"/>
    <d v="2017-02-23T06:00:00"/>
    <b v="0"/>
    <b v="0"/>
    <s v="publishing/nonfiction"/>
    <x v="5"/>
    <s v="nonfiction"/>
  </r>
  <r>
    <s v="Rosales, Branch and Harmon"/>
    <s v="Upgradable grid-enabled superstructure"/>
    <n v="80500"/>
    <n v="96735"/>
    <n v="96735"/>
    <s v="USD"/>
    <n v="1"/>
    <s v="successful"/>
    <x v="1"/>
    <n v="16235"/>
    <n v="1697"/>
    <n v="57.003535651149086"/>
    <x v="1"/>
    <n v="1297836000"/>
    <n v="1298268000"/>
    <d v="2011-02-16T06:00:00"/>
    <d v="2011-02-21T06:00:00"/>
    <b v="0"/>
    <b v="1"/>
    <s v="music/rock"/>
    <x v="1"/>
    <s v="rock"/>
  </r>
  <r>
    <s v="Smith-Reid"/>
    <s v="Optimized actuating toolset"/>
    <n v="4100"/>
    <n v="1294.6500000000001"/>
    <n v="959"/>
    <s v="GBP"/>
    <n v="1.35"/>
    <s v="failed"/>
    <x v="0"/>
    <n v="-2805.35"/>
    <n v="15"/>
    <n v="86.31"/>
    <x v="4"/>
    <n v="1453615200"/>
    <n v="1456812000"/>
    <d v="2016-01-24T06:00:00"/>
    <d v="2016-03-01T06:00:00"/>
    <b v="0"/>
    <b v="0"/>
    <s v="music/rock"/>
    <x v="1"/>
    <s v="rock"/>
  </r>
  <r>
    <s v="Williams Inc"/>
    <s v="Decentralized exuding strategy"/>
    <n v="5700"/>
    <n v="8322"/>
    <n v="8322"/>
    <s v="USD"/>
    <n v="1"/>
    <s v="successful"/>
    <x v="1"/>
    <n v="2622"/>
    <n v="92"/>
    <n v="90.456521739130437"/>
    <x v="1"/>
    <n v="1362463200"/>
    <n v="1363669200"/>
    <d v="2013-03-05T06:00:00"/>
    <d v="2013-03-19T05:00:00"/>
    <b v="0"/>
    <b v="0"/>
    <s v="theater/plays"/>
    <x v="3"/>
    <s v="plays"/>
  </r>
  <r>
    <s v="Duncan, Mcdonald and Miller"/>
    <s v="Assimilated coherent hardware"/>
    <n v="5000"/>
    <n v="13424"/>
    <n v="13424"/>
    <s v="USD"/>
    <n v="1"/>
    <s v="successful"/>
    <x v="1"/>
    <n v="8424"/>
    <n v="186"/>
    <n v="72.172043010752688"/>
    <x v="1"/>
    <n v="1481176800"/>
    <n v="1482904800"/>
    <d v="2016-12-08T06:00:00"/>
    <d v="2016-12-28T06:00:00"/>
    <b v="0"/>
    <b v="1"/>
    <s v="theater/plays"/>
    <x v="3"/>
    <s v="plays"/>
  </r>
  <r>
    <s v="Watkins Ltd"/>
    <s v="Multi-channeled responsive implementation"/>
    <n v="1800"/>
    <n v="10755"/>
    <n v="10755"/>
    <s v="USD"/>
    <n v="1"/>
    <s v="successful"/>
    <x v="1"/>
    <n v="8955"/>
    <n v="138"/>
    <n v="77.934782608695656"/>
    <x v="1"/>
    <n v="1354946400"/>
    <n v="1356588000"/>
    <d v="2012-12-08T06:00:00"/>
    <d v="2012-12-27T06:00:00"/>
    <b v="1"/>
    <b v="0"/>
    <s v="photography/photography books"/>
    <x v="7"/>
    <s v="photography books"/>
  </r>
  <r>
    <s v="Allen-Jones"/>
    <s v="Centralized modular initiative"/>
    <n v="6300"/>
    <n v="9935"/>
    <n v="9935"/>
    <s v="USD"/>
    <n v="1"/>
    <s v="successful"/>
    <x v="1"/>
    <n v="3635"/>
    <n v="261"/>
    <n v="38.065134099616856"/>
    <x v="1"/>
    <n v="1348808400"/>
    <n v="1349845200"/>
    <d v="2012-09-28T05:00:00"/>
    <d v="2012-10-10T05:00:00"/>
    <b v="0"/>
    <b v="0"/>
    <s v="music/rock"/>
    <x v="1"/>
    <s v="rock"/>
  </r>
  <r>
    <s v="Mason-Smith"/>
    <s v="Reverse-engineered cohesive migration"/>
    <n v="84300"/>
    <n v="26303"/>
    <n v="26303"/>
    <s v="USD"/>
    <n v="1"/>
    <s v="failed"/>
    <x v="0"/>
    <n v="-57997"/>
    <n v="454"/>
    <n v="57.936123348017624"/>
    <x v="1"/>
    <n v="1282712400"/>
    <n v="1283058000"/>
    <d v="2010-08-25T05:00:00"/>
    <d v="2010-08-29T05:00:00"/>
    <b v="0"/>
    <b v="1"/>
    <s v="music/rock"/>
    <x v="1"/>
    <s v="rock"/>
  </r>
  <r>
    <s v="Lloyd, Kennedy and Davis"/>
    <s v="Compatible multimedia hub"/>
    <n v="1700"/>
    <n v="5328"/>
    <n v="5328"/>
    <s v="USD"/>
    <n v="1"/>
    <s v="successful"/>
    <x v="1"/>
    <n v="3628"/>
    <n v="107"/>
    <n v="49.794392523364486"/>
    <x v="1"/>
    <n v="1301979600"/>
    <n v="1304226000"/>
    <d v="2011-04-05T05:00:00"/>
    <d v="2011-05-01T05:00:00"/>
    <b v="0"/>
    <b v="1"/>
    <s v="music/indie rock"/>
    <x v="1"/>
    <s v="indie rock"/>
  </r>
  <r>
    <s v="Walker Ltd"/>
    <s v="Organic eco-centric success"/>
    <n v="2900"/>
    <n v="10756"/>
    <n v="10756"/>
    <s v="USD"/>
    <n v="1"/>
    <s v="successful"/>
    <x v="1"/>
    <n v="7856"/>
    <n v="199"/>
    <n v="54.050251256281406"/>
    <x v="1"/>
    <n v="1263016800"/>
    <n v="1263016800"/>
    <d v="2010-01-09T06:00:00"/>
    <d v="2010-01-09T06:00:00"/>
    <b v="0"/>
    <b v="0"/>
    <s v="photography/photography books"/>
    <x v="7"/>
    <s v="photography books"/>
  </r>
  <r>
    <s v="Gordon PLC"/>
    <s v="Virtual reciprocal policy"/>
    <n v="45600"/>
    <n v="165375"/>
    <n v="165375"/>
    <s v="USD"/>
    <n v="1"/>
    <s v="successful"/>
    <x v="1"/>
    <n v="119775"/>
    <n v="5512"/>
    <n v="30.002721335268504"/>
    <x v="1"/>
    <n v="1360648800"/>
    <n v="1362031200"/>
    <d v="2013-02-12T06:00:00"/>
    <d v="2013-02-28T06:00:00"/>
    <b v="0"/>
    <b v="0"/>
    <s v="theater/plays"/>
    <x v="3"/>
    <s v="plays"/>
  </r>
  <r>
    <s v="Lee and Sons"/>
    <s v="Persevering interactive emulation"/>
    <n v="4900"/>
    <n v="6031"/>
    <n v="6031"/>
    <s v="USD"/>
    <n v="1"/>
    <s v="successful"/>
    <x v="1"/>
    <n v="1131"/>
    <n v="86"/>
    <n v="70.127906976744185"/>
    <x v="1"/>
    <n v="1451800800"/>
    <n v="1455602400"/>
    <d v="2016-01-03T06:00:00"/>
    <d v="2016-02-16T06:00:00"/>
    <b v="0"/>
    <b v="0"/>
    <s v="theater/plays"/>
    <x v="3"/>
    <s v="plays"/>
  </r>
  <r>
    <s v="Cole LLC"/>
    <s v="Proactive responsive emulation"/>
    <n v="111900"/>
    <n v="96210.240000000005"/>
    <n v="85902"/>
    <s v="EUR"/>
    <n v="1.1200000000000001"/>
    <s v="failed"/>
    <x v="0"/>
    <n v="-15689.759999999995"/>
    <n v="3182"/>
    <n v="30.235776241357637"/>
    <x v="6"/>
    <n v="1415340000"/>
    <n v="1418191200"/>
    <d v="2014-11-07T06:00:00"/>
    <d v="2014-12-10T06:00:00"/>
    <b v="0"/>
    <b v="1"/>
    <s v="music/jazz"/>
    <x v="1"/>
    <s v="jazz"/>
  </r>
  <r>
    <s v="Acosta PLC"/>
    <s v="Extended eco-centric function"/>
    <n v="61600"/>
    <n v="99297.9"/>
    <n v="143910"/>
    <s v="AUD"/>
    <n v="0.69"/>
    <s v="successful"/>
    <x v="1"/>
    <n v="37697.899999999994"/>
    <n v="2768"/>
    <n v="35.873518786127164"/>
    <x v="2"/>
    <n v="1351054800"/>
    <n v="1352440800"/>
    <d v="2012-10-24T05:00:00"/>
    <d v="2012-11-09T06:00:00"/>
    <b v="0"/>
    <b v="0"/>
    <s v="theater/plays"/>
    <x v="3"/>
    <s v="plays"/>
  </r>
  <r>
    <s v="Brown-Mckee"/>
    <s v="Networked optimal productivity"/>
    <n v="1500"/>
    <n v="2708"/>
    <n v="2708"/>
    <s v="USD"/>
    <n v="1"/>
    <s v="successful"/>
    <x v="1"/>
    <n v="1208"/>
    <n v="48"/>
    <n v="56.416666666666664"/>
    <x v="1"/>
    <n v="1349326800"/>
    <n v="1353304800"/>
    <d v="2012-10-04T05:00:00"/>
    <d v="2012-11-19T06:00:00"/>
    <b v="0"/>
    <b v="0"/>
    <s v="film &amp; video/documentary"/>
    <x v="4"/>
    <s v="documentary"/>
  </r>
  <r>
    <s v="Miles and Sons"/>
    <s v="Persistent attitude-oriented approach"/>
    <n v="3500"/>
    <n v="8842"/>
    <n v="8842"/>
    <s v="USD"/>
    <n v="1"/>
    <s v="successful"/>
    <x v="1"/>
    <n v="5342"/>
    <n v="87"/>
    <n v="101.63218390804597"/>
    <x v="1"/>
    <n v="1548914400"/>
    <n v="1550728800"/>
    <d v="2019-01-31T06:00:00"/>
    <d v="2019-02-21T06:00:00"/>
    <b v="0"/>
    <b v="0"/>
    <s v="film &amp; video/television"/>
    <x v="4"/>
    <s v="television"/>
  </r>
  <r>
    <s v="Sawyer, Horton and Williams"/>
    <s v="Triple-buffered 4thgeneration toolset"/>
    <n v="173900"/>
    <n v="47260"/>
    <n v="47260"/>
    <s v="USD"/>
    <n v="1"/>
    <s v="canceled"/>
    <x v="3"/>
    <n v="-126640"/>
    <n v="1890"/>
    <n v="25.005291005291006"/>
    <x v="1"/>
    <n v="1291269600"/>
    <n v="1291442400"/>
    <d v="2010-12-02T06:00:00"/>
    <d v="2010-12-04T06:00:00"/>
    <b v="0"/>
    <b v="0"/>
    <s v="games/video games"/>
    <x v="6"/>
    <s v="video games"/>
  </r>
  <r>
    <s v="Foley-Cox"/>
    <s v="Progressive zero administration leverage"/>
    <n v="153700"/>
    <n v="1953"/>
    <n v="1953"/>
    <s v="USD"/>
    <n v="1"/>
    <s v="live"/>
    <x v="2"/>
    <n v="-151747"/>
    <n v="61"/>
    <n v="32.016393442622949"/>
    <x v="1"/>
    <n v="1449468000"/>
    <n v="1452146400"/>
    <d v="2015-12-07T06:00:00"/>
    <d v="2016-01-07T06:00:00"/>
    <b v="0"/>
    <b v="0"/>
    <s v="photography/photography books"/>
    <x v="7"/>
    <s v="photography books"/>
  </r>
  <r>
    <s v="Horton, Morrison and Clark"/>
    <s v="Networked radical neural-net"/>
    <n v="51100"/>
    <n v="155349"/>
    <n v="155349"/>
    <s v="USD"/>
    <n v="1"/>
    <s v="successful"/>
    <x v="1"/>
    <n v="104249"/>
    <n v="1894"/>
    <n v="82.021647307286173"/>
    <x v="1"/>
    <n v="1562734800"/>
    <n v="1564894800"/>
    <d v="2019-07-10T05:00:00"/>
    <d v="2019-08-04T05:00:00"/>
    <b v="0"/>
    <b v="1"/>
    <s v="theater/plays"/>
    <x v="3"/>
    <s v="plays"/>
  </r>
  <r>
    <s v="Thomas and Sons"/>
    <s v="Re-engineered heuristic forecast"/>
    <n v="7800"/>
    <n v="7920.96"/>
    <n v="10704"/>
    <s v="CAD"/>
    <n v="0.74"/>
    <s v="successful"/>
    <x v="1"/>
    <n v="120.96000000000004"/>
    <n v="282"/>
    <n v="28.088510638297873"/>
    <x v="0"/>
    <n v="1505624400"/>
    <n v="1505883600"/>
    <d v="2017-09-17T05:00:00"/>
    <d v="2017-09-20T05:00:00"/>
    <b v="0"/>
    <b v="0"/>
    <s v="theater/plays"/>
    <x v="3"/>
    <s v="plays"/>
  </r>
  <r>
    <s v="Morgan-Jenkins"/>
    <s v="Fully-configurable background algorithm"/>
    <n v="2400"/>
    <n v="773"/>
    <n v="773"/>
    <s v="USD"/>
    <n v="1"/>
    <s v="failed"/>
    <x v="0"/>
    <n v="-1627"/>
    <n v="15"/>
    <n v="51.533333333333331"/>
    <x v="1"/>
    <n v="1509948000"/>
    <n v="1510380000"/>
    <d v="2017-11-06T06:00:00"/>
    <d v="2017-11-11T06:00:00"/>
    <b v="0"/>
    <b v="0"/>
    <s v="theater/plays"/>
    <x v="3"/>
    <s v="plays"/>
  </r>
  <r>
    <s v="Ward, Sanchez and Kemp"/>
    <s v="Stand-alone discrete Graphical User Interface"/>
    <n v="3900"/>
    <n v="9419"/>
    <n v="9419"/>
    <s v="USD"/>
    <n v="1"/>
    <s v="successful"/>
    <x v="1"/>
    <n v="5519"/>
    <n v="116"/>
    <n v="81.198275862068968"/>
    <x v="1"/>
    <n v="1554526800"/>
    <n v="1555218000"/>
    <d v="2019-04-06T05:00:00"/>
    <d v="2019-04-14T05:00:00"/>
    <b v="0"/>
    <b v="0"/>
    <s v="publishing/translations"/>
    <x v="5"/>
    <s v="translations"/>
  </r>
  <r>
    <s v="Fields Ltd"/>
    <s v="Front-line foreground project"/>
    <n v="5500"/>
    <n v="5324"/>
    <n v="5324"/>
    <s v="USD"/>
    <n v="1"/>
    <s v="failed"/>
    <x v="0"/>
    <n v="-176"/>
    <n v="133"/>
    <n v="40.030075187969928"/>
    <x v="1"/>
    <n v="1334811600"/>
    <n v="1335243600"/>
    <d v="2012-04-19T05:00:00"/>
    <d v="2012-04-24T05:00:00"/>
    <b v="0"/>
    <b v="1"/>
    <s v="games/video games"/>
    <x v="6"/>
    <s v="video games"/>
  </r>
  <r>
    <s v="Ramos-Mitchell"/>
    <s v="Persevering system-worthy info-mediaries"/>
    <n v="700"/>
    <n v="7465"/>
    <n v="7465"/>
    <s v="USD"/>
    <n v="1"/>
    <s v="successful"/>
    <x v="1"/>
    <n v="6765"/>
    <n v="83"/>
    <n v="89.939759036144579"/>
    <x v="1"/>
    <n v="1279515600"/>
    <n v="1279688400"/>
    <d v="2010-07-19T05:00:00"/>
    <d v="2010-07-21T05:00:00"/>
    <b v="0"/>
    <b v="0"/>
    <s v="theater/plays"/>
    <x v="3"/>
    <s v="plays"/>
  </r>
  <r>
    <s v="Higgins, Davis and Salazar"/>
    <s v="Distributed multi-tasking strategy"/>
    <n v="2700"/>
    <n v="8799"/>
    <n v="8799"/>
    <s v="USD"/>
    <n v="1"/>
    <s v="successful"/>
    <x v="1"/>
    <n v="6099"/>
    <n v="91"/>
    <n v="96.692307692307693"/>
    <x v="1"/>
    <n v="1353909600"/>
    <n v="1356069600"/>
    <d v="2012-11-26T06:00:00"/>
    <d v="2012-12-21T06:00:00"/>
    <b v="0"/>
    <b v="0"/>
    <s v="technology/web"/>
    <x v="2"/>
    <s v="web"/>
  </r>
  <r>
    <s v="Smith-Jenkins"/>
    <s v="Vision-oriented methodical application"/>
    <n v="8000"/>
    <n v="13656"/>
    <n v="13656"/>
    <s v="USD"/>
    <n v="1"/>
    <s v="successful"/>
    <x v="1"/>
    <n v="5656"/>
    <n v="546"/>
    <n v="25.010989010989011"/>
    <x v="1"/>
    <n v="1535950800"/>
    <n v="1536210000"/>
    <d v="2018-09-03T05:00:00"/>
    <d v="2018-09-06T05:00:00"/>
    <b v="0"/>
    <b v="0"/>
    <s v="theater/plays"/>
    <x v="3"/>
    <s v="plays"/>
  </r>
  <r>
    <s v="Braun PLC"/>
    <s v="Function-based high-level infrastructure"/>
    <n v="2500"/>
    <n v="14536"/>
    <n v="14536"/>
    <s v="USD"/>
    <n v="1"/>
    <s v="successful"/>
    <x v="1"/>
    <n v="12036"/>
    <n v="393"/>
    <n v="36.987277353689571"/>
    <x v="1"/>
    <n v="1511244000"/>
    <n v="1511762400"/>
    <d v="2017-11-21T06:00:00"/>
    <d v="2017-11-27T06:00:00"/>
    <b v="0"/>
    <b v="0"/>
    <s v="film &amp; video/animation"/>
    <x v="4"/>
    <s v="animation"/>
  </r>
  <r>
    <s v="Drake PLC"/>
    <s v="Profound object-oriented paradigm"/>
    <n v="164500"/>
    <n v="150552"/>
    <n v="150552"/>
    <s v="USD"/>
    <n v="1"/>
    <s v="failed"/>
    <x v="0"/>
    <n v="-13948"/>
    <n v="2062"/>
    <n v="73.012609117361791"/>
    <x v="1"/>
    <n v="1331445600"/>
    <n v="1333256400"/>
    <d v="2012-03-11T06:00:00"/>
    <d v="2012-04-01T05:00:00"/>
    <b v="0"/>
    <b v="1"/>
    <s v="theater/plays"/>
    <x v="3"/>
    <s v="plays"/>
  </r>
  <r>
    <s v="Ross, Kelly and Brown"/>
    <s v="Virtual contextually-based circuit"/>
    <n v="8400"/>
    <n v="9076"/>
    <n v="9076"/>
    <s v="USD"/>
    <n v="1"/>
    <s v="successful"/>
    <x v="1"/>
    <n v="676"/>
    <n v="133"/>
    <n v="68.240601503759393"/>
    <x v="1"/>
    <n v="1480226400"/>
    <n v="1480744800"/>
    <d v="2016-11-27T06:00:00"/>
    <d v="2016-12-03T06:00:00"/>
    <b v="0"/>
    <b v="1"/>
    <s v="film &amp; video/television"/>
    <x v="4"/>
    <s v="television"/>
  </r>
  <r>
    <s v="Lucas-Mullins"/>
    <s v="Business-focused dynamic instruction set"/>
    <n v="8100"/>
    <n v="227.54999999999998"/>
    <n v="1517"/>
    <s v="DKK"/>
    <n v="0.15"/>
    <s v="failed"/>
    <x v="0"/>
    <n v="-7872.45"/>
    <n v="29"/>
    <n v="7.8465517241379308"/>
    <x v="3"/>
    <n v="1464584400"/>
    <n v="1465016400"/>
    <d v="2016-05-30T05:00:00"/>
    <d v="2016-06-04T05:00:00"/>
    <b v="0"/>
    <b v="0"/>
    <s v="music/rock"/>
    <x v="1"/>
    <s v="rock"/>
  </r>
  <r>
    <s v="Tran LLC"/>
    <s v="Ameliorated fresh-thinking protocol"/>
    <n v="9800"/>
    <n v="8153"/>
    <n v="8153"/>
    <s v="USD"/>
    <n v="1"/>
    <s v="failed"/>
    <x v="0"/>
    <n v="-1647"/>
    <n v="132"/>
    <n v="61.765151515151516"/>
    <x v="1"/>
    <n v="1335848400"/>
    <n v="1336280400"/>
    <d v="2012-05-01T05:00:00"/>
    <d v="2012-05-06T05:00:00"/>
    <b v="0"/>
    <b v="0"/>
    <s v="technology/web"/>
    <x v="2"/>
    <s v="web"/>
  </r>
  <r>
    <s v="Dawson, Brady and Gilbert"/>
    <s v="Front-line optimizing emulation"/>
    <n v="900"/>
    <n v="6357"/>
    <n v="6357"/>
    <s v="USD"/>
    <n v="1"/>
    <s v="successful"/>
    <x v="1"/>
    <n v="5457"/>
    <n v="254"/>
    <n v="25.027559055118111"/>
    <x v="1"/>
    <n v="1473483600"/>
    <n v="1476766800"/>
    <d v="2016-09-10T05:00:00"/>
    <d v="2016-10-18T05:00:00"/>
    <b v="0"/>
    <b v="0"/>
    <s v="theater/plays"/>
    <x v="3"/>
    <s v="plays"/>
  </r>
  <r>
    <s v="Obrien-Aguirre"/>
    <s v="Devolved uniform complexity"/>
    <n v="112100"/>
    <n v="19557"/>
    <n v="19557"/>
    <s v="USD"/>
    <n v="1"/>
    <s v="canceled"/>
    <x v="3"/>
    <n v="-92543"/>
    <n v="184"/>
    <n v="106.28804347826087"/>
    <x v="1"/>
    <n v="1479880800"/>
    <n v="1480485600"/>
    <d v="2016-11-23T06:00:00"/>
    <d v="2016-11-30T06:00:00"/>
    <b v="0"/>
    <b v="0"/>
    <s v="theater/plays"/>
    <x v="3"/>
    <s v="plays"/>
  </r>
  <r>
    <s v="Ferguson PLC"/>
    <s v="Public-key intangible superstructure"/>
    <n v="6300"/>
    <n v="13213"/>
    <n v="13213"/>
    <s v="USD"/>
    <n v="1"/>
    <s v="successful"/>
    <x v="1"/>
    <n v="6913"/>
    <n v="176"/>
    <n v="75.07386363636364"/>
    <x v="1"/>
    <n v="1430197200"/>
    <n v="1430197200"/>
    <d v="2015-04-28T05:00:00"/>
    <d v="2015-04-28T05:00:00"/>
    <b v="0"/>
    <b v="0"/>
    <s v="music/electric music"/>
    <x v="1"/>
    <s v="electric music"/>
  </r>
  <r>
    <s v="Garcia Ltd"/>
    <s v="Secured global success"/>
    <n v="5600"/>
    <n v="821.4"/>
    <n v="5476"/>
    <s v="DKK"/>
    <n v="0.15"/>
    <s v="failed"/>
    <x v="0"/>
    <n v="-4778.6000000000004"/>
    <n v="137"/>
    <n v="5.9956204379562044"/>
    <x v="3"/>
    <n v="1331701200"/>
    <n v="1331787600"/>
    <d v="2012-03-14T05:00:00"/>
    <d v="2012-03-15T05:00:00"/>
    <b v="0"/>
    <b v="1"/>
    <s v="music/metal"/>
    <x v="1"/>
    <s v="metal"/>
  </r>
  <r>
    <s v="Smith, Love and Smith"/>
    <s v="Grass-roots mission-critical capability"/>
    <n v="800"/>
    <n v="9970.76"/>
    <n v="13474"/>
    <s v="CAD"/>
    <n v="0.74"/>
    <s v="successful"/>
    <x v="1"/>
    <n v="9170.76"/>
    <n v="337"/>
    <n v="29.586824925816025"/>
    <x v="0"/>
    <n v="1438578000"/>
    <n v="1438837200"/>
    <d v="2015-08-03T05:00:00"/>
    <d v="2015-08-06T05:00:00"/>
    <b v="0"/>
    <b v="0"/>
    <s v="theater/plays"/>
    <x v="3"/>
    <s v="plays"/>
  </r>
  <r>
    <s v="Wilson, Hall and Osborne"/>
    <s v="Advanced global data-warehouse"/>
    <n v="168600"/>
    <n v="91722"/>
    <n v="91722"/>
    <s v="USD"/>
    <n v="1"/>
    <s v="failed"/>
    <x v="0"/>
    <n v="-76878"/>
    <n v="908"/>
    <n v="101.01541850220265"/>
    <x v="1"/>
    <n v="1368162000"/>
    <n v="1370926800"/>
    <d v="2013-05-10T05:00:00"/>
    <d v="2013-06-11T05:00:00"/>
    <b v="0"/>
    <b v="1"/>
    <s v="film &amp; video/documentary"/>
    <x v="4"/>
    <s v="documentary"/>
  </r>
  <r>
    <s v="Bell, Grimes and Kerr"/>
    <s v="Self-enabling uniform complexity"/>
    <n v="1800"/>
    <n v="8219"/>
    <n v="8219"/>
    <s v="USD"/>
    <n v="1"/>
    <s v="successful"/>
    <x v="1"/>
    <n v="6419"/>
    <n v="107"/>
    <n v="76.813084112149539"/>
    <x v="1"/>
    <n v="1318654800"/>
    <n v="1319000400"/>
    <d v="2011-10-15T05:00:00"/>
    <d v="2011-10-19T05:00:00"/>
    <b v="1"/>
    <b v="0"/>
    <s v="technology/web"/>
    <x v="2"/>
    <s v="web"/>
  </r>
  <r>
    <s v="Ho-Harris"/>
    <s v="Versatile cohesive encoding"/>
    <n v="7300"/>
    <n v="717"/>
    <n v="717"/>
    <s v="USD"/>
    <n v="1"/>
    <s v="failed"/>
    <x v="0"/>
    <n v="-6583"/>
    <n v="10"/>
    <n v="71.7"/>
    <x v="1"/>
    <n v="1331874000"/>
    <n v="1333429200"/>
    <d v="2012-03-16T05:00:00"/>
    <d v="2012-04-03T05:00:00"/>
    <b v="0"/>
    <b v="0"/>
    <s v="food/food trucks"/>
    <x v="0"/>
    <s v="food trucks"/>
  </r>
  <r>
    <s v="Ross Group"/>
    <s v="Organized executive solution"/>
    <n v="6500"/>
    <n v="1192.8000000000002"/>
    <n v="1065"/>
    <s v="EUR"/>
    <n v="1.1200000000000001"/>
    <s v="canceled"/>
    <x v="3"/>
    <n v="-5307.2"/>
    <n v="32"/>
    <n v="37.275000000000006"/>
    <x v="6"/>
    <n v="1286254800"/>
    <n v="1287032400"/>
    <d v="2010-10-05T05:00:00"/>
    <d v="2010-10-14T05:00:00"/>
    <b v="0"/>
    <b v="0"/>
    <s v="theater/plays"/>
    <x v="3"/>
    <s v="plays"/>
  </r>
  <r>
    <s v="Turner-Davis"/>
    <s v="Automated local emulation"/>
    <n v="600"/>
    <n v="8038"/>
    <n v="8038"/>
    <s v="USD"/>
    <n v="1"/>
    <s v="successful"/>
    <x v="1"/>
    <n v="7438"/>
    <n v="183"/>
    <n v="43.923497267759565"/>
    <x v="1"/>
    <n v="1540530000"/>
    <n v="1541570400"/>
    <d v="2018-10-26T05:00:00"/>
    <d v="2018-11-07T06:00:00"/>
    <b v="0"/>
    <b v="0"/>
    <s v="theater/plays"/>
    <x v="3"/>
    <s v="plays"/>
  </r>
  <r>
    <s v="Smith, Jackson and Herrera"/>
    <s v="Enterprise-wide intermediate middleware"/>
    <n v="192900"/>
    <n v="82522.8"/>
    <n v="68769"/>
    <s v="CHF"/>
    <n v="1.2"/>
    <s v="failed"/>
    <x v="0"/>
    <n v="-110377.2"/>
    <n v="1910"/>
    <n v="43.205654450261783"/>
    <x v="5"/>
    <n v="1381813200"/>
    <n v="1383976800"/>
    <d v="2013-10-15T05:00:00"/>
    <d v="2013-11-09T06:00:00"/>
    <b v="0"/>
    <b v="0"/>
    <s v="theater/plays"/>
    <x v="3"/>
    <s v="plays"/>
  </r>
  <r>
    <s v="Smith-Hess"/>
    <s v="Grass-roots real-time Local Area Network"/>
    <n v="6100"/>
    <n v="2312.8799999999997"/>
    <n v="3352"/>
    <s v="AUD"/>
    <n v="0.69"/>
    <s v="failed"/>
    <x v="0"/>
    <n v="-3787.1200000000003"/>
    <n v="38"/>
    <n v="60.865263157894731"/>
    <x v="2"/>
    <n v="1548655200"/>
    <n v="1550556000"/>
    <d v="2019-01-28T06:00:00"/>
    <d v="2019-02-19T06:00:00"/>
    <b v="0"/>
    <b v="0"/>
    <s v="theater/plays"/>
    <x v="3"/>
    <s v="plays"/>
  </r>
  <r>
    <s v="Brown, Herring and Bass"/>
    <s v="Organized client-driven capacity"/>
    <n v="7200"/>
    <n v="4681.6499999999996"/>
    <n v="6785"/>
    <s v="AUD"/>
    <n v="0.69"/>
    <s v="failed"/>
    <x v="0"/>
    <n v="-2518.3500000000004"/>
    <n v="104"/>
    <n v="45.015865384615381"/>
    <x v="2"/>
    <n v="1389679200"/>
    <n v="1390456800"/>
    <d v="2014-01-14T06:00:00"/>
    <d v="2014-01-23T06:00:00"/>
    <b v="0"/>
    <b v="1"/>
    <s v="theater/plays"/>
    <x v="3"/>
    <s v="plays"/>
  </r>
  <r>
    <s v="Chase, Garcia and Johnson"/>
    <s v="Adaptive intangible database"/>
    <n v="3500"/>
    <n v="5037"/>
    <n v="5037"/>
    <s v="USD"/>
    <n v="1"/>
    <s v="successful"/>
    <x v="1"/>
    <n v="1537"/>
    <n v="72"/>
    <n v="69.958333333333329"/>
    <x v="1"/>
    <n v="1456466400"/>
    <n v="1458018000"/>
    <d v="2016-02-26T06:00:00"/>
    <d v="2016-03-15T05:00:00"/>
    <b v="0"/>
    <b v="1"/>
    <s v="music/rock"/>
    <x v="1"/>
    <s v="rock"/>
  </r>
  <r>
    <s v="Ramsey and Sons"/>
    <s v="Grass-roots contextually-based algorithm"/>
    <n v="3800"/>
    <n v="1954"/>
    <n v="1954"/>
    <s v="USD"/>
    <n v="1"/>
    <s v="failed"/>
    <x v="0"/>
    <n v="-1846"/>
    <n v="49"/>
    <n v="39.877551020408163"/>
    <x v="1"/>
    <n v="1456984800"/>
    <n v="1461819600"/>
    <d v="2016-03-03T06:00:00"/>
    <d v="2016-04-28T05:00:00"/>
    <b v="0"/>
    <b v="0"/>
    <s v="food/food trucks"/>
    <x v="0"/>
    <s v="food trucks"/>
  </r>
  <r>
    <s v="Cooke PLC"/>
    <s v="Focused executive core"/>
    <n v="100"/>
    <n v="0.75"/>
    <n v="5"/>
    <s v="DKK"/>
    <n v="0.15"/>
    <s v="failed"/>
    <x v="0"/>
    <n v="-99.25"/>
    <n v="1"/>
    <n v="0.75"/>
    <x v="3"/>
    <n v="1504069200"/>
    <n v="1504155600"/>
    <d v="2017-08-30T05:00:00"/>
    <d v="2017-08-31T05:00:00"/>
    <b v="0"/>
    <b v="1"/>
    <s v="publishing/nonfiction"/>
    <x v="5"/>
    <s v="nonfiction"/>
  </r>
  <r>
    <s v="Wong-Walker"/>
    <s v="Multi-channeled disintermediate policy"/>
    <n v="900"/>
    <n v="12102"/>
    <n v="12102"/>
    <s v="USD"/>
    <n v="1"/>
    <s v="successful"/>
    <x v="1"/>
    <n v="11202"/>
    <n v="295"/>
    <n v="41.023728813559323"/>
    <x v="1"/>
    <n v="1424930400"/>
    <n v="1426395600"/>
    <d v="2015-02-26T06:00:00"/>
    <d v="2015-03-15T05:00:00"/>
    <b v="0"/>
    <b v="0"/>
    <s v="film &amp; video/documentary"/>
    <x v="4"/>
    <s v="documentary"/>
  </r>
  <r>
    <s v="Ferguson, Collins and Mata"/>
    <s v="Customizable bi-directional hardware"/>
    <n v="76100"/>
    <n v="24234"/>
    <n v="24234"/>
    <s v="USD"/>
    <n v="1"/>
    <s v="failed"/>
    <x v="0"/>
    <n v="-51866"/>
    <n v="245"/>
    <n v="98.914285714285711"/>
    <x v="1"/>
    <n v="1535864400"/>
    <n v="1537074000"/>
    <d v="2018-09-02T05:00:00"/>
    <d v="2018-09-16T05:00:00"/>
    <b v="0"/>
    <b v="0"/>
    <s v="theater/plays"/>
    <x v="3"/>
    <s v="plays"/>
  </r>
  <r>
    <s v="Guerrero, Flores and Jenkins"/>
    <s v="Networked optimal architecture"/>
    <n v="3400"/>
    <n v="2809"/>
    <n v="2809"/>
    <s v="USD"/>
    <n v="1"/>
    <s v="failed"/>
    <x v="0"/>
    <n v="-591"/>
    <n v="32"/>
    <n v="87.78125"/>
    <x v="1"/>
    <n v="1452146400"/>
    <n v="1452578400"/>
    <d v="2016-01-07T06:00:00"/>
    <d v="2016-01-12T06:00:00"/>
    <b v="0"/>
    <b v="0"/>
    <s v="music/indie rock"/>
    <x v="1"/>
    <s v="indie rock"/>
  </r>
  <r>
    <s v="Peterson PLC"/>
    <s v="User-friendly discrete benchmark"/>
    <n v="2100"/>
    <n v="11469"/>
    <n v="11469"/>
    <s v="USD"/>
    <n v="1"/>
    <s v="successful"/>
    <x v="1"/>
    <n v="9369"/>
    <n v="142"/>
    <n v="80.767605633802816"/>
    <x v="1"/>
    <n v="1470546000"/>
    <n v="1474088400"/>
    <d v="2016-08-07T05:00:00"/>
    <d v="2016-09-17T05:00:00"/>
    <b v="0"/>
    <b v="0"/>
    <s v="film &amp; video/documentary"/>
    <x v="4"/>
    <s v="documentary"/>
  </r>
  <r>
    <s v="Townsend Ltd"/>
    <s v="Grass-roots actuating policy"/>
    <n v="2800"/>
    <n v="8014"/>
    <n v="8014"/>
    <s v="USD"/>
    <n v="1"/>
    <s v="successful"/>
    <x v="1"/>
    <n v="5214"/>
    <n v="85"/>
    <n v="94.28235294117647"/>
    <x v="1"/>
    <n v="1458363600"/>
    <n v="1461906000"/>
    <d v="2016-03-19T05:00:00"/>
    <d v="2016-04-29T05:00:00"/>
    <b v="0"/>
    <b v="0"/>
    <s v="theater/plays"/>
    <x v="3"/>
    <s v="plays"/>
  </r>
  <r>
    <s v="Rush, Reed and Hall"/>
    <s v="Enterprise-wide 3rdgeneration knowledge user"/>
    <n v="6500"/>
    <n v="514"/>
    <n v="514"/>
    <s v="USD"/>
    <n v="1"/>
    <s v="failed"/>
    <x v="0"/>
    <n v="-5986"/>
    <n v="7"/>
    <n v="73.428571428571431"/>
    <x v="1"/>
    <n v="1500008400"/>
    <n v="1500267600"/>
    <d v="2017-07-14T05:00:00"/>
    <d v="2017-07-17T05:00:00"/>
    <b v="0"/>
    <b v="1"/>
    <s v="theater/plays"/>
    <x v="3"/>
    <s v="plays"/>
  </r>
  <r>
    <s v="Salazar-Dodson"/>
    <s v="Face-to-face zero tolerance moderator"/>
    <n v="32900"/>
    <n v="6520.95"/>
    <n v="43473"/>
    <s v="DKK"/>
    <n v="0.15"/>
    <s v="successful"/>
    <x v="0"/>
    <n v="-26379.05"/>
    <n v="659"/>
    <n v="9.8952200303490141"/>
    <x v="3"/>
    <n v="1338958800"/>
    <n v="1340686800"/>
    <d v="2012-06-06T05:00:00"/>
    <d v="2012-06-26T05:00:00"/>
    <b v="0"/>
    <b v="1"/>
    <s v="publishing/fiction"/>
    <x v="5"/>
    <s v="fiction"/>
  </r>
  <r>
    <s v="Davis Ltd"/>
    <s v="Grass-roots optimizing projection"/>
    <n v="118200"/>
    <n v="87560"/>
    <n v="87560"/>
    <s v="USD"/>
    <n v="1"/>
    <s v="failed"/>
    <x v="0"/>
    <n v="-30640"/>
    <n v="803"/>
    <n v="109.04109589041096"/>
    <x v="1"/>
    <n v="1303102800"/>
    <n v="1303189200"/>
    <d v="2011-04-18T05:00:00"/>
    <d v="2011-04-19T05:00:00"/>
    <b v="0"/>
    <b v="0"/>
    <s v="theater/plays"/>
    <x v="3"/>
    <s v="plays"/>
  </r>
  <r>
    <s v="Harris-Perry"/>
    <s v="User-centric 6thgeneration attitude"/>
    <n v="4100"/>
    <n v="3087"/>
    <n v="3087"/>
    <s v="USD"/>
    <n v="1"/>
    <s v="canceled"/>
    <x v="3"/>
    <n v="-1013"/>
    <n v="75"/>
    <n v="41.16"/>
    <x v="1"/>
    <n v="1316581200"/>
    <n v="1318309200"/>
    <d v="2011-09-21T05:00:00"/>
    <d v="2011-10-11T05:00:00"/>
    <b v="0"/>
    <b v="1"/>
    <s v="music/indie rock"/>
    <x v="1"/>
    <s v="indie rock"/>
  </r>
  <r>
    <s v="Velazquez, Hunt and Ortiz"/>
    <s v="Switchable zero tolerance website"/>
    <n v="7800"/>
    <n v="1586"/>
    <n v="1586"/>
    <s v="USD"/>
    <n v="1"/>
    <s v="failed"/>
    <x v="0"/>
    <n v="-6214"/>
    <n v="16"/>
    <n v="99.125"/>
    <x v="1"/>
    <n v="1270789200"/>
    <n v="1272171600"/>
    <d v="2010-04-09T05:00:00"/>
    <d v="2010-04-25T05:00:00"/>
    <b v="0"/>
    <b v="0"/>
    <s v="games/video games"/>
    <x v="6"/>
    <s v="video games"/>
  </r>
  <r>
    <s v="Flores PLC"/>
    <s v="Focused real-time help-desk"/>
    <n v="6300"/>
    <n v="12812"/>
    <n v="12812"/>
    <s v="USD"/>
    <n v="1"/>
    <s v="successful"/>
    <x v="1"/>
    <n v="6512"/>
    <n v="121"/>
    <n v="105.88429752066116"/>
    <x v="1"/>
    <n v="1297836000"/>
    <n v="1298872800"/>
    <d v="2011-02-16T06:00:00"/>
    <d v="2011-02-28T06:00:00"/>
    <b v="0"/>
    <b v="0"/>
    <s v="theater/plays"/>
    <x v="3"/>
    <s v="plays"/>
  </r>
  <r>
    <s v="Martinez LLC"/>
    <s v="Robust impactful approach"/>
    <n v="59100"/>
    <n v="183345"/>
    <n v="183345"/>
    <s v="USD"/>
    <n v="1"/>
    <s v="successful"/>
    <x v="1"/>
    <n v="124245"/>
    <n v="3742"/>
    <n v="48.996525921966864"/>
    <x v="1"/>
    <n v="1382677200"/>
    <n v="1383282000"/>
    <d v="2013-10-25T05:00:00"/>
    <d v="2013-11-01T05:00:00"/>
    <b v="0"/>
    <b v="0"/>
    <s v="theater/plays"/>
    <x v="3"/>
    <s v="plays"/>
  </r>
  <r>
    <s v="Miller-Irwin"/>
    <s v="Secured maximized policy"/>
    <n v="2200"/>
    <n v="8697"/>
    <n v="8697"/>
    <s v="USD"/>
    <n v="1"/>
    <s v="successful"/>
    <x v="1"/>
    <n v="6497"/>
    <n v="223"/>
    <n v="39"/>
    <x v="1"/>
    <n v="1330322400"/>
    <n v="1330495200"/>
    <d v="2012-02-27T06:00:00"/>
    <d v="2012-02-29T06:00:00"/>
    <b v="0"/>
    <b v="0"/>
    <s v="music/rock"/>
    <x v="1"/>
    <s v="rock"/>
  </r>
  <r>
    <s v="Sanchez-Morgan"/>
    <s v="Realigned upward-trending strategy"/>
    <n v="1400"/>
    <n v="4126"/>
    <n v="4126"/>
    <s v="USD"/>
    <n v="1"/>
    <s v="successful"/>
    <x v="1"/>
    <n v="2726"/>
    <n v="133"/>
    <n v="31.022556390977442"/>
    <x v="1"/>
    <n v="1552366800"/>
    <n v="1552798800"/>
    <d v="2019-03-12T05:00:00"/>
    <d v="2019-03-17T05:00:00"/>
    <b v="0"/>
    <b v="1"/>
    <s v="film &amp; video/documentary"/>
    <x v="4"/>
    <s v="documentary"/>
  </r>
  <r>
    <s v="Lopez, Adams and Johnson"/>
    <s v="Open-source interactive knowledge user"/>
    <n v="9500"/>
    <n v="3220"/>
    <n v="3220"/>
    <s v="USD"/>
    <n v="1"/>
    <s v="failed"/>
    <x v="0"/>
    <n v="-6280"/>
    <n v="31"/>
    <n v="103.87096774193549"/>
    <x v="1"/>
    <n v="1400907600"/>
    <n v="1403413200"/>
    <d v="2014-05-24T05:00:00"/>
    <d v="2014-06-22T05:00:00"/>
    <b v="0"/>
    <b v="0"/>
    <s v="theater/plays"/>
    <x v="3"/>
    <s v="plays"/>
  </r>
  <r>
    <s v="Martin-Marshall"/>
    <s v="Configurable demand-driven matrix"/>
    <n v="9600"/>
    <n v="7169.1200000000008"/>
    <n v="6401"/>
    <s v="EUR"/>
    <n v="1.1200000000000001"/>
    <s v="failed"/>
    <x v="0"/>
    <n v="-2430.8799999999992"/>
    <n v="108"/>
    <n v="66.380740740740748"/>
    <x v="6"/>
    <n v="1574143200"/>
    <n v="1574229600"/>
    <d v="2019-11-19T06:00:00"/>
    <d v="2019-11-20T06:00:00"/>
    <b v="0"/>
    <b v="1"/>
    <s v="food/food trucks"/>
    <x v="0"/>
    <s v="food trucks"/>
  </r>
  <r>
    <s v="Summers PLC"/>
    <s v="Cross-group coherent hierarchy"/>
    <n v="6600"/>
    <n v="1269"/>
    <n v="1269"/>
    <s v="USD"/>
    <n v="1"/>
    <s v="failed"/>
    <x v="0"/>
    <n v="-5331"/>
    <n v="30"/>
    <n v="42.3"/>
    <x v="1"/>
    <n v="1494738000"/>
    <n v="1495861200"/>
    <d v="2017-05-14T05:00:00"/>
    <d v="2017-05-27T05:00:00"/>
    <b v="0"/>
    <b v="0"/>
    <s v="theater/plays"/>
    <x v="3"/>
    <s v="plays"/>
  </r>
  <r>
    <s v="Young, Hart and Ryan"/>
    <s v="Decentralized demand-driven open system"/>
    <n v="5700"/>
    <n v="903"/>
    <n v="903"/>
    <s v="USD"/>
    <n v="1"/>
    <s v="failed"/>
    <x v="0"/>
    <n v="-4797"/>
    <n v="17"/>
    <n v="53.117647058823529"/>
    <x v="1"/>
    <n v="1392357600"/>
    <n v="1392530400"/>
    <d v="2014-02-14T06:00:00"/>
    <d v="2014-02-16T06:00:00"/>
    <b v="0"/>
    <b v="0"/>
    <s v="music/rock"/>
    <x v="1"/>
    <s v="rock"/>
  </r>
  <r>
    <s v="Mills Group"/>
    <s v="Advanced empowering matrix"/>
    <n v="8400"/>
    <n v="3251"/>
    <n v="3251"/>
    <s v="USD"/>
    <n v="1"/>
    <s v="canceled"/>
    <x v="3"/>
    <n v="-5149"/>
    <n v="64"/>
    <n v="50.796875"/>
    <x v="1"/>
    <n v="1281589200"/>
    <n v="1283662800"/>
    <d v="2010-08-12T05:00:00"/>
    <d v="2010-09-05T05:00:00"/>
    <b v="0"/>
    <b v="0"/>
    <s v="technology/web"/>
    <x v="2"/>
    <s v="web"/>
  </r>
  <r>
    <s v="Sandoval-Powell"/>
    <s v="Phased holistic implementation"/>
    <n v="84400"/>
    <n v="8092"/>
    <n v="8092"/>
    <s v="USD"/>
    <n v="1"/>
    <s v="failed"/>
    <x v="0"/>
    <n v="-76308"/>
    <n v="80"/>
    <n v="101.15"/>
    <x v="1"/>
    <n v="1305003600"/>
    <n v="1305781200"/>
    <d v="2011-05-10T05:00:00"/>
    <d v="2011-05-19T05:00:00"/>
    <b v="0"/>
    <b v="0"/>
    <s v="publishing/fiction"/>
    <x v="5"/>
    <s v="fiction"/>
  </r>
  <r>
    <s v="Mills, Frazier and Perez"/>
    <s v="Proactive attitude-oriented knowledge user"/>
    <n v="170400"/>
    <n v="160422"/>
    <n v="160422"/>
    <s v="USD"/>
    <n v="1"/>
    <s v="failed"/>
    <x v="0"/>
    <n v="-9978"/>
    <n v="2468"/>
    <n v="65.000810372771468"/>
    <x v="1"/>
    <n v="1301634000"/>
    <n v="1302325200"/>
    <d v="2011-04-01T05:00:00"/>
    <d v="2011-04-09T05:00:00"/>
    <b v="0"/>
    <b v="0"/>
    <s v="film &amp; video/shorts"/>
    <x v="4"/>
    <s v="shorts"/>
  </r>
  <r>
    <s v="Hebert Group"/>
    <s v="Visionary asymmetric Graphical User Interface"/>
    <n v="117900"/>
    <n v="196377"/>
    <n v="196377"/>
    <s v="USD"/>
    <n v="1"/>
    <s v="successful"/>
    <x v="1"/>
    <n v="78477"/>
    <n v="5168"/>
    <n v="37.998645510835914"/>
    <x v="1"/>
    <n v="1290664800"/>
    <n v="1291788000"/>
    <d v="2010-11-25T06:00:00"/>
    <d v="2010-12-08T06:00:00"/>
    <b v="0"/>
    <b v="0"/>
    <s v="theater/plays"/>
    <x v="3"/>
    <s v="plays"/>
  </r>
  <r>
    <s v="Cole, Smith and Wood"/>
    <s v="Integrated zero-defect help-desk"/>
    <n v="8900"/>
    <n v="2899.8"/>
    <n v="2148"/>
    <s v="GBP"/>
    <n v="1.35"/>
    <s v="failed"/>
    <x v="0"/>
    <n v="-6000.2"/>
    <n v="26"/>
    <n v="111.53076923076924"/>
    <x v="4"/>
    <n v="1395896400"/>
    <n v="1396069200"/>
    <d v="2014-03-27T05:00:00"/>
    <d v="2014-03-29T05:00:00"/>
    <b v="0"/>
    <b v="0"/>
    <s v="film &amp; video/documentary"/>
    <x v="4"/>
    <s v="documentary"/>
  </r>
  <r>
    <s v="Harris, Hall and Harris"/>
    <s v="Inverse analyzing matrices"/>
    <n v="7100"/>
    <n v="11648"/>
    <n v="11648"/>
    <s v="USD"/>
    <n v="1"/>
    <s v="successful"/>
    <x v="1"/>
    <n v="4548"/>
    <n v="307"/>
    <n v="37.941368078175898"/>
    <x v="1"/>
    <n v="1434862800"/>
    <n v="1435899600"/>
    <d v="2015-06-21T05:00:00"/>
    <d v="2015-07-03T05:00:00"/>
    <b v="0"/>
    <b v="1"/>
    <s v="theater/plays"/>
    <x v="3"/>
    <s v="plays"/>
  </r>
  <r>
    <s v="Saunders Group"/>
    <s v="Programmable systemic implementation"/>
    <n v="6500"/>
    <n v="5897"/>
    <n v="5897"/>
    <s v="USD"/>
    <n v="1"/>
    <s v="failed"/>
    <x v="0"/>
    <n v="-603"/>
    <n v="73"/>
    <n v="80.780821917808225"/>
    <x v="1"/>
    <n v="1529125200"/>
    <n v="1531112400"/>
    <d v="2018-06-16T05:00:00"/>
    <d v="2018-07-09T05:00:00"/>
    <b v="0"/>
    <b v="1"/>
    <s v="theater/plays"/>
    <x v="3"/>
    <s v="plays"/>
  </r>
  <r>
    <s v="Pham, Avila and Nash"/>
    <s v="Multi-channeled next generation architecture"/>
    <n v="7200"/>
    <n v="3326"/>
    <n v="3326"/>
    <s v="USD"/>
    <n v="1"/>
    <s v="failed"/>
    <x v="0"/>
    <n v="-3874"/>
    <n v="128"/>
    <n v="25.984375"/>
    <x v="1"/>
    <n v="1451109600"/>
    <n v="1451628000"/>
    <d v="2015-12-26T06:00:00"/>
    <d v="2016-01-01T06:00:00"/>
    <b v="0"/>
    <b v="0"/>
    <s v="film &amp; video/animation"/>
    <x v="4"/>
    <s v="animation"/>
  </r>
  <r>
    <s v="Patterson, Salinas and Lucas"/>
    <s v="Digitized 3rdgeneration encoding"/>
    <n v="2600"/>
    <n v="1002"/>
    <n v="1002"/>
    <s v="USD"/>
    <n v="1"/>
    <s v="failed"/>
    <x v="0"/>
    <n v="-1598"/>
    <n v="33"/>
    <n v="30.363636363636363"/>
    <x v="1"/>
    <n v="1566968400"/>
    <n v="1567314000"/>
    <d v="2019-08-28T05:00:00"/>
    <d v="2019-09-01T05:00:00"/>
    <b v="0"/>
    <b v="1"/>
    <s v="theater/plays"/>
    <x v="3"/>
    <s v="plays"/>
  </r>
  <r>
    <s v="Young PLC"/>
    <s v="Innovative well-modulated functionalities"/>
    <n v="98700"/>
    <n v="131826"/>
    <n v="131826"/>
    <s v="USD"/>
    <n v="1"/>
    <s v="successful"/>
    <x v="1"/>
    <n v="33126"/>
    <n v="2441"/>
    <n v="54.004916018025398"/>
    <x v="1"/>
    <n v="1543557600"/>
    <n v="1544508000"/>
    <d v="2018-11-30T06:00:00"/>
    <d v="2018-12-11T06:00:00"/>
    <b v="0"/>
    <b v="0"/>
    <s v="music/rock"/>
    <x v="1"/>
    <s v="rock"/>
  </r>
  <r>
    <s v="Willis and Sons"/>
    <s v="Fundamental incremental database"/>
    <n v="93800"/>
    <n v="21477"/>
    <n v="21477"/>
    <s v="USD"/>
    <n v="1"/>
    <s v="live"/>
    <x v="2"/>
    <n v="-72323"/>
    <n v="211"/>
    <n v="101.78672985781991"/>
    <x v="1"/>
    <n v="1481522400"/>
    <n v="1482472800"/>
    <d v="2016-12-12T06:00:00"/>
    <d v="2016-12-23T06:00:00"/>
    <b v="0"/>
    <b v="0"/>
    <s v="games/video games"/>
    <x v="6"/>
    <s v="video games"/>
  </r>
  <r>
    <s v="Thompson-Bates"/>
    <s v="Expanded encompassing open architecture"/>
    <n v="33700"/>
    <n v="84145.5"/>
    <n v="62330"/>
    <s v="GBP"/>
    <n v="1.35"/>
    <s v="successful"/>
    <x v="1"/>
    <n v="50445.5"/>
    <n v="1385"/>
    <n v="60.754873646209383"/>
    <x v="4"/>
    <n v="1512712800"/>
    <n v="1512799200"/>
    <d v="2017-12-08T06:00:00"/>
    <d v="2017-12-09T06:00:00"/>
    <b v="0"/>
    <b v="0"/>
    <s v="film &amp; video/documentary"/>
    <x v="4"/>
    <s v="documentary"/>
  </r>
  <r>
    <s v="Rose-Silva"/>
    <s v="Intuitive static portal"/>
    <n v="3300"/>
    <n v="14643"/>
    <n v="14643"/>
    <s v="USD"/>
    <n v="1"/>
    <s v="successful"/>
    <x v="1"/>
    <n v="11343"/>
    <n v="190"/>
    <n v="77.068421052631578"/>
    <x v="1"/>
    <n v="1324274400"/>
    <n v="1324360800"/>
    <d v="2011-12-19T06:00:00"/>
    <d v="2011-12-20T06:00:00"/>
    <b v="0"/>
    <b v="0"/>
    <s v="food/food trucks"/>
    <x v="0"/>
    <s v="food trucks"/>
  </r>
  <r>
    <s v="Pacheco, Johnson and Torres"/>
    <s v="Optional bandwidth-monitored definition"/>
    <n v="20700"/>
    <n v="41396"/>
    <n v="41396"/>
    <s v="USD"/>
    <n v="1"/>
    <s v="successful"/>
    <x v="1"/>
    <n v="20696"/>
    <n v="470"/>
    <n v="88.076595744680844"/>
    <x v="1"/>
    <n v="1364446800"/>
    <n v="1364533200"/>
    <d v="2013-03-28T05:00:00"/>
    <d v="2013-03-29T05:00:00"/>
    <b v="0"/>
    <b v="0"/>
    <s v="technology/wearables"/>
    <x v="2"/>
    <s v="wearables"/>
  </r>
  <r>
    <s v="Carlson, Dixon and Jones"/>
    <s v="Persistent well-modulated synergy"/>
    <n v="9600"/>
    <n v="11900"/>
    <n v="11900"/>
    <s v="USD"/>
    <n v="1"/>
    <s v="successful"/>
    <x v="1"/>
    <n v="2300"/>
    <n v="253"/>
    <n v="47.035573122529641"/>
    <x v="1"/>
    <n v="1542693600"/>
    <n v="1545112800"/>
    <d v="2018-11-20T06:00:00"/>
    <d v="2018-12-18T06:00:00"/>
    <b v="0"/>
    <b v="0"/>
    <s v="theater/plays"/>
    <x v="3"/>
    <s v="plays"/>
  </r>
  <r>
    <s v="Mcgee Group"/>
    <s v="Assimilated discrete algorithm"/>
    <n v="66200"/>
    <n v="123538"/>
    <n v="123538"/>
    <s v="USD"/>
    <n v="1"/>
    <s v="successful"/>
    <x v="1"/>
    <n v="57338"/>
    <n v="1113"/>
    <n v="110.99550763701707"/>
    <x v="1"/>
    <n v="1515564000"/>
    <n v="1516168800"/>
    <d v="2018-01-10T06:00:00"/>
    <d v="2018-01-17T06:00:00"/>
    <b v="0"/>
    <b v="0"/>
    <s v="music/rock"/>
    <x v="1"/>
    <s v="rock"/>
  </r>
  <r>
    <s v="Jordan-Acosta"/>
    <s v="Operative uniform hub"/>
    <n v="173800"/>
    <n v="198628"/>
    <n v="198628"/>
    <s v="USD"/>
    <n v="1"/>
    <s v="successful"/>
    <x v="1"/>
    <n v="24828"/>
    <n v="2283"/>
    <n v="87.003066141042481"/>
    <x v="1"/>
    <n v="1573797600"/>
    <n v="1574920800"/>
    <d v="2019-11-15T06:00:00"/>
    <d v="2019-11-28T06:00:00"/>
    <b v="0"/>
    <b v="0"/>
    <s v="music/rock"/>
    <x v="1"/>
    <s v="rock"/>
  </r>
  <r>
    <s v="Nunez Inc"/>
    <s v="Customizable intangible capability"/>
    <n v="70700"/>
    <n v="68602"/>
    <n v="68602"/>
    <s v="USD"/>
    <n v="1"/>
    <s v="failed"/>
    <x v="0"/>
    <n v="-2098"/>
    <n v="1072"/>
    <n v="63.994402985074629"/>
    <x v="1"/>
    <n v="1292392800"/>
    <n v="1292479200"/>
    <d v="2010-12-15T06:00:00"/>
    <d v="2010-12-16T06:00:00"/>
    <b v="0"/>
    <b v="1"/>
    <s v="music/rock"/>
    <x v="1"/>
    <s v="rock"/>
  </r>
  <r>
    <s v="Hayden Ltd"/>
    <s v="Innovative didactic analyzer"/>
    <n v="94500"/>
    <n v="116064"/>
    <n v="116064"/>
    <s v="USD"/>
    <n v="1"/>
    <s v="successful"/>
    <x v="1"/>
    <n v="21564"/>
    <n v="1095"/>
    <n v="105.9945205479452"/>
    <x v="1"/>
    <n v="1573452000"/>
    <n v="1573538400"/>
    <d v="2019-11-11T06:00:00"/>
    <d v="2019-11-12T06:00:00"/>
    <b v="0"/>
    <b v="0"/>
    <s v="theater/plays"/>
    <x v="3"/>
    <s v="plays"/>
  </r>
  <r>
    <s v="Gonzalez-Burton"/>
    <s v="Decentralized intangible encoding"/>
    <n v="69800"/>
    <n v="125042"/>
    <n v="125042"/>
    <s v="USD"/>
    <n v="1"/>
    <s v="successful"/>
    <x v="1"/>
    <n v="55242"/>
    <n v="1690"/>
    <n v="73.989349112426041"/>
    <x v="1"/>
    <n v="1317790800"/>
    <n v="1320382800"/>
    <d v="2011-10-05T05:00:00"/>
    <d v="2011-11-04T05:00:00"/>
    <b v="0"/>
    <b v="0"/>
    <s v="theater/plays"/>
    <x v="3"/>
    <s v="plays"/>
  </r>
  <r>
    <s v="Lewis, Taylor and Rivers"/>
    <s v="Front-line transitional algorithm"/>
    <n v="136300"/>
    <n v="80640.759999999995"/>
    <n v="108974"/>
    <s v="CAD"/>
    <n v="0.74"/>
    <s v="canceled"/>
    <x v="3"/>
    <n v="-55659.240000000005"/>
    <n v="1297"/>
    <n v="62.174834232845022"/>
    <x v="0"/>
    <n v="1501650000"/>
    <n v="1502859600"/>
    <d v="2017-08-02T05:00:00"/>
    <d v="2017-08-16T05:00:00"/>
    <b v="0"/>
    <b v="0"/>
    <s v="theater/plays"/>
    <x v="3"/>
    <s v="plays"/>
  </r>
  <r>
    <s v="Butler, Henry and Espinoza"/>
    <s v="Switchable didactic matrices"/>
    <n v="37100"/>
    <n v="34964"/>
    <n v="34964"/>
    <s v="USD"/>
    <n v="1"/>
    <s v="failed"/>
    <x v="0"/>
    <n v="-2136"/>
    <n v="393"/>
    <n v="88.966921119592882"/>
    <x v="1"/>
    <n v="1323669600"/>
    <n v="1323756000"/>
    <d v="2011-12-12T06:00:00"/>
    <d v="2011-12-13T06:00:00"/>
    <b v="0"/>
    <b v="0"/>
    <s v="photography/photography books"/>
    <x v="7"/>
    <s v="photography books"/>
  </r>
  <r>
    <s v="Guzman Group"/>
    <s v="Ameliorated disintermediate utilization"/>
    <n v="114300"/>
    <n v="96777"/>
    <n v="96777"/>
    <s v="USD"/>
    <n v="1"/>
    <s v="failed"/>
    <x v="0"/>
    <n v="-17523"/>
    <n v="1257"/>
    <n v="76.990453460620529"/>
    <x v="1"/>
    <n v="1440738000"/>
    <n v="1441342800"/>
    <d v="2015-08-28T05:00:00"/>
    <d v="2015-09-04T05:00:00"/>
    <b v="0"/>
    <b v="0"/>
    <s v="music/indie rock"/>
    <x v="1"/>
    <s v="indie rock"/>
  </r>
  <r>
    <s v="Gibson-Hernandez"/>
    <s v="Visionary foreground middleware"/>
    <n v="47900"/>
    <n v="31864"/>
    <n v="31864"/>
    <s v="USD"/>
    <n v="1"/>
    <s v="failed"/>
    <x v="0"/>
    <n v="-16036"/>
    <n v="328"/>
    <n v="97.146341463414629"/>
    <x v="1"/>
    <n v="1374296400"/>
    <n v="1375333200"/>
    <d v="2013-07-20T05:00:00"/>
    <d v="2013-08-01T05:00:00"/>
    <b v="0"/>
    <b v="0"/>
    <s v="theater/plays"/>
    <x v="3"/>
    <s v="plays"/>
  </r>
  <r>
    <s v="Spencer-Weber"/>
    <s v="Optional zero-defect task-force"/>
    <n v="9000"/>
    <n v="4853"/>
    <n v="4853"/>
    <s v="USD"/>
    <n v="1"/>
    <s v="failed"/>
    <x v="0"/>
    <n v="-4147"/>
    <n v="147"/>
    <n v="33.013605442176868"/>
    <x v="1"/>
    <n v="1384840800"/>
    <n v="1389420000"/>
    <d v="2013-11-19T06:00:00"/>
    <d v="2014-01-11T06:00:00"/>
    <b v="0"/>
    <b v="0"/>
    <s v="theater/plays"/>
    <x v="3"/>
    <s v="plays"/>
  </r>
  <r>
    <s v="Berger, Johnson and Marshall"/>
    <s v="Devolved exuding emulation"/>
    <n v="197600"/>
    <n v="82959"/>
    <n v="82959"/>
    <s v="USD"/>
    <n v="1"/>
    <s v="failed"/>
    <x v="0"/>
    <n v="-114641"/>
    <n v="830"/>
    <n v="99.950602409638549"/>
    <x v="1"/>
    <n v="1516600800"/>
    <n v="1520056800"/>
    <d v="2018-01-22T06:00:00"/>
    <d v="2018-03-03T06:00:00"/>
    <b v="0"/>
    <b v="0"/>
    <s v="games/video games"/>
    <x v="6"/>
    <s v="video games"/>
  </r>
  <r>
    <s v="Taylor, Cisneros and Romero"/>
    <s v="Open-source neutral task-force"/>
    <n v="157600"/>
    <n v="31264.65"/>
    <n v="23159"/>
    <s v="GBP"/>
    <n v="1.35"/>
    <s v="failed"/>
    <x v="0"/>
    <n v="-126335.35"/>
    <n v="331"/>
    <n v="94.455135951661632"/>
    <x v="4"/>
    <n v="1436418000"/>
    <n v="1436504400"/>
    <d v="2015-07-09T05:00:00"/>
    <d v="2015-07-10T05:00:00"/>
    <b v="0"/>
    <b v="0"/>
    <s v="film &amp; video/drama"/>
    <x v="4"/>
    <s v="drama"/>
  </r>
  <r>
    <s v="Little-Marsh"/>
    <s v="Virtual attitude-oriented migration"/>
    <n v="8000"/>
    <n v="2758"/>
    <n v="2758"/>
    <s v="USD"/>
    <n v="1"/>
    <s v="failed"/>
    <x v="0"/>
    <n v="-5242"/>
    <n v="25"/>
    <n v="110.32"/>
    <x v="1"/>
    <n v="1503550800"/>
    <n v="1508302800"/>
    <d v="2017-08-24T05:00:00"/>
    <d v="2017-10-18T05:00:00"/>
    <b v="0"/>
    <b v="1"/>
    <s v="music/indie rock"/>
    <x v="1"/>
    <s v="indie rock"/>
  </r>
  <r>
    <s v="Petersen and Sons"/>
    <s v="Open-source full-range portal"/>
    <n v="900"/>
    <n v="12607"/>
    <n v="12607"/>
    <s v="USD"/>
    <n v="1"/>
    <s v="successful"/>
    <x v="1"/>
    <n v="11707"/>
    <n v="191"/>
    <n v="66.005235602094245"/>
    <x v="1"/>
    <n v="1423634400"/>
    <n v="1425708000"/>
    <d v="2015-02-11T06:00:00"/>
    <d v="2015-03-07T06:00:00"/>
    <b v="0"/>
    <b v="0"/>
    <s v="technology/web"/>
    <x v="2"/>
    <s v="web"/>
  </r>
  <r>
    <s v="Hensley Ltd"/>
    <s v="Versatile cohesive open system"/>
    <n v="199000"/>
    <n v="142823"/>
    <n v="142823"/>
    <s v="USD"/>
    <n v="1"/>
    <s v="failed"/>
    <x v="0"/>
    <n v="-56177"/>
    <n v="3483"/>
    <n v="41.005742176284812"/>
    <x v="1"/>
    <n v="1487224800"/>
    <n v="1488348000"/>
    <d v="2017-02-16T06:00:00"/>
    <d v="2017-03-01T06:00:00"/>
    <b v="0"/>
    <b v="0"/>
    <s v="food/food trucks"/>
    <x v="0"/>
    <s v="food trucks"/>
  </r>
  <r>
    <s v="Navarro and Sons"/>
    <s v="Multi-layered bottom-line frame"/>
    <n v="180800"/>
    <n v="95958"/>
    <n v="95958"/>
    <s v="USD"/>
    <n v="1"/>
    <s v="failed"/>
    <x v="0"/>
    <n v="-84842"/>
    <n v="923"/>
    <n v="103.96316359696641"/>
    <x v="1"/>
    <n v="1500008400"/>
    <n v="1502600400"/>
    <d v="2017-07-14T05:00:00"/>
    <d v="2017-08-13T05:00:00"/>
    <b v="0"/>
    <b v="0"/>
    <s v="theater/plays"/>
    <x v="3"/>
    <s v="plays"/>
  </r>
  <r>
    <s v="Shannon Ltd"/>
    <s v="Pre-emptive neutral capacity"/>
    <n v="100"/>
    <n v="5"/>
    <n v="5"/>
    <s v="USD"/>
    <n v="1"/>
    <s v="failed"/>
    <x v="0"/>
    <n v="-95"/>
    <n v="1"/>
    <n v="5"/>
    <x v="1"/>
    <n v="1432098000"/>
    <n v="1433653200"/>
    <d v="2015-05-20T05:00:00"/>
    <d v="2015-06-07T05:00:00"/>
    <b v="0"/>
    <b v="1"/>
    <s v="music/jazz"/>
    <x v="1"/>
    <s v="jazz"/>
  </r>
  <r>
    <s v="Young LLC"/>
    <s v="Universal maximized methodology"/>
    <n v="74100"/>
    <n v="94631"/>
    <n v="94631"/>
    <s v="USD"/>
    <n v="1"/>
    <s v="successful"/>
    <x v="1"/>
    <n v="20531"/>
    <n v="2013"/>
    <n v="47.009935419771487"/>
    <x v="1"/>
    <n v="1440392400"/>
    <n v="1441602000"/>
    <d v="2015-08-24T05:00:00"/>
    <d v="2015-09-07T05:00:00"/>
    <b v="0"/>
    <b v="0"/>
    <s v="music/rock"/>
    <x v="1"/>
    <s v="rock"/>
  </r>
  <r>
    <s v="Adams, Willis and Sanchez"/>
    <s v="Expanded hybrid hardware"/>
    <n v="2800"/>
    <n v="722.98"/>
    <n v="977"/>
    <s v="CAD"/>
    <n v="0.74"/>
    <s v="failed"/>
    <x v="0"/>
    <n v="-2077.02"/>
    <n v="33"/>
    <n v="21.90848484848485"/>
    <x v="0"/>
    <n v="1446876000"/>
    <n v="1447567200"/>
    <d v="2015-11-07T06:00:00"/>
    <d v="2015-11-15T06:00:00"/>
    <b v="0"/>
    <b v="0"/>
    <s v="theater/plays"/>
    <x v="3"/>
    <s v="plays"/>
  </r>
  <r>
    <s v="Mills-Roy"/>
    <s v="Profit-focused multi-tasking access"/>
    <n v="33600"/>
    <n v="137961"/>
    <n v="137961"/>
    <s v="USD"/>
    <n v="1"/>
    <s v="successful"/>
    <x v="1"/>
    <n v="104361"/>
    <n v="1703"/>
    <n v="81.010569583088667"/>
    <x v="1"/>
    <n v="1562302800"/>
    <n v="1562389200"/>
    <d v="2019-07-05T05:00:00"/>
    <d v="2019-07-06T05:00:00"/>
    <b v="0"/>
    <b v="0"/>
    <s v="theater/plays"/>
    <x v="3"/>
    <s v="plays"/>
  </r>
  <r>
    <s v="Brown Group"/>
    <s v="Profit-focused transitional capability"/>
    <n v="6100"/>
    <n v="1132.2"/>
    <n v="7548"/>
    <s v="DKK"/>
    <n v="0.15"/>
    <s v="successful"/>
    <x v="0"/>
    <n v="-4967.8"/>
    <n v="80"/>
    <n v="14.1525"/>
    <x v="3"/>
    <n v="1378184400"/>
    <n v="1378789200"/>
    <d v="2013-09-03T05:00:00"/>
    <d v="2013-09-10T05:00:00"/>
    <b v="0"/>
    <b v="0"/>
    <s v="film &amp; video/documentary"/>
    <x v="4"/>
    <s v="documentary"/>
  </r>
  <r>
    <s v="Burns-Burnett"/>
    <s v="Front-line scalable definition"/>
    <n v="3800"/>
    <n v="2241"/>
    <n v="2241"/>
    <s v="USD"/>
    <n v="1"/>
    <s v="live"/>
    <x v="2"/>
    <n v="-1559"/>
    <n v="86"/>
    <n v="26.058139534883722"/>
    <x v="1"/>
    <n v="1485064800"/>
    <n v="1488520800"/>
    <d v="2017-01-22T06:00:00"/>
    <d v="2017-03-03T06:00:00"/>
    <b v="0"/>
    <b v="0"/>
    <s v="technology/wearables"/>
    <x v="2"/>
    <s v="wearables"/>
  </r>
  <r>
    <s v="Glass, Nunez and Mcdonald"/>
    <s v="Open-source systematic protocol"/>
    <n v="9300"/>
    <n v="3842.7200000000003"/>
    <n v="3431"/>
    <s v="EUR"/>
    <n v="1.1200000000000001"/>
    <s v="failed"/>
    <x v="0"/>
    <n v="-5457.28"/>
    <n v="40"/>
    <n v="96.068000000000012"/>
    <x v="6"/>
    <n v="1326520800"/>
    <n v="1327298400"/>
    <d v="2012-01-14T06:00:00"/>
    <d v="2012-01-23T06:00:00"/>
    <b v="0"/>
    <b v="0"/>
    <s v="theater/plays"/>
    <x v="3"/>
    <s v="plays"/>
  </r>
  <r>
    <s v="Perez, Davis and Wilson"/>
    <s v="Implemented tangible algorithm"/>
    <n v="2300"/>
    <n v="4253"/>
    <n v="4253"/>
    <s v="USD"/>
    <n v="1"/>
    <s v="successful"/>
    <x v="1"/>
    <n v="1953"/>
    <n v="41"/>
    <n v="103.73170731707317"/>
    <x v="1"/>
    <n v="1441256400"/>
    <n v="1443416400"/>
    <d v="2015-09-03T05:00:00"/>
    <d v="2015-09-28T05:00:00"/>
    <b v="0"/>
    <b v="0"/>
    <s v="games/video games"/>
    <x v="6"/>
    <s v="video games"/>
  </r>
  <r>
    <s v="Diaz-Garcia"/>
    <s v="Profit-focused 3rdgeneration circuit"/>
    <n v="9700"/>
    <n v="848.04"/>
    <n v="1146"/>
    <s v="CAD"/>
    <n v="0.74"/>
    <s v="failed"/>
    <x v="0"/>
    <n v="-8851.9599999999991"/>
    <n v="23"/>
    <n v="36.871304347826083"/>
    <x v="0"/>
    <n v="1533877200"/>
    <n v="1534136400"/>
    <d v="2018-08-10T05:00:00"/>
    <d v="2018-08-13T05:00:00"/>
    <b v="1"/>
    <b v="0"/>
    <s v="photography/photography books"/>
    <x v="7"/>
    <s v="photography books"/>
  </r>
  <r>
    <s v="Salazar-Moon"/>
    <s v="Compatible needs-based architecture"/>
    <n v="4000"/>
    <n v="11948"/>
    <n v="11948"/>
    <s v="USD"/>
    <n v="1"/>
    <s v="successful"/>
    <x v="1"/>
    <n v="7948"/>
    <n v="187"/>
    <n v="63.893048128342244"/>
    <x v="1"/>
    <n v="1314421200"/>
    <n v="1315026000"/>
    <d v="2011-08-27T05:00:00"/>
    <d v="2011-09-03T05:00:00"/>
    <b v="0"/>
    <b v="0"/>
    <s v="film &amp; video/animation"/>
    <x v="4"/>
    <s v="animation"/>
  </r>
  <r>
    <s v="Larsen-Chung"/>
    <s v="Right-sized zero tolerance migration"/>
    <n v="59700"/>
    <n v="182428.2"/>
    <n v="135132"/>
    <s v="GBP"/>
    <n v="1.35"/>
    <s v="successful"/>
    <x v="1"/>
    <n v="122728.20000000001"/>
    <n v="2875"/>
    <n v="63.453286956521744"/>
    <x v="4"/>
    <n v="1293861600"/>
    <n v="1295071200"/>
    <d v="2011-01-01T06:00:00"/>
    <d v="2011-01-15T06:00:00"/>
    <b v="0"/>
    <b v="1"/>
    <s v="theater/plays"/>
    <x v="3"/>
    <s v="plays"/>
  </r>
  <r>
    <s v="Anderson and Sons"/>
    <s v="Quality-focused reciprocal structure"/>
    <n v="5500"/>
    <n v="9546"/>
    <n v="9546"/>
    <s v="USD"/>
    <n v="1"/>
    <s v="successful"/>
    <x v="1"/>
    <n v="4046"/>
    <n v="88"/>
    <n v="108.47727272727273"/>
    <x v="1"/>
    <n v="1507352400"/>
    <n v="1509426000"/>
    <d v="2017-10-07T05:00:00"/>
    <d v="2017-10-31T05:00:00"/>
    <b v="0"/>
    <b v="0"/>
    <s v="theater/plays"/>
    <x v="3"/>
    <s v="plays"/>
  </r>
  <r>
    <s v="Lawrence Group"/>
    <s v="Automated actuating conglomeration"/>
    <n v="3700"/>
    <n v="13755"/>
    <n v="13755"/>
    <s v="USD"/>
    <n v="1"/>
    <s v="successful"/>
    <x v="1"/>
    <n v="10055"/>
    <n v="191"/>
    <n v="72.015706806282722"/>
    <x v="1"/>
    <n v="1296108000"/>
    <n v="1299391200"/>
    <d v="2011-01-27T06:00:00"/>
    <d v="2011-03-06T06:00:00"/>
    <b v="0"/>
    <b v="0"/>
    <s v="music/rock"/>
    <x v="1"/>
    <s v="rock"/>
  </r>
  <r>
    <s v="Gray-Davis"/>
    <s v="Re-contextualized local initiative"/>
    <n v="5200"/>
    <n v="8330"/>
    <n v="8330"/>
    <s v="USD"/>
    <n v="1"/>
    <s v="successful"/>
    <x v="1"/>
    <n v="3130"/>
    <n v="139"/>
    <n v="59.928057553956833"/>
    <x v="1"/>
    <n v="1324965600"/>
    <n v="1325052000"/>
    <d v="2011-12-27T06:00:00"/>
    <d v="2011-12-28T06:00:00"/>
    <b v="0"/>
    <b v="0"/>
    <s v="music/rock"/>
    <x v="1"/>
    <s v="rock"/>
  </r>
  <r>
    <s v="Ramirez-Myers"/>
    <s v="Switchable intangible definition"/>
    <n v="900"/>
    <n v="14547"/>
    <n v="14547"/>
    <s v="USD"/>
    <n v="1"/>
    <s v="successful"/>
    <x v="1"/>
    <n v="13647"/>
    <n v="186"/>
    <n v="78.209677419354833"/>
    <x v="1"/>
    <n v="1520229600"/>
    <n v="1522818000"/>
    <d v="2018-03-05T06:00:00"/>
    <d v="2018-04-04T05:00:00"/>
    <b v="0"/>
    <b v="0"/>
    <s v="music/indie rock"/>
    <x v="1"/>
    <s v="indie rock"/>
  </r>
  <r>
    <s v="Lucas, Hall and Bonilla"/>
    <s v="Networked bottom-line initiative"/>
    <n v="1600"/>
    <n v="8097.15"/>
    <n v="11735"/>
    <s v="AUD"/>
    <n v="0.69"/>
    <s v="successful"/>
    <x v="1"/>
    <n v="6497.15"/>
    <n v="112"/>
    <n v="72.295982142857142"/>
    <x v="2"/>
    <n v="1482991200"/>
    <n v="1485324000"/>
    <d v="2016-12-29T06:00:00"/>
    <d v="2017-01-25T06:00:00"/>
    <b v="0"/>
    <b v="0"/>
    <s v="theater/plays"/>
    <x v="3"/>
    <s v="plays"/>
  </r>
  <r>
    <s v="Williams, Perez and Villegas"/>
    <s v="Robust directional system engine"/>
    <n v="1800"/>
    <n v="10658"/>
    <n v="10658"/>
    <s v="USD"/>
    <n v="1"/>
    <s v="successful"/>
    <x v="1"/>
    <n v="8858"/>
    <n v="101"/>
    <n v="105.52475247524752"/>
    <x v="1"/>
    <n v="1294034400"/>
    <n v="1294120800"/>
    <d v="2011-01-03T06:00:00"/>
    <d v="2011-01-04T06:00:00"/>
    <b v="0"/>
    <b v="1"/>
    <s v="theater/plays"/>
    <x v="3"/>
    <s v="plays"/>
  </r>
  <r>
    <s v="Brooks, Jones and Ingram"/>
    <s v="Triple-buffered explicit methodology"/>
    <n v="9900"/>
    <n v="1870"/>
    <n v="1870"/>
    <s v="USD"/>
    <n v="1"/>
    <s v="failed"/>
    <x v="0"/>
    <n v="-8030"/>
    <n v="75"/>
    <n v="24.933333333333334"/>
    <x v="1"/>
    <n v="1413608400"/>
    <n v="1415685600"/>
    <d v="2014-10-18T05:00:00"/>
    <d v="2014-11-11T06:00:00"/>
    <b v="0"/>
    <b v="1"/>
    <s v="theater/plays"/>
    <x v="3"/>
    <s v="plays"/>
  </r>
  <r>
    <s v="Whitaker, Wallace and Daniels"/>
    <s v="Reactive directional capacity"/>
    <n v="5200"/>
    <n v="19431.900000000001"/>
    <n v="14394"/>
    <s v="GBP"/>
    <n v="1.35"/>
    <s v="successful"/>
    <x v="1"/>
    <n v="14231.900000000001"/>
    <n v="206"/>
    <n v="94.329611650485447"/>
    <x v="4"/>
    <n v="1286946000"/>
    <n v="1288933200"/>
    <d v="2010-10-13T05:00:00"/>
    <d v="2010-11-05T05:00:00"/>
    <b v="0"/>
    <b v="1"/>
    <s v="film &amp; video/documentary"/>
    <x v="4"/>
    <s v="documentary"/>
  </r>
  <r>
    <s v="Smith-Gonzalez"/>
    <s v="Polarized needs-based approach"/>
    <n v="5400"/>
    <n v="14743"/>
    <n v="14743"/>
    <s v="USD"/>
    <n v="1"/>
    <s v="successful"/>
    <x v="1"/>
    <n v="9343"/>
    <n v="154"/>
    <n v="95.733766233766232"/>
    <x v="1"/>
    <n v="1359871200"/>
    <n v="1363237200"/>
    <d v="2013-02-03T06:00:00"/>
    <d v="2013-03-14T05:00:00"/>
    <b v="0"/>
    <b v="1"/>
    <s v="film &amp; video/television"/>
    <x v="4"/>
    <s v="television"/>
  </r>
  <r>
    <s v="Skinner PLC"/>
    <s v="Intuitive well-modulated middleware"/>
    <n v="112300"/>
    <n v="178965"/>
    <n v="178965"/>
    <s v="USD"/>
    <n v="1"/>
    <s v="successful"/>
    <x v="1"/>
    <n v="66665"/>
    <n v="5966"/>
    <n v="29.997485752598056"/>
    <x v="1"/>
    <n v="1555304400"/>
    <n v="1555822800"/>
    <d v="2019-04-15T05:00:00"/>
    <d v="2019-04-21T05:00:00"/>
    <b v="0"/>
    <b v="0"/>
    <s v="theater/plays"/>
    <x v="3"/>
    <s v="plays"/>
  </r>
  <r>
    <s v="Nolan, Smith and Sanchez"/>
    <s v="Multi-channeled logistical matrices"/>
    <n v="189200"/>
    <n v="128410"/>
    <n v="128410"/>
    <s v="USD"/>
    <n v="1"/>
    <s v="failed"/>
    <x v="0"/>
    <n v="-60790"/>
    <n v="2176"/>
    <n v="59.011948529411768"/>
    <x v="1"/>
    <n v="1423375200"/>
    <n v="1427778000"/>
    <d v="2015-02-08T06:00:00"/>
    <d v="2015-03-31T05:00:00"/>
    <b v="0"/>
    <b v="0"/>
    <s v="theater/plays"/>
    <x v="3"/>
    <s v="plays"/>
  </r>
  <r>
    <s v="Green-Carr"/>
    <s v="Pre-emptive bifurcated artificial intelligence"/>
    <n v="900"/>
    <n v="14324"/>
    <n v="14324"/>
    <s v="USD"/>
    <n v="1"/>
    <s v="successful"/>
    <x v="1"/>
    <n v="13424"/>
    <n v="169"/>
    <n v="84.757396449704146"/>
    <x v="1"/>
    <n v="1420696800"/>
    <n v="1422424800"/>
    <d v="2015-01-08T06:00:00"/>
    <d v="2015-01-28T06:00:00"/>
    <b v="0"/>
    <b v="1"/>
    <s v="film &amp; video/documentary"/>
    <x v="4"/>
    <s v="documentary"/>
  </r>
  <r>
    <s v="Brown-Parker"/>
    <s v="Down-sized coherent toolset"/>
    <n v="22500"/>
    <n v="164291"/>
    <n v="164291"/>
    <s v="USD"/>
    <n v="1"/>
    <s v="successful"/>
    <x v="1"/>
    <n v="141791"/>
    <n v="2106"/>
    <n v="78.010921177587846"/>
    <x v="1"/>
    <n v="1502946000"/>
    <n v="1503637200"/>
    <d v="2017-08-17T05:00:00"/>
    <d v="2017-08-25T05:00:00"/>
    <b v="0"/>
    <b v="0"/>
    <s v="theater/plays"/>
    <x v="3"/>
    <s v="plays"/>
  </r>
  <r>
    <s v="Marshall Inc"/>
    <s v="Open-source multi-tasking data-warehouse"/>
    <n v="167400"/>
    <n v="22073"/>
    <n v="22073"/>
    <s v="USD"/>
    <n v="1"/>
    <s v="failed"/>
    <x v="0"/>
    <n v="-145327"/>
    <n v="441"/>
    <n v="50.05215419501134"/>
    <x v="1"/>
    <n v="1547186400"/>
    <n v="1547618400"/>
    <d v="2019-01-11T06:00:00"/>
    <d v="2019-01-16T06:00:00"/>
    <b v="0"/>
    <b v="1"/>
    <s v="film &amp; video/documentary"/>
    <x v="4"/>
    <s v="documentary"/>
  </r>
  <r>
    <s v="Leblanc-Pineda"/>
    <s v="Future-proofed upward-trending contingency"/>
    <n v="2700"/>
    <n v="1479"/>
    <n v="1479"/>
    <s v="USD"/>
    <n v="1"/>
    <s v="failed"/>
    <x v="0"/>
    <n v="-1221"/>
    <n v="25"/>
    <n v="59.16"/>
    <x v="1"/>
    <n v="1444971600"/>
    <n v="1449900000"/>
    <d v="2015-10-16T05:00:00"/>
    <d v="2015-12-12T06:00:00"/>
    <b v="0"/>
    <b v="0"/>
    <s v="music/indie rock"/>
    <x v="1"/>
    <s v="indie rock"/>
  </r>
  <r>
    <s v="Perry PLC"/>
    <s v="Mandatory uniform matrix"/>
    <n v="3400"/>
    <n v="12275"/>
    <n v="12275"/>
    <s v="USD"/>
    <n v="1"/>
    <s v="successful"/>
    <x v="1"/>
    <n v="8875"/>
    <n v="131"/>
    <n v="93.702290076335885"/>
    <x v="1"/>
    <n v="1404622800"/>
    <n v="1405141200"/>
    <d v="2014-07-06T05:00:00"/>
    <d v="2014-07-12T05:00:00"/>
    <b v="0"/>
    <b v="0"/>
    <s v="music/rock"/>
    <x v="1"/>
    <s v="rock"/>
  </r>
  <r>
    <s v="Klein, Stark and Livingston"/>
    <s v="Phased methodical initiative"/>
    <n v="49700"/>
    <n v="5098"/>
    <n v="5098"/>
    <s v="USD"/>
    <n v="1"/>
    <s v="failed"/>
    <x v="0"/>
    <n v="-44602"/>
    <n v="127"/>
    <n v="40.14173228346457"/>
    <x v="1"/>
    <n v="1571720400"/>
    <n v="1572933600"/>
    <d v="2019-10-22T05:00:00"/>
    <d v="2019-11-05T06:00:00"/>
    <b v="0"/>
    <b v="0"/>
    <s v="theater/plays"/>
    <x v="3"/>
    <s v="plays"/>
  </r>
  <r>
    <s v="Fleming-Oliver"/>
    <s v="Managed stable function"/>
    <n v="178200"/>
    <n v="24882"/>
    <n v="24882"/>
    <s v="USD"/>
    <n v="1"/>
    <s v="failed"/>
    <x v="0"/>
    <n v="-153318"/>
    <n v="355"/>
    <n v="70.090140845070422"/>
    <x v="1"/>
    <n v="1526878800"/>
    <n v="1530162000"/>
    <d v="2018-05-21T05:00:00"/>
    <d v="2018-06-28T05:00:00"/>
    <b v="0"/>
    <b v="0"/>
    <s v="film &amp; video/documentary"/>
    <x v="4"/>
    <s v="documentary"/>
  </r>
  <r>
    <s v="Reilly, Aguirre and Johnson"/>
    <s v="Realigned clear-thinking migration"/>
    <n v="7200"/>
    <n v="3931.2000000000003"/>
    <n v="2912"/>
    <s v="GBP"/>
    <n v="1.35"/>
    <s v="failed"/>
    <x v="0"/>
    <n v="-3268.7999999999997"/>
    <n v="44"/>
    <n v="89.345454545454558"/>
    <x v="4"/>
    <n v="1319691600"/>
    <n v="1320904800"/>
    <d v="2011-10-27T05:00:00"/>
    <d v="2011-11-10T06:00:00"/>
    <b v="0"/>
    <b v="0"/>
    <s v="theater/plays"/>
    <x v="3"/>
    <s v="plays"/>
  </r>
  <r>
    <s v="Davidson, Wilcox and Lewis"/>
    <s v="Optional clear-thinking process improvement"/>
    <n v="2500"/>
    <n v="4008"/>
    <n v="4008"/>
    <s v="USD"/>
    <n v="1"/>
    <s v="successful"/>
    <x v="1"/>
    <n v="1508"/>
    <n v="84"/>
    <n v="47.714285714285715"/>
    <x v="1"/>
    <n v="1371963600"/>
    <n v="1372395600"/>
    <d v="2013-06-23T05:00:00"/>
    <d v="2013-06-28T05:00:00"/>
    <b v="0"/>
    <b v="0"/>
    <s v="theater/plays"/>
    <x v="3"/>
    <s v="plays"/>
  </r>
  <r>
    <s v="Michael, Anderson and Vincent"/>
    <s v="Cross-group global moratorium"/>
    <n v="5300"/>
    <n v="9749"/>
    <n v="9749"/>
    <s v="USD"/>
    <n v="1"/>
    <s v="successful"/>
    <x v="1"/>
    <n v="4449"/>
    <n v="155"/>
    <n v="62.896774193548389"/>
    <x v="1"/>
    <n v="1433739600"/>
    <n v="1437714000"/>
    <d v="2015-06-08T05:00:00"/>
    <d v="2015-07-24T05:00:00"/>
    <b v="0"/>
    <b v="0"/>
    <s v="theater/plays"/>
    <x v="3"/>
    <s v="plays"/>
  </r>
  <r>
    <s v="King Ltd"/>
    <s v="Visionary systemic process improvement"/>
    <n v="9100"/>
    <n v="5803"/>
    <n v="5803"/>
    <s v="USD"/>
    <n v="1"/>
    <s v="failed"/>
    <x v="0"/>
    <n v="-3297"/>
    <n v="67"/>
    <n v="86.611940298507463"/>
    <x v="1"/>
    <n v="1508130000"/>
    <n v="1509771600"/>
    <d v="2017-10-16T05:00:00"/>
    <d v="2017-11-04T05:00:00"/>
    <b v="0"/>
    <b v="0"/>
    <s v="photography/photography books"/>
    <x v="7"/>
    <s v="photography books"/>
  </r>
  <r>
    <s v="Baker Ltd"/>
    <s v="Progressive intangible flexibility"/>
    <n v="6300"/>
    <n v="14199"/>
    <n v="14199"/>
    <s v="USD"/>
    <n v="1"/>
    <s v="successful"/>
    <x v="1"/>
    <n v="7899"/>
    <n v="189"/>
    <n v="75.126984126984127"/>
    <x v="1"/>
    <n v="1550037600"/>
    <n v="1550556000"/>
    <d v="2019-02-13T06:00:00"/>
    <d v="2019-02-19T06:00:00"/>
    <b v="0"/>
    <b v="1"/>
    <s v="food/food trucks"/>
    <x v="0"/>
    <s v="food trucks"/>
  </r>
  <r>
    <s v="Baker, Collins and Smith"/>
    <s v="Reactive real-time software"/>
    <n v="114400"/>
    <n v="196779"/>
    <n v="196779"/>
    <s v="USD"/>
    <n v="1"/>
    <s v="successful"/>
    <x v="1"/>
    <n v="82379"/>
    <n v="4799"/>
    <n v="41.004167534903104"/>
    <x v="1"/>
    <n v="1486706400"/>
    <n v="1489039200"/>
    <d v="2017-02-10T06:00:00"/>
    <d v="2017-03-09T06:00:00"/>
    <b v="1"/>
    <b v="1"/>
    <s v="film &amp; video/documentary"/>
    <x v="4"/>
    <s v="documentary"/>
  </r>
  <r>
    <s v="Warren-Harrison"/>
    <s v="Programmable incremental knowledge user"/>
    <n v="38900"/>
    <n v="56859"/>
    <n v="56859"/>
    <s v="USD"/>
    <n v="1"/>
    <s v="successful"/>
    <x v="1"/>
    <n v="17959"/>
    <n v="1137"/>
    <n v="50.007915567282325"/>
    <x v="1"/>
    <n v="1553835600"/>
    <n v="1556600400"/>
    <d v="2019-03-29T05:00:00"/>
    <d v="2019-04-30T05:00:00"/>
    <b v="0"/>
    <b v="0"/>
    <s v="publishing/nonfiction"/>
    <x v="5"/>
    <s v="nonfiction"/>
  </r>
  <r>
    <s v="Gardner Group"/>
    <s v="Progressive 5thgeneration customer loyalty"/>
    <n v="135500"/>
    <n v="103554"/>
    <n v="103554"/>
    <s v="USD"/>
    <n v="1"/>
    <s v="failed"/>
    <x v="0"/>
    <n v="-31946"/>
    <n v="1068"/>
    <n v="96.960674157303373"/>
    <x v="1"/>
    <n v="1277528400"/>
    <n v="1278565200"/>
    <d v="2010-06-26T05:00:00"/>
    <d v="2010-07-08T05:00:00"/>
    <b v="0"/>
    <b v="0"/>
    <s v="theater/plays"/>
    <x v="3"/>
    <s v="plays"/>
  </r>
  <r>
    <s v="Flores-Lambert"/>
    <s v="Triple-buffered logistical frame"/>
    <n v="109000"/>
    <n v="42795"/>
    <n v="42795"/>
    <s v="USD"/>
    <n v="1"/>
    <s v="failed"/>
    <x v="0"/>
    <n v="-66205"/>
    <n v="424"/>
    <n v="100.93160377358491"/>
    <x v="1"/>
    <n v="1339477200"/>
    <n v="1339909200"/>
    <d v="2012-06-12T05:00:00"/>
    <d v="2012-06-17T05:00:00"/>
    <b v="0"/>
    <b v="0"/>
    <s v="technology/wearables"/>
    <x v="2"/>
    <s v="wearables"/>
  </r>
  <r>
    <s v="Cruz Ltd"/>
    <s v="Exclusive dynamic adapter"/>
    <n v="114800"/>
    <n v="15525.599999999999"/>
    <n v="12938"/>
    <s v="CHF"/>
    <n v="1.2"/>
    <s v="canceled"/>
    <x v="3"/>
    <n v="-99274.4"/>
    <n v="145"/>
    <n v="107.07310344827586"/>
    <x v="5"/>
    <n v="1325656800"/>
    <n v="1325829600"/>
    <d v="2012-01-04T06:00:00"/>
    <d v="2012-01-06T06:00:00"/>
    <b v="0"/>
    <b v="0"/>
    <s v="music/indie rock"/>
    <x v="1"/>
    <s v="indie rock"/>
  </r>
  <r>
    <s v="Knox-Garner"/>
    <s v="Automated systemic hierarchy"/>
    <n v="83000"/>
    <n v="101352"/>
    <n v="101352"/>
    <s v="USD"/>
    <n v="1"/>
    <s v="successful"/>
    <x v="1"/>
    <n v="18352"/>
    <n v="1152"/>
    <n v="87.979166666666671"/>
    <x v="1"/>
    <n v="1288242000"/>
    <n v="1290578400"/>
    <d v="2010-10-28T05:00:00"/>
    <d v="2010-11-24T06:00:00"/>
    <b v="0"/>
    <b v="0"/>
    <s v="theater/plays"/>
    <x v="3"/>
    <s v="plays"/>
  </r>
  <r>
    <s v="Davis-Allen"/>
    <s v="Digitized eco-centric core"/>
    <n v="2400"/>
    <n v="4477"/>
    <n v="4477"/>
    <s v="USD"/>
    <n v="1"/>
    <s v="successful"/>
    <x v="1"/>
    <n v="2077"/>
    <n v="50"/>
    <n v="89.54"/>
    <x v="1"/>
    <n v="1379048400"/>
    <n v="1380344400"/>
    <d v="2013-09-13T05:00:00"/>
    <d v="2013-09-28T05:00:00"/>
    <b v="0"/>
    <b v="0"/>
    <s v="photography/photography books"/>
    <x v="7"/>
    <s v="photography books"/>
  </r>
  <r>
    <s v="Miller-Patel"/>
    <s v="Mandatory uniform strategy"/>
    <n v="60400"/>
    <n v="4393"/>
    <n v="4393"/>
    <s v="USD"/>
    <n v="1"/>
    <s v="failed"/>
    <x v="0"/>
    <n v="-56007"/>
    <n v="151"/>
    <n v="29.09271523178808"/>
    <x v="1"/>
    <n v="1389679200"/>
    <n v="1389852000"/>
    <d v="2014-01-14T06:00:00"/>
    <d v="2014-01-16T06:00:00"/>
    <b v="0"/>
    <b v="0"/>
    <s v="publishing/nonfiction"/>
    <x v="5"/>
    <s v="nonfiction"/>
  </r>
  <r>
    <s v="Hernandez-Grimes"/>
    <s v="Profit-focused zero administration forecast"/>
    <n v="102900"/>
    <n v="67546"/>
    <n v="67546"/>
    <s v="USD"/>
    <n v="1"/>
    <s v="failed"/>
    <x v="0"/>
    <n v="-35354"/>
    <n v="1608"/>
    <n v="42.006218905472636"/>
    <x v="1"/>
    <n v="1294293600"/>
    <n v="1294466400"/>
    <d v="2011-01-06T06:00:00"/>
    <d v="2011-01-08T06:00:00"/>
    <b v="0"/>
    <b v="0"/>
    <s v="technology/wearables"/>
    <x v="2"/>
    <s v="wearables"/>
  </r>
  <r>
    <s v="Owens, Hall and Gonzalez"/>
    <s v="De-engineered static orchestration"/>
    <n v="62800"/>
    <n v="106403.12"/>
    <n v="143788"/>
    <s v="CAD"/>
    <n v="0.74"/>
    <s v="successful"/>
    <x v="1"/>
    <n v="43603.119999999995"/>
    <n v="3059"/>
    <n v="34.783628636809411"/>
    <x v="0"/>
    <n v="1500267600"/>
    <n v="1500354000"/>
    <d v="2017-07-17T05:00:00"/>
    <d v="2017-07-18T05:00:00"/>
    <b v="0"/>
    <b v="0"/>
    <s v="music/jazz"/>
    <x v="1"/>
    <s v="jazz"/>
  </r>
  <r>
    <s v="Noble-Bailey"/>
    <s v="Customizable dynamic info-mediaries"/>
    <n v="800"/>
    <n v="3755"/>
    <n v="3755"/>
    <s v="USD"/>
    <n v="1"/>
    <s v="successful"/>
    <x v="1"/>
    <n v="2955"/>
    <n v="34"/>
    <n v="110.44117647058823"/>
    <x v="1"/>
    <n v="1375074000"/>
    <n v="1375938000"/>
    <d v="2013-07-29T05:00:00"/>
    <d v="2013-08-08T05:00:00"/>
    <b v="0"/>
    <b v="1"/>
    <s v="film &amp; video/documentary"/>
    <x v="4"/>
    <s v="documentary"/>
  </r>
  <r>
    <s v="Taylor PLC"/>
    <s v="Enhanced incremental budgetary management"/>
    <n v="7100"/>
    <n v="9238"/>
    <n v="9238"/>
    <s v="USD"/>
    <n v="1"/>
    <s v="successful"/>
    <x v="1"/>
    <n v="2138"/>
    <n v="220"/>
    <n v="41.990909090909092"/>
    <x v="1"/>
    <n v="1323324000"/>
    <n v="1323410400"/>
    <d v="2011-12-08T06:00:00"/>
    <d v="2011-12-09T06:00:00"/>
    <b v="1"/>
    <b v="0"/>
    <s v="theater/plays"/>
    <x v="3"/>
    <s v="plays"/>
  </r>
  <r>
    <s v="Holmes PLC"/>
    <s v="Digitized local info-mediaries"/>
    <n v="46100"/>
    <n v="53138.28"/>
    <n v="77012"/>
    <s v="AUD"/>
    <n v="0.69"/>
    <s v="successful"/>
    <x v="1"/>
    <n v="7038.2799999999988"/>
    <n v="1604"/>
    <n v="33.128603491271818"/>
    <x v="2"/>
    <n v="1538715600"/>
    <n v="1539406800"/>
    <d v="2018-10-05T05:00:00"/>
    <d v="2018-10-13T05:00:00"/>
    <b v="0"/>
    <b v="0"/>
    <s v="film &amp; video/drama"/>
    <x v="4"/>
    <s v="drama"/>
  </r>
  <r>
    <s v="Jones-Martin"/>
    <s v="Virtual systematic monitoring"/>
    <n v="8100"/>
    <n v="14083"/>
    <n v="14083"/>
    <s v="USD"/>
    <n v="1"/>
    <s v="successful"/>
    <x v="1"/>
    <n v="5983"/>
    <n v="454"/>
    <n v="31.019823788546255"/>
    <x v="1"/>
    <n v="1369285200"/>
    <n v="1369803600"/>
    <d v="2013-05-23T05:00:00"/>
    <d v="2013-05-29T05:00:00"/>
    <b v="0"/>
    <b v="0"/>
    <s v="music/rock"/>
    <x v="1"/>
    <s v="rock"/>
  </r>
  <r>
    <s v="Myers LLC"/>
    <s v="Reactive bottom-line open architecture"/>
    <n v="1700"/>
    <n v="13666.240000000002"/>
    <n v="12202"/>
    <s v="EUR"/>
    <n v="1.1200000000000001"/>
    <s v="successful"/>
    <x v="1"/>
    <n v="11966.240000000002"/>
    <n v="123"/>
    <n v="111.10764227642278"/>
    <x v="6"/>
    <n v="1525755600"/>
    <n v="1525928400"/>
    <d v="2018-05-08T05:00:00"/>
    <d v="2018-05-10T05:00:00"/>
    <b v="0"/>
    <b v="1"/>
    <s v="film &amp; video/animation"/>
    <x v="4"/>
    <s v="animation"/>
  </r>
  <r>
    <s v="Acosta, Mullins and Morris"/>
    <s v="Pre-emptive interactive model"/>
    <n v="97300"/>
    <n v="62127"/>
    <n v="62127"/>
    <s v="USD"/>
    <n v="1"/>
    <s v="failed"/>
    <x v="0"/>
    <n v="-35173"/>
    <n v="941"/>
    <n v="66.022316684378325"/>
    <x v="1"/>
    <n v="1296626400"/>
    <n v="1297231200"/>
    <d v="2011-02-02T06:00:00"/>
    <d v="2011-02-09T06:00:00"/>
    <b v="0"/>
    <b v="0"/>
    <s v="music/indie rock"/>
    <x v="1"/>
    <s v="indie rock"/>
  </r>
  <r>
    <s v="Bell PLC"/>
    <s v="Ergonomic eco-centric open architecture"/>
    <n v="100"/>
    <n v="2"/>
    <n v="2"/>
    <s v="USD"/>
    <n v="1"/>
    <s v="failed"/>
    <x v="0"/>
    <n v="-98"/>
    <n v="1"/>
    <n v="2"/>
    <x v="1"/>
    <n v="1376629200"/>
    <n v="1378530000"/>
    <d v="2013-08-16T05:00:00"/>
    <d v="2013-09-07T05:00:00"/>
    <b v="0"/>
    <b v="1"/>
    <s v="photography/photography books"/>
    <x v="7"/>
    <s v="photography books"/>
  </r>
  <r>
    <s v="Smith-Schmidt"/>
    <s v="Inverse radical hierarchy"/>
    <n v="900"/>
    <n v="13772"/>
    <n v="13772"/>
    <s v="USD"/>
    <n v="1"/>
    <s v="successful"/>
    <x v="1"/>
    <n v="12872"/>
    <n v="299"/>
    <n v="46.060200668896321"/>
    <x v="1"/>
    <n v="1572152400"/>
    <n v="1572152400"/>
    <d v="2019-10-27T05:00:00"/>
    <d v="2019-10-27T05:00:00"/>
    <b v="0"/>
    <b v="0"/>
    <s v="theater/plays"/>
    <x v="3"/>
    <s v="plays"/>
  </r>
  <r>
    <s v="Ruiz, Richardson and Cole"/>
    <s v="Team-oriented static interface"/>
    <n v="7300"/>
    <n v="2946"/>
    <n v="2946"/>
    <s v="USD"/>
    <n v="1"/>
    <s v="failed"/>
    <x v="0"/>
    <n v="-4354"/>
    <n v="40"/>
    <n v="73.650000000000006"/>
    <x v="1"/>
    <n v="1325829600"/>
    <n v="1329890400"/>
    <d v="2012-01-06T06:00:00"/>
    <d v="2012-02-22T06:00:00"/>
    <b v="0"/>
    <b v="1"/>
    <s v="film &amp; video/shorts"/>
    <x v="4"/>
    <s v="shorts"/>
  </r>
  <r>
    <s v="Leonard-Mcclain"/>
    <s v="Virtual foreground throughput"/>
    <n v="195800"/>
    <n v="124926.8"/>
    <n v="168820"/>
    <s v="CAD"/>
    <n v="0.74"/>
    <s v="failed"/>
    <x v="0"/>
    <n v="-70873.2"/>
    <n v="3015"/>
    <n v="41.435091210613599"/>
    <x v="0"/>
    <n v="1273640400"/>
    <n v="1276750800"/>
    <d v="2010-05-12T05:00:00"/>
    <d v="2010-06-17T05:00:00"/>
    <b v="0"/>
    <b v="1"/>
    <s v="theater/plays"/>
    <x v="3"/>
    <s v="plays"/>
  </r>
  <r>
    <s v="Bailey-Boyer"/>
    <s v="Visionary exuding Internet solution"/>
    <n v="48900"/>
    <n v="154321"/>
    <n v="154321"/>
    <s v="USD"/>
    <n v="1"/>
    <s v="successful"/>
    <x v="1"/>
    <n v="105421"/>
    <n v="2237"/>
    <n v="68.985695127402778"/>
    <x v="1"/>
    <n v="1510639200"/>
    <n v="1510898400"/>
    <d v="2017-11-14T06:00:00"/>
    <d v="2017-11-17T06:00:00"/>
    <b v="0"/>
    <b v="0"/>
    <s v="theater/plays"/>
    <x v="3"/>
    <s v="plays"/>
  </r>
  <r>
    <s v="Lee LLC"/>
    <s v="Synchronized secondary analyzer"/>
    <n v="29600"/>
    <n v="26527"/>
    <n v="26527"/>
    <s v="USD"/>
    <n v="1"/>
    <s v="failed"/>
    <x v="0"/>
    <n v="-3073"/>
    <n v="435"/>
    <n v="60.981609195402299"/>
    <x v="1"/>
    <n v="1528088400"/>
    <n v="1532408400"/>
    <d v="2018-06-04T05:00:00"/>
    <d v="2018-07-24T05:00:00"/>
    <b v="0"/>
    <b v="0"/>
    <s v="theater/plays"/>
    <x v="3"/>
    <s v="plays"/>
  </r>
  <r>
    <s v="Lyons Inc"/>
    <s v="Balanced attitude-oriented parallelism"/>
    <n v="39300"/>
    <n v="71583"/>
    <n v="71583"/>
    <s v="USD"/>
    <n v="1"/>
    <s v="successful"/>
    <x v="1"/>
    <n v="32283"/>
    <n v="645"/>
    <n v="110.98139534883721"/>
    <x v="1"/>
    <n v="1359525600"/>
    <n v="1360562400"/>
    <d v="2013-01-30T06:00:00"/>
    <d v="2013-02-11T06:00:00"/>
    <b v="1"/>
    <b v="0"/>
    <s v="film &amp; video/documentary"/>
    <x v="4"/>
    <s v="documentary"/>
  </r>
  <r>
    <s v="Herrera-Wilson"/>
    <s v="Organized bandwidth-monitored core"/>
    <n v="3400"/>
    <n v="1815"/>
    <n v="12100"/>
    <s v="DKK"/>
    <n v="0.15"/>
    <s v="successful"/>
    <x v="0"/>
    <n v="-1585"/>
    <n v="484"/>
    <n v="3.75"/>
    <x v="3"/>
    <n v="1570942800"/>
    <n v="1571547600"/>
    <d v="2019-10-13T05:00:00"/>
    <d v="2019-10-20T05:00:00"/>
    <b v="0"/>
    <b v="0"/>
    <s v="theater/plays"/>
    <x v="3"/>
    <s v="plays"/>
  </r>
  <r>
    <s v="Mahoney, Adams and Lucas"/>
    <s v="Cloned leadingedge utilization"/>
    <n v="9200"/>
    <n v="8975.4599999999991"/>
    <n v="12129"/>
    <s v="CAD"/>
    <n v="0.74"/>
    <s v="successful"/>
    <x v="0"/>
    <n v="-224.54000000000087"/>
    <n v="154"/>
    <n v="58.282207792207785"/>
    <x v="0"/>
    <n v="1466398800"/>
    <n v="1468126800"/>
    <d v="2016-06-20T05:00:00"/>
    <d v="2016-07-10T05:00:00"/>
    <b v="0"/>
    <b v="0"/>
    <s v="film &amp; video/documentary"/>
    <x v="4"/>
    <s v="documentary"/>
  </r>
  <r>
    <s v="Stewart LLC"/>
    <s v="Secured asymmetric projection"/>
    <n v="135600"/>
    <n v="62804"/>
    <n v="62804"/>
    <s v="USD"/>
    <n v="1"/>
    <s v="failed"/>
    <x v="0"/>
    <n v="-72796"/>
    <n v="714"/>
    <n v="87.960784313725483"/>
    <x v="1"/>
    <n v="1492491600"/>
    <n v="1492837200"/>
    <d v="2017-04-18T05:00:00"/>
    <d v="2017-04-22T05:00:00"/>
    <b v="0"/>
    <b v="0"/>
    <s v="music/rock"/>
    <x v="1"/>
    <s v="rock"/>
  </r>
  <r>
    <s v="Mcmillan Group"/>
    <s v="Advanced cohesive Graphic Interface"/>
    <n v="153700"/>
    <n v="55536"/>
    <n v="55536"/>
    <s v="USD"/>
    <n v="1"/>
    <s v="live"/>
    <x v="2"/>
    <n v="-98164"/>
    <n v="1111"/>
    <n v="49.987398739873989"/>
    <x v="1"/>
    <n v="1430197200"/>
    <n v="1430197200"/>
    <d v="2015-04-28T05:00:00"/>
    <d v="2015-04-28T05:00:00"/>
    <b v="0"/>
    <b v="0"/>
    <s v="games/mobile games"/>
    <x v="6"/>
    <s v="mobile games"/>
  </r>
  <r>
    <s v="Beck, Thompson and Martinez"/>
    <s v="Down-sized maximized function"/>
    <n v="7800"/>
    <n v="8161"/>
    <n v="8161"/>
    <s v="USD"/>
    <n v="1"/>
    <s v="successful"/>
    <x v="1"/>
    <n v="361"/>
    <n v="82"/>
    <n v="99.524390243902445"/>
    <x v="1"/>
    <n v="1496034000"/>
    <n v="1496206800"/>
    <d v="2017-05-29T05:00:00"/>
    <d v="2017-05-31T05:00:00"/>
    <b v="0"/>
    <b v="0"/>
    <s v="theater/plays"/>
    <x v="3"/>
    <s v="plays"/>
  </r>
  <r>
    <s v="Rodriguez-Scott"/>
    <s v="Realigned zero tolerance software"/>
    <n v="2100"/>
    <n v="14046"/>
    <n v="14046"/>
    <s v="USD"/>
    <n v="1"/>
    <s v="successful"/>
    <x v="1"/>
    <n v="11946"/>
    <n v="134"/>
    <n v="104.82089552238806"/>
    <x v="1"/>
    <n v="1388728800"/>
    <n v="1389592800"/>
    <d v="2014-01-03T06:00:00"/>
    <d v="2014-01-13T06:00:00"/>
    <b v="0"/>
    <b v="0"/>
    <s v="publishing/fiction"/>
    <x v="5"/>
    <s v="fiction"/>
  </r>
  <r>
    <s v="Rush-Bowers"/>
    <s v="Persevering analyzing extranet"/>
    <n v="189500"/>
    <n v="117628"/>
    <n v="117628"/>
    <s v="USD"/>
    <n v="1"/>
    <s v="live"/>
    <x v="2"/>
    <n v="-71872"/>
    <n v="1089"/>
    <n v="108.01469237832875"/>
    <x v="1"/>
    <n v="1543298400"/>
    <n v="1545631200"/>
    <d v="2018-11-27T06:00:00"/>
    <d v="2018-12-24T06:00:00"/>
    <b v="0"/>
    <b v="0"/>
    <s v="film &amp; video/animation"/>
    <x v="4"/>
    <s v="animation"/>
  </r>
  <r>
    <s v="Davis and Sons"/>
    <s v="Innovative human-resource migration"/>
    <n v="188200"/>
    <n v="159405"/>
    <n v="159405"/>
    <s v="USD"/>
    <n v="1"/>
    <s v="failed"/>
    <x v="0"/>
    <n v="-28795"/>
    <n v="5497"/>
    <n v="28.998544660724033"/>
    <x v="1"/>
    <n v="1271739600"/>
    <n v="1272430800"/>
    <d v="2010-04-20T05:00:00"/>
    <d v="2010-04-28T05:00:00"/>
    <b v="0"/>
    <b v="1"/>
    <s v="food/food trucks"/>
    <x v="0"/>
    <s v="food trucks"/>
  </r>
  <r>
    <s v="Anderson-Pham"/>
    <s v="Intuitive needs-based monitoring"/>
    <n v="113500"/>
    <n v="12552"/>
    <n v="12552"/>
    <s v="USD"/>
    <n v="1"/>
    <s v="failed"/>
    <x v="0"/>
    <n v="-100948"/>
    <n v="418"/>
    <n v="30.028708133971293"/>
    <x v="1"/>
    <n v="1326434400"/>
    <n v="1327903200"/>
    <d v="2012-01-13T06:00:00"/>
    <d v="2012-01-30T06:00:00"/>
    <b v="0"/>
    <b v="0"/>
    <s v="theater/plays"/>
    <x v="3"/>
    <s v="plays"/>
  </r>
  <r>
    <s v="Stewart-Coleman"/>
    <s v="Customer-focused disintermediate toolset"/>
    <n v="134600"/>
    <n v="59007"/>
    <n v="59007"/>
    <s v="USD"/>
    <n v="1"/>
    <s v="failed"/>
    <x v="0"/>
    <n v="-75593"/>
    <n v="1439"/>
    <n v="41.005559416261292"/>
    <x v="1"/>
    <n v="1295244000"/>
    <n v="1296021600"/>
    <d v="2011-01-17T06:00:00"/>
    <d v="2011-01-26T06:00:00"/>
    <b v="0"/>
    <b v="1"/>
    <s v="film &amp; video/documentary"/>
    <x v="4"/>
    <s v="documentary"/>
  </r>
  <r>
    <s v="Bradshaw, Smith and Ryan"/>
    <s v="Upgradable 24/7 emulation"/>
    <n v="1700"/>
    <n v="943"/>
    <n v="943"/>
    <s v="USD"/>
    <n v="1"/>
    <s v="failed"/>
    <x v="0"/>
    <n v="-757"/>
    <n v="15"/>
    <n v="62.866666666666667"/>
    <x v="1"/>
    <n v="1541221200"/>
    <n v="1543298400"/>
    <d v="2018-11-03T05:00:00"/>
    <d v="2018-11-27T06:00:00"/>
    <b v="0"/>
    <b v="0"/>
    <s v="theater/plays"/>
    <x v="3"/>
    <s v="plays"/>
  </r>
  <r>
    <s v="Jackson PLC"/>
    <s v="Quality-focused client-server core"/>
    <n v="163700"/>
    <n v="69532.62"/>
    <n v="93963"/>
    <s v="CAD"/>
    <n v="0.74"/>
    <s v="failed"/>
    <x v="0"/>
    <n v="-94167.38"/>
    <n v="1999"/>
    <n v="34.783701850925461"/>
    <x v="0"/>
    <n v="1336280400"/>
    <n v="1336366800"/>
    <d v="2012-05-06T05:00:00"/>
    <d v="2012-05-07T05:00:00"/>
    <b v="0"/>
    <b v="0"/>
    <s v="film &amp; video/documentary"/>
    <x v="4"/>
    <s v="documentary"/>
  </r>
  <r>
    <s v="Ware-Arias"/>
    <s v="Upgradable maximized protocol"/>
    <n v="113800"/>
    <n v="140469"/>
    <n v="140469"/>
    <s v="USD"/>
    <n v="1"/>
    <s v="successful"/>
    <x v="1"/>
    <n v="26669"/>
    <n v="5203"/>
    <n v="26.997693638285604"/>
    <x v="1"/>
    <n v="1324533600"/>
    <n v="1325052000"/>
    <d v="2011-12-22T06:00:00"/>
    <d v="2011-12-28T06:00:00"/>
    <b v="0"/>
    <b v="0"/>
    <s v="technology/web"/>
    <x v="2"/>
    <s v="web"/>
  </r>
  <r>
    <s v="Blair, Reyes and Woods"/>
    <s v="Cross-platform interactive synergy"/>
    <n v="5000"/>
    <n v="6423"/>
    <n v="6423"/>
    <s v="USD"/>
    <n v="1"/>
    <s v="successful"/>
    <x v="1"/>
    <n v="1423"/>
    <n v="94"/>
    <n v="68.329787234042556"/>
    <x v="1"/>
    <n v="1498366800"/>
    <n v="1499576400"/>
    <d v="2017-06-25T05:00:00"/>
    <d v="2017-07-09T05:00:00"/>
    <b v="0"/>
    <b v="0"/>
    <s v="theater/plays"/>
    <x v="3"/>
    <s v="plays"/>
  </r>
  <r>
    <s v="Thomas-Lopez"/>
    <s v="User-centric fault-tolerant archive"/>
    <n v="9400"/>
    <n v="6015"/>
    <n v="6015"/>
    <s v="USD"/>
    <n v="1"/>
    <s v="failed"/>
    <x v="0"/>
    <n v="-3385"/>
    <n v="118"/>
    <n v="50.974576271186443"/>
    <x v="1"/>
    <n v="1498712400"/>
    <n v="1501304400"/>
    <d v="2017-06-29T05:00:00"/>
    <d v="2017-07-29T05:00:00"/>
    <b v="0"/>
    <b v="1"/>
    <s v="technology/wearables"/>
    <x v="2"/>
    <s v="wearables"/>
  </r>
  <r>
    <s v="Brown, Davies and Pacheco"/>
    <s v="Reverse-engineered regional knowledge user"/>
    <n v="8700"/>
    <n v="11075"/>
    <n v="11075"/>
    <s v="USD"/>
    <n v="1"/>
    <s v="successful"/>
    <x v="1"/>
    <n v="2375"/>
    <n v="205"/>
    <n v="54.024390243902438"/>
    <x v="1"/>
    <n v="1271480400"/>
    <n v="1273208400"/>
    <d v="2010-04-17T05:00:00"/>
    <d v="2010-05-07T05:00:00"/>
    <b v="0"/>
    <b v="1"/>
    <s v="theater/plays"/>
    <x v="3"/>
    <s v="plays"/>
  </r>
  <r>
    <s v="Jones-Riddle"/>
    <s v="Self-enabling real-time definition"/>
    <n v="147800"/>
    <n v="15723"/>
    <n v="15723"/>
    <s v="USD"/>
    <n v="1"/>
    <s v="failed"/>
    <x v="0"/>
    <n v="-132077"/>
    <n v="162"/>
    <n v="97.055555555555557"/>
    <x v="1"/>
    <n v="1316667600"/>
    <n v="1316840400"/>
    <d v="2011-09-22T05:00:00"/>
    <d v="2011-09-24T05:00:00"/>
    <b v="0"/>
    <b v="1"/>
    <s v="food/food trucks"/>
    <x v="0"/>
    <s v="food trucks"/>
  </r>
  <r>
    <s v="Schmidt-Gomez"/>
    <s v="User-centric impactful projection"/>
    <n v="5100"/>
    <n v="2064"/>
    <n v="2064"/>
    <s v="USD"/>
    <n v="1"/>
    <s v="failed"/>
    <x v="0"/>
    <n v="-3036"/>
    <n v="83"/>
    <n v="24.867469879518072"/>
    <x v="1"/>
    <n v="1524027600"/>
    <n v="1524546000"/>
    <d v="2018-04-18T05:00:00"/>
    <d v="2018-04-24T05:00:00"/>
    <b v="0"/>
    <b v="0"/>
    <s v="music/indie rock"/>
    <x v="1"/>
    <s v="indie rock"/>
  </r>
  <r>
    <s v="Sullivan, Davis and Booth"/>
    <s v="Vision-oriented actuating hardware"/>
    <n v="2700"/>
    <n v="7767"/>
    <n v="7767"/>
    <s v="USD"/>
    <n v="1"/>
    <s v="successful"/>
    <x v="1"/>
    <n v="5067"/>
    <n v="92"/>
    <n v="84.423913043478265"/>
    <x v="1"/>
    <n v="1438059600"/>
    <n v="1438578000"/>
    <d v="2015-07-28T05:00:00"/>
    <d v="2015-08-03T05:00:00"/>
    <b v="0"/>
    <b v="0"/>
    <s v="photography/photography books"/>
    <x v="7"/>
    <s v="photography books"/>
  </r>
  <r>
    <s v="Edwards-Kane"/>
    <s v="Virtual leadingedge framework"/>
    <n v="1800"/>
    <n v="10313"/>
    <n v="10313"/>
    <s v="USD"/>
    <n v="1"/>
    <s v="successful"/>
    <x v="1"/>
    <n v="8513"/>
    <n v="219"/>
    <n v="47.091324200913242"/>
    <x v="1"/>
    <n v="1361944800"/>
    <n v="1362549600"/>
    <d v="2013-02-27T06:00:00"/>
    <d v="2013-03-06T06:00:00"/>
    <b v="0"/>
    <b v="0"/>
    <s v="theater/plays"/>
    <x v="3"/>
    <s v="plays"/>
  </r>
  <r>
    <s v="Hicks, Wall and Webb"/>
    <s v="Managed discrete framework"/>
    <n v="174500"/>
    <n v="197018"/>
    <n v="197018"/>
    <s v="USD"/>
    <n v="1"/>
    <s v="successful"/>
    <x v="1"/>
    <n v="22518"/>
    <n v="2526"/>
    <n v="77.996041171813147"/>
    <x v="1"/>
    <n v="1410584400"/>
    <n v="1413349200"/>
    <d v="2014-09-13T05:00:00"/>
    <d v="2014-10-15T05:00:00"/>
    <b v="0"/>
    <b v="1"/>
    <s v="theater/plays"/>
    <x v="3"/>
    <s v="plays"/>
  </r>
  <r>
    <s v="Mayer-Richmond"/>
    <s v="Progressive zero-defect capability"/>
    <n v="101400"/>
    <n v="47037"/>
    <n v="47037"/>
    <s v="USD"/>
    <n v="1"/>
    <s v="failed"/>
    <x v="0"/>
    <n v="-54363"/>
    <n v="747"/>
    <n v="62.967871485943775"/>
    <x v="1"/>
    <n v="1297404000"/>
    <n v="1298008800"/>
    <d v="2011-02-11T06:00:00"/>
    <d v="2011-02-18T06:00:00"/>
    <b v="0"/>
    <b v="0"/>
    <s v="film &amp; video/animation"/>
    <x v="4"/>
    <s v="animation"/>
  </r>
  <r>
    <s v="Robles Ltd"/>
    <s v="Right-sized demand-driven adapter"/>
    <n v="191000"/>
    <n v="173191"/>
    <n v="173191"/>
    <s v="USD"/>
    <n v="1"/>
    <s v="canceled"/>
    <x v="3"/>
    <n v="-17809"/>
    <n v="2138"/>
    <n v="81.006080449017773"/>
    <x v="1"/>
    <n v="1392012000"/>
    <n v="1394427600"/>
    <d v="2014-02-10T06:00:00"/>
    <d v="2014-03-10T05:00:00"/>
    <b v="0"/>
    <b v="1"/>
    <s v="photography/photography books"/>
    <x v="7"/>
    <s v="photography books"/>
  </r>
  <r>
    <s v="Cochran Ltd"/>
    <s v="Re-engineered attitude-oriented frame"/>
    <n v="8100"/>
    <n v="5487"/>
    <n v="5487"/>
    <s v="USD"/>
    <n v="1"/>
    <s v="failed"/>
    <x v="0"/>
    <n v="-2613"/>
    <n v="84"/>
    <n v="65.321428571428569"/>
    <x v="1"/>
    <n v="1569733200"/>
    <n v="1572670800"/>
    <d v="2019-09-29T05:00:00"/>
    <d v="2019-11-02T05:00:00"/>
    <b v="0"/>
    <b v="0"/>
    <s v="theater/plays"/>
    <x v="3"/>
    <s v="plays"/>
  </r>
  <r>
    <s v="Rosales LLC"/>
    <s v="Compatible multimedia utilization"/>
    <n v="5100"/>
    <n v="9817"/>
    <n v="9817"/>
    <s v="USD"/>
    <n v="1"/>
    <s v="successful"/>
    <x v="1"/>
    <n v="4717"/>
    <n v="94"/>
    <n v="104.43617021276596"/>
    <x v="1"/>
    <n v="1529643600"/>
    <n v="1531112400"/>
    <d v="2018-06-22T05:00:00"/>
    <d v="2018-07-09T05:00:00"/>
    <b v="1"/>
    <b v="0"/>
    <s v="theater/plays"/>
    <x v="3"/>
    <s v="plays"/>
  </r>
  <r>
    <s v="Harper-Bryan"/>
    <s v="Re-contextualized dedicated hardware"/>
    <n v="7700"/>
    <n v="6369"/>
    <n v="6369"/>
    <s v="USD"/>
    <n v="1"/>
    <s v="failed"/>
    <x v="0"/>
    <n v="-1331"/>
    <n v="91"/>
    <n v="69.989010989010993"/>
    <x v="1"/>
    <n v="1399006800"/>
    <n v="1400734800"/>
    <d v="2014-05-02T05:00:00"/>
    <d v="2014-05-22T05:00:00"/>
    <b v="0"/>
    <b v="0"/>
    <s v="theater/plays"/>
    <x v="3"/>
    <s v="plays"/>
  </r>
  <r>
    <s v="Potter, Harper and Everett"/>
    <s v="Decentralized composite paradigm"/>
    <n v="121400"/>
    <n v="65755"/>
    <n v="65755"/>
    <s v="USD"/>
    <n v="1"/>
    <s v="failed"/>
    <x v="0"/>
    <n v="-55645"/>
    <n v="792"/>
    <n v="83.023989898989896"/>
    <x v="1"/>
    <n v="1385359200"/>
    <n v="1386741600"/>
    <d v="2013-11-25T06:00:00"/>
    <d v="2013-12-11T06:00:00"/>
    <b v="0"/>
    <b v="1"/>
    <s v="film &amp; video/documentary"/>
    <x v="4"/>
    <s v="documentary"/>
  </r>
  <r>
    <s v="Floyd-Sims"/>
    <s v="Cloned transitional hierarchy"/>
    <n v="5400"/>
    <n v="668.22"/>
    <n v="903"/>
    <s v="CAD"/>
    <n v="0.74"/>
    <s v="canceled"/>
    <x v="3"/>
    <n v="-4731.78"/>
    <n v="10"/>
    <n v="66.822000000000003"/>
    <x v="0"/>
    <n v="1480572000"/>
    <n v="1481781600"/>
    <d v="2016-12-01T06:00:00"/>
    <d v="2016-12-15T06:00:00"/>
    <b v="1"/>
    <b v="0"/>
    <s v="theater/plays"/>
    <x v="3"/>
    <s v="plays"/>
  </r>
  <r>
    <s v="Spence, Jackson and Kelly"/>
    <s v="Advanced discrete leverage"/>
    <n v="152400"/>
    <n v="199494.40000000002"/>
    <n v="178120"/>
    <s v="EUR"/>
    <n v="1.1200000000000001"/>
    <s v="successful"/>
    <x v="1"/>
    <n v="47094.400000000023"/>
    <n v="1713"/>
    <n v="116.45907764156452"/>
    <x v="6"/>
    <n v="1418623200"/>
    <n v="1419660000"/>
    <d v="2014-12-15T06:00:00"/>
    <d v="2014-12-27T06:00:00"/>
    <b v="0"/>
    <b v="1"/>
    <s v="theater/plays"/>
    <x v="3"/>
    <s v="plays"/>
  </r>
  <r>
    <s v="King-Nguyen"/>
    <s v="Open-source incremental throughput"/>
    <n v="1300"/>
    <n v="13678"/>
    <n v="13678"/>
    <s v="USD"/>
    <n v="1"/>
    <s v="successful"/>
    <x v="1"/>
    <n v="12378"/>
    <n v="249"/>
    <n v="54.931726907630519"/>
    <x v="1"/>
    <n v="1555736400"/>
    <n v="1555822800"/>
    <d v="2019-04-20T05:00:00"/>
    <d v="2019-04-21T05:00:00"/>
    <b v="0"/>
    <b v="0"/>
    <s v="music/jazz"/>
    <x v="1"/>
    <s v="jazz"/>
  </r>
  <r>
    <s v="Hansen Group"/>
    <s v="Centralized regional interface"/>
    <n v="8100"/>
    <n v="9969"/>
    <n v="9969"/>
    <s v="USD"/>
    <n v="1"/>
    <s v="successful"/>
    <x v="1"/>
    <n v="1869"/>
    <n v="192"/>
    <n v="51.921875"/>
    <x v="1"/>
    <n v="1442120400"/>
    <n v="1442379600"/>
    <d v="2015-09-13T05:00:00"/>
    <d v="2015-09-16T05:00:00"/>
    <b v="0"/>
    <b v="1"/>
    <s v="film &amp; video/animation"/>
    <x v="4"/>
    <s v="animation"/>
  </r>
  <r>
    <s v="Mathis, Hall and Hansen"/>
    <s v="Streamlined web-enabled knowledgebase"/>
    <n v="8300"/>
    <n v="14827"/>
    <n v="14827"/>
    <s v="USD"/>
    <n v="1"/>
    <s v="successful"/>
    <x v="1"/>
    <n v="6527"/>
    <n v="247"/>
    <n v="60.02834008097166"/>
    <x v="1"/>
    <n v="1362376800"/>
    <n v="1364965200"/>
    <d v="2013-03-04T06:00:00"/>
    <d v="2013-04-03T05:00:00"/>
    <b v="0"/>
    <b v="0"/>
    <s v="theater/plays"/>
    <x v="3"/>
    <s v="plays"/>
  </r>
  <r>
    <s v="Cummings Inc"/>
    <s v="Digitized transitional monitoring"/>
    <n v="28400"/>
    <n v="100900"/>
    <n v="100900"/>
    <s v="USD"/>
    <n v="1"/>
    <s v="successful"/>
    <x v="1"/>
    <n v="72500"/>
    <n v="2293"/>
    <n v="44.003488879197555"/>
    <x v="1"/>
    <n v="1478408400"/>
    <n v="1479016800"/>
    <d v="2016-11-06T05:00:00"/>
    <d v="2016-11-13T06:00:00"/>
    <b v="0"/>
    <b v="0"/>
    <s v="film &amp; video/science fiction"/>
    <x v="4"/>
    <s v="science fiction"/>
  </r>
  <r>
    <s v="Miller-Poole"/>
    <s v="Networked optimal adapter"/>
    <n v="102500"/>
    <n v="165954"/>
    <n v="165954"/>
    <s v="USD"/>
    <n v="1"/>
    <s v="successful"/>
    <x v="1"/>
    <n v="63454"/>
    <n v="3131"/>
    <n v="53.003513254551258"/>
    <x v="1"/>
    <n v="1498798800"/>
    <n v="1499662800"/>
    <d v="2017-06-30T05:00:00"/>
    <d v="2017-07-10T05:00:00"/>
    <b v="0"/>
    <b v="0"/>
    <s v="film &amp; video/television"/>
    <x v="4"/>
    <s v="television"/>
  </r>
  <r>
    <s v="Rodriguez-West"/>
    <s v="Automated optimal function"/>
    <n v="7000"/>
    <n v="1744"/>
    <n v="1744"/>
    <s v="USD"/>
    <n v="1"/>
    <s v="failed"/>
    <x v="0"/>
    <n v="-5256"/>
    <n v="32"/>
    <n v="54.5"/>
    <x v="1"/>
    <n v="1335416400"/>
    <n v="1337835600"/>
    <d v="2012-04-26T05:00:00"/>
    <d v="2012-05-24T05:00:00"/>
    <b v="0"/>
    <b v="0"/>
    <s v="technology/wearables"/>
    <x v="2"/>
    <s v="wearables"/>
  </r>
  <r>
    <s v="Calderon, Bradford and Dean"/>
    <s v="Devolved system-worthy framework"/>
    <n v="5400"/>
    <n v="12018.720000000001"/>
    <n v="10731"/>
    <s v="EUR"/>
    <n v="1.1200000000000001"/>
    <s v="successful"/>
    <x v="1"/>
    <n v="6618.7200000000012"/>
    <n v="143"/>
    <n v="84.04699300699302"/>
    <x v="6"/>
    <n v="1504328400"/>
    <n v="1505710800"/>
    <d v="2017-09-02T05:00:00"/>
    <d v="2017-09-18T05:00:00"/>
    <b v="0"/>
    <b v="0"/>
    <s v="theater/plays"/>
    <x v="3"/>
    <s v="plays"/>
  </r>
  <r>
    <s v="Clark-Bowman"/>
    <s v="Stand-alone user-facing service-desk"/>
    <n v="9300"/>
    <n v="3232"/>
    <n v="3232"/>
    <s v="USD"/>
    <n v="1"/>
    <s v="canceled"/>
    <x v="3"/>
    <n v="-6068"/>
    <n v="90"/>
    <n v="35.911111111111111"/>
    <x v="1"/>
    <n v="1285822800"/>
    <n v="1287464400"/>
    <d v="2010-09-30T05:00:00"/>
    <d v="2010-10-19T05:00:00"/>
    <b v="0"/>
    <b v="0"/>
    <s v="theater/plays"/>
    <x v="3"/>
    <s v="plays"/>
  </r>
  <r>
    <s v="Hensley Ltd"/>
    <s v="Versatile global attitude"/>
    <n v="6200"/>
    <n v="10938"/>
    <n v="10938"/>
    <s v="USD"/>
    <n v="1"/>
    <s v="successful"/>
    <x v="1"/>
    <n v="4738"/>
    <n v="296"/>
    <n v="36.952702702702702"/>
    <x v="1"/>
    <n v="1311483600"/>
    <n v="1311656400"/>
    <d v="2011-07-24T05:00:00"/>
    <d v="2011-07-26T05:00:00"/>
    <b v="0"/>
    <b v="1"/>
    <s v="music/indie rock"/>
    <x v="1"/>
    <s v="indie rock"/>
  </r>
  <r>
    <s v="Anderson-Pearson"/>
    <s v="Intuitive demand-driven Local Area Network"/>
    <n v="2100"/>
    <n v="10739"/>
    <n v="10739"/>
    <s v="USD"/>
    <n v="1"/>
    <s v="successful"/>
    <x v="1"/>
    <n v="8639"/>
    <n v="170"/>
    <n v="63.170588235294119"/>
    <x v="1"/>
    <n v="1291356000"/>
    <n v="1293170400"/>
    <d v="2010-12-03T06:00:00"/>
    <d v="2010-12-24T06:00:00"/>
    <b v="0"/>
    <b v="1"/>
    <s v="theater/plays"/>
    <x v="3"/>
    <s v="plays"/>
  </r>
  <r>
    <s v="Martin, Martin and Solis"/>
    <s v="Assimilated uniform methodology"/>
    <n v="6800"/>
    <n v="5579"/>
    <n v="5579"/>
    <s v="USD"/>
    <n v="1"/>
    <s v="failed"/>
    <x v="0"/>
    <n v="-1221"/>
    <n v="186"/>
    <n v="29.99462365591398"/>
    <x v="1"/>
    <n v="1355810400"/>
    <n v="1355983200"/>
    <d v="2012-12-18T06:00:00"/>
    <d v="2012-12-20T06:00:00"/>
    <b v="0"/>
    <b v="0"/>
    <s v="technology/wearables"/>
    <x v="2"/>
    <s v="wearables"/>
  </r>
  <r>
    <s v="Harrington-Harper"/>
    <s v="Self-enabling next generation algorithm"/>
    <n v="155200"/>
    <n v="50967.9"/>
    <n v="37754"/>
    <s v="GBP"/>
    <n v="1.35"/>
    <s v="canceled"/>
    <x v="3"/>
    <n v="-104232.1"/>
    <n v="439"/>
    <n v="116.10000000000001"/>
    <x v="4"/>
    <n v="1513663200"/>
    <n v="1515045600"/>
    <d v="2017-12-19T06:00:00"/>
    <d v="2018-01-04T06:00:00"/>
    <b v="0"/>
    <b v="0"/>
    <s v="film &amp; video/television"/>
    <x v="4"/>
    <s v="television"/>
  </r>
  <r>
    <s v="Price and Sons"/>
    <s v="Object-based demand-driven strategy"/>
    <n v="89900"/>
    <n v="45384"/>
    <n v="45384"/>
    <s v="USD"/>
    <n v="1"/>
    <s v="failed"/>
    <x v="0"/>
    <n v="-44516"/>
    <n v="605"/>
    <n v="75.014876033057845"/>
    <x v="1"/>
    <n v="1365915600"/>
    <n v="1366088400"/>
    <d v="2013-04-14T05:00:00"/>
    <d v="2013-04-16T05:00:00"/>
    <b v="0"/>
    <b v="1"/>
    <s v="games/video games"/>
    <x v="6"/>
    <s v="video games"/>
  </r>
  <r>
    <s v="Cuevas-Morales"/>
    <s v="Public-key coherent ability"/>
    <n v="900"/>
    <n v="1305.45"/>
    <n v="8703"/>
    <s v="DKK"/>
    <n v="0.15"/>
    <s v="successful"/>
    <x v="1"/>
    <n v="405.45000000000005"/>
    <n v="86"/>
    <n v="15.179651162790698"/>
    <x v="3"/>
    <n v="1551852000"/>
    <n v="1553317200"/>
    <d v="2019-03-06T06:00:00"/>
    <d v="2019-03-23T05:00:00"/>
    <b v="0"/>
    <b v="0"/>
    <s v="games/video games"/>
    <x v="6"/>
    <s v="video games"/>
  </r>
  <r>
    <s v="Delgado-Hatfield"/>
    <s v="Up-sized composite success"/>
    <n v="100"/>
    <n v="2.96"/>
    <n v="4"/>
    <s v="CAD"/>
    <n v="0.74"/>
    <s v="failed"/>
    <x v="0"/>
    <n v="-97.04"/>
    <n v="1"/>
    <n v="2.96"/>
    <x v="0"/>
    <n v="1540098000"/>
    <n v="1542088800"/>
    <d v="2018-10-21T05:00:00"/>
    <d v="2018-11-13T06:00:00"/>
    <b v="0"/>
    <b v="0"/>
    <s v="film &amp; video/animation"/>
    <x v="4"/>
    <s v="animation"/>
  </r>
  <r>
    <s v="Padilla-Porter"/>
    <s v="Innovative exuding matrix"/>
    <n v="148400"/>
    <n v="182302"/>
    <n v="182302"/>
    <s v="USD"/>
    <n v="1"/>
    <s v="successful"/>
    <x v="1"/>
    <n v="33902"/>
    <n v="6286"/>
    <n v="29.001272669424118"/>
    <x v="1"/>
    <n v="1500440400"/>
    <n v="1503118800"/>
    <d v="2017-07-19T05:00:00"/>
    <d v="2017-08-19T05:00:00"/>
    <b v="0"/>
    <b v="0"/>
    <s v="music/rock"/>
    <x v="1"/>
    <s v="rock"/>
  </r>
  <r>
    <s v="Morris Group"/>
    <s v="Realigned impactful artificial intelligence"/>
    <n v="4800"/>
    <n v="3045"/>
    <n v="3045"/>
    <s v="USD"/>
    <n v="1"/>
    <s v="failed"/>
    <x v="0"/>
    <n v="-1755"/>
    <n v="31"/>
    <n v="98.225806451612897"/>
    <x v="1"/>
    <n v="1278392400"/>
    <n v="1278478800"/>
    <d v="2010-07-06T05:00:00"/>
    <d v="2010-07-07T05:00:00"/>
    <b v="0"/>
    <b v="0"/>
    <s v="film &amp; video/drama"/>
    <x v="4"/>
    <s v="drama"/>
  </r>
  <r>
    <s v="Saunders Ltd"/>
    <s v="Multi-layered multi-tasking secured line"/>
    <n v="182400"/>
    <n v="102749"/>
    <n v="102749"/>
    <s v="USD"/>
    <n v="1"/>
    <s v="failed"/>
    <x v="0"/>
    <n v="-79651"/>
    <n v="1181"/>
    <n v="87.001693480101608"/>
    <x v="1"/>
    <n v="1480572000"/>
    <n v="1484114400"/>
    <d v="2016-12-01T06:00:00"/>
    <d v="2017-01-11T06:00:00"/>
    <b v="0"/>
    <b v="0"/>
    <s v="film &amp; video/science fiction"/>
    <x v="4"/>
    <s v="science fiction"/>
  </r>
  <r>
    <s v="Woods Inc"/>
    <s v="Upgradable upward-trending portal"/>
    <n v="4000"/>
    <n v="1763"/>
    <n v="1763"/>
    <s v="USD"/>
    <n v="1"/>
    <s v="failed"/>
    <x v="0"/>
    <n v="-2237"/>
    <n v="39"/>
    <n v="45.205128205128204"/>
    <x v="1"/>
    <n v="1382331600"/>
    <n v="1385445600"/>
    <d v="2013-10-21T05:00:00"/>
    <d v="2013-11-26T06:00:00"/>
    <b v="0"/>
    <b v="1"/>
    <s v="film &amp; video/drama"/>
    <x v="4"/>
    <s v="drama"/>
  </r>
  <r>
    <s v="Villanueva, Wright and Richardson"/>
    <s v="Profit-focused global product"/>
    <n v="116500"/>
    <n v="137904"/>
    <n v="137904"/>
    <s v="USD"/>
    <n v="1"/>
    <s v="successful"/>
    <x v="1"/>
    <n v="21404"/>
    <n v="3727"/>
    <n v="37.001341561577675"/>
    <x v="1"/>
    <n v="1316754000"/>
    <n v="1318741200"/>
    <d v="2011-09-23T05:00:00"/>
    <d v="2011-10-16T05:00:00"/>
    <b v="0"/>
    <b v="0"/>
    <s v="theater/plays"/>
    <x v="3"/>
    <s v="plays"/>
  </r>
  <r>
    <s v="Wilson, Brooks and Clark"/>
    <s v="Operative well-modulated data-warehouse"/>
    <n v="146400"/>
    <n v="152438"/>
    <n v="152438"/>
    <s v="USD"/>
    <n v="1"/>
    <s v="successful"/>
    <x v="1"/>
    <n v="6038"/>
    <n v="1605"/>
    <n v="94.976947040498445"/>
    <x v="1"/>
    <n v="1518242400"/>
    <n v="1518242400"/>
    <d v="2018-02-10T06:00:00"/>
    <d v="2018-02-10T06:00:00"/>
    <b v="0"/>
    <b v="1"/>
    <s v="music/indie rock"/>
    <x v="1"/>
    <s v="indie rock"/>
  </r>
  <r>
    <s v="Sheppard, Smith and Spence"/>
    <s v="Cloned asymmetric functionalities"/>
    <n v="5000"/>
    <n v="1332"/>
    <n v="1332"/>
    <s v="USD"/>
    <n v="1"/>
    <s v="failed"/>
    <x v="0"/>
    <n v="-3668"/>
    <n v="46"/>
    <n v="28.956521739130434"/>
    <x v="1"/>
    <n v="1476421200"/>
    <n v="1476594000"/>
    <d v="2016-10-14T05:00:00"/>
    <d v="2016-10-16T05:00:00"/>
    <b v="0"/>
    <b v="0"/>
    <s v="theater/plays"/>
    <x v="3"/>
    <s v="plays"/>
  </r>
  <r>
    <s v="Wise, Thompson and Allen"/>
    <s v="Pre-emptive neutral portal"/>
    <n v="33800"/>
    <n v="118706"/>
    <n v="118706"/>
    <s v="USD"/>
    <n v="1"/>
    <s v="successful"/>
    <x v="1"/>
    <n v="84906"/>
    <n v="2120"/>
    <n v="55.993396226415094"/>
    <x v="1"/>
    <n v="1269752400"/>
    <n v="1273554000"/>
    <d v="2010-03-28T05:00:00"/>
    <d v="2010-05-11T05:00:00"/>
    <b v="0"/>
    <b v="0"/>
    <s v="theater/plays"/>
    <x v="3"/>
    <s v="plays"/>
  </r>
  <r>
    <s v="Lane, Ryan and Chapman"/>
    <s v="Switchable demand-driven help-desk"/>
    <n v="6300"/>
    <n v="5674"/>
    <n v="5674"/>
    <s v="USD"/>
    <n v="1"/>
    <s v="failed"/>
    <x v="0"/>
    <n v="-626"/>
    <n v="105"/>
    <n v="54.038095238095238"/>
    <x v="1"/>
    <n v="1419746400"/>
    <n v="1421906400"/>
    <d v="2014-12-28T06:00:00"/>
    <d v="2015-01-22T06:00:00"/>
    <b v="0"/>
    <b v="0"/>
    <s v="film &amp; video/documentary"/>
    <x v="4"/>
    <s v="documentary"/>
  </r>
  <r>
    <s v="Rich, Alvarez and King"/>
    <s v="Business-focused static ability"/>
    <n v="2400"/>
    <n v="4119"/>
    <n v="4119"/>
    <s v="USD"/>
    <n v="1"/>
    <s v="successful"/>
    <x v="1"/>
    <n v="1719"/>
    <n v="50"/>
    <n v="82.38"/>
    <x v="1"/>
    <n v="1281330000"/>
    <n v="1281589200"/>
    <d v="2010-08-09T05:00:00"/>
    <d v="2010-08-12T05:00:00"/>
    <b v="0"/>
    <b v="0"/>
    <s v="theater/plays"/>
    <x v="3"/>
    <s v="plays"/>
  </r>
  <r>
    <s v="Terry-Salinas"/>
    <s v="Networked secondary structure"/>
    <n v="98800"/>
    <n v="139354"/>
    <n v="139354"/>
    <s v="USD"/>
    <n v="1"/>
    <s v="successful"/>
    <x v="1"/>
    <n v="40554"/>
    <n v="2080"/>
    <n v="66.997115384615384"/>
    <x v="1"/>
    <n v="1398661200"/>
    <n v="1400389200"/>
    <d v="2014-04-28T05:00:00"/>
    <d v="2014-05-18T05:00:00"/>
    <b v="0"/>
    <b v="0"/>
    <s v="film &amp; video/drama"/>
    <x v="4"/>
    <s v="drama"/>
  </r>
  <r>
    <s v="Wang-Rodriguez"/>
    <s v="Total multimedia website"/>
    <n v="188800"/>
    <n v="57734"/>
    <n v="57734"/>
    <s v="USD"/>
    <n v="1"/>
    <s v="failed"/>
    <x v="0"/>
    <n v="-131066"/>
    <n v="535"/>
    <n v="107.91401869158878"/>
    <x v="1"/>
    <n v="1359525600"/>
    <n v="1362808800"/>
    <d v="2013-01-30T06:00:00"/>
    <d v="2013-03-09T06:00:00"/>
    <b v="0"/>
    <b v="0"/>
    <s v="games/mobile games"/>
    <x v="6"/>
    <s v="mobile games"/>
  </r>
  <r>
    <s v="Mckee-Hill"/>
    <s v="Cross-platform upward-trending parallelism"/>
    <n v="134300"/>
    <n v="145265"/>
    <n v="145265"/>
    <s v="USD"/>
    <n v="1"/>
    <s v="successful"/>
    <x v="1"/>
    <n v="10965"/>
    <n v="2105"/>
    <n v="69.009501187648453"/>
    <x v="1"/>
    <n v="1388469600"/>
    <n v="1388815200"/>
    <d v="2013-12-31T06:00:00"/>
    <d v="2014-01-04T06:00:00"/>
    <b v="0"/>
    <b v="0"/>
    <s v="film &amp; video/animation"/>
    <x v="4"/>
    <s v="animation"/>
  </r>
  <r>
    <s v="Gomez LLC"/>
    <s v="Pre-emptive mission-critical hardware"/>
    <n v="71200"/>
    <n v="95020"/>
    <n v="95020"/>
    <s v="USD"/>
    <n v="1"/>
    <s v="successful"/>
    <x v="1"/>
    <n v="23820"/>
    <n v="2436"/>
    <n v="39.006568144499177"/>
    <x v="1"/>
    <n v="1518328800"/>
    <n v="1519538400"/>
    <d v="2018-02-11T06:00:00"/>
    <d v="2018-02-25T06:00:00"/>
    <b v="0"/>
    <b v="0"/>
    <s v="theater/plays"/>
    <x v="3"/>
    <s v="plays"/>
  </r>
  <r>
    <s v="Gonzalez-Robbins"/>
    <s v="Up-sized responsive protocol"/>
    <n v="4700"/>
    <n v="8829"/>
    <n v="8829"/>
    <s v="USD"/>
    <n v="1"/>
    <s v="successful"/>
    <x v="1"/>
    <n v="4129"/>
    <n v="80"/>
    <n v="110.3625"/>
    <x v="1"/>
    <n v="1517032800"/>
    <n v="1517810400"/>
    <d v="2018-01-27T06:00:00"/>
    <d v="2018-02-05T06:00:00"/>
    <b v="0"/>
    <b v="0"/>
    <s v="publishing/translations"/>
    <x v="5"/>
    <s v="translations"/>
  </r>
  <r>
    <s v="Obrien and Sons"/>
    <s v="Pre-emptive transitional frame"/>
    <n v="1200"/>
    <n v="3984"/>
    <n v="3984"/>
    <s v="USD"/>
    <n v="1"/>
    <s v="successful"/>
    <x v="1"/>
    <n v="2784"/>
    <n v="42"/>
    <n v="94.857142857142861"/>
    <x v="1"/>
    <n v="1368594000"/>
    <n v="1370581200"/>
    <d v="2013-05-15T05:00:00"/>
    <d v="2013-06-07T05:00:00"/>
    <b v="0"/>
    <b v="1"/>
    <s v="technology/wearables"/>
    <x v="2"/>
    <s v="wearables"/>
  </r>
  <r>
    <s v="Shaw Ltd"/>
    <s v="Profit-focused content-based application"/>
    <n v="1400"/>
    <n v="5959.22"/>
    <n v="8053"/>
    <s v="CAD"/>
    <n v="0.74"/>
    <s v="successful"/>
    <x v="1"/>
    <n v="4559.22"/>
    <n v="139"/>
    <n v="42.872086330935254"/>
    <x v="0"/>
    <n v="1448258400"/>
    <n v="1448863200"/>
    <d v="2015-11-23T06:00:00"/>
    <d v="2015-11-30T06:00:00"/>
    <b v="0"/>
    <b v="1"/>
    <s v="technology/web"/>
    <x v="2"/>
    <s v="web"/>
  </r>
  <r>
    <s v="Hughes Inc"/>
    <s v="Streamlined neutral analyzer"/>
    <n v="4000"/>
    <n v="1620"/>
    <n v="1620"/>
    <s v="USD"/>
    <n v="1"/>
    <s v="failed"/>
    <x v="0"/>
    <n v="-2380"/>
    <n v="16"/>
    <n v="101.25"/>
    <x v="1"/>
    <n v="1555218000"/>
    <n v="1556600400"/>
    <d v="2019-04-14T05:00:00"/>
    <d v="2019-04-30T05:00:00"/>
    <b v="0"/>
    <b v="0"/>
    <s v="theater/plays"/>
    <x v="3"/>
    <s v="plays"/>
  </r>
  <r>
    <s v="Olsen-Ryan"/>
    <s v="Assimilated neutral utilization"/>
    <n v="5600"/>
    <n v="10328"/>
    <n v="10328"/>
    <s v="USD"/>
    <n v="1"/>
    <s v="successful"/>
    <x v="1"/>
    <n v="4728"/>
    <n v="159"/>
    <n v="64.95597484276729"/>
    <x v="1"/>
    <n v="1431925200"/>
    <n v="1432098000"/>
    <d v="2015-05-18T05:00:00"/>
    <d v="2015-05-20T05:00:00"/>
    <b v="0"/>
    <b v="0"/>
    <s v="film &amp; video/drama"/>
    <x v="4"/>
    <s v="drama"/>
  </r>
  <r>
    <s v="Grimes, Holland and Sloan"/>
    <s v="Extended dedicated archive"/>
    <n v="3600"/>
    <n v="10289"/>
    <n v="10289"/>
    <s v="USD"/>
    <n v="1"/>
    <s v="successful"/>
    <x v="1"/>
    <n v="6689"/>
    <n v="381"/>
    <n v="27.00524934383202"/>
    <x v="1"/>
    <n v="1481522400"/>
    <n v="1482127200"/>
    <d v="2016-12-12T06:00:00"/>
    <d v="2016-12-19T06:00:00"/>
    <b v="0"/>
    <b v="0"/>
    <s v="technology/wearables"/>
    <x v="2"/>
    <s v="wearables"/>
  </r>
  <r>
    <s v="Perry and Sons"/>
    <s v="Configurable static help-desk"/>
    <n v="3100"/>
    <n v="13350.150000000001"/>
    <n v="9889"/>
    <s v="GBP"/>
    <n v="1.35"/>
    <s v="successful"/>
    <x v="1"/>
    <n v="10250.150000000001"/>
    <n v="194"/>
    <n v="68.815206185567021"/>
    <x v="4"/>
    <n v="1335934800"/>
    <n v="1335934800"/>
    <d v="2012-05-02T05:00:00"/>
    <d v="2012-05-02T05:00:00"/>
    <b v="0"/>
    <b v="1"/>
    <s v="food/food trucks"/>
    <x v="0"/>
    <s v="food trucks"/>
  </r>
  <r>
    <s v="Turner, Young and Collins"/>
    <s v="Self-enabling clear-thinking framework"/>
    <n v="153800"/>
    <n v="60342"/>
    <n v="60342"/>
    <s v="USD"/>
    <n v="1"/>
    <s v="failed"/>
    <x v="0"/>
    <n v="-93458"/>
    <n v="575"/>
    <n v="104.94260869565217"/>
    <x v="1"/>
    <n v="1552280400"/>
    <n v="1556946000"/>
    <d v="2019-03-11T05:00:00"/>
    <d v="2019-05-04T05:00:00"/>
    <b v="0"/>
    <b v="0"/>
    <s v="music/rock"/>
    <x v="1"/>
    <s v="rock"/>
  </r>
  <r>
    <s v="Richardson Inc"/>
    <s v="Assimilated fault-tolerant capacity"/>
    <n v="5000"/>
    <n v="8907"/>
    <n v="8907"/>
    <s v="USD"/>
    <n v="1"/>
    <s v="successful"/>
    <x v="1"/>
    <n v="3907"/>
    <n v="106"/>
    <n v="84.028301886792448"/>
    <x v="1"/>
    <n v="1529989200"/>
    <n v="1530075600"/>
    <d v="2018-06-26T05:00:00"/>
    <d v="2018-06-27T05:00:00"/>
    <b v="0"/>
    <b v="0"/>
    <s v="music/electric music"/>
    <x v="1"/>
    <s v="electric music"/>
  </r>
  <r>
    <s v="Santos-Young"/>
    <s v="Enhanced neutral ability"/>
    <n v="4000"/>
    <n v="14606"/>
    <n v="14606"/>
    <s v="USD"/>
    <n v="1"/>
    <s v="successful"/>
    <x v="1"/>
    <n v="10606"/>
    <n v="142"/>
    <n v="102.85915492957747"/>
    <x v="1"/>
    <n v="1418709600"/>
    <n v="1418796000"/>
    <d v="2014-12-16T06:00:00"/>
    <d v="2014-12-17T06:00:00"/>
    <b v="0"/>
    <b v="0"/>
    <s v="film &amp; video/television"/>
    <x v="4"/>
    <s v="television"/>
  </r>
  <r>
    <s v="Nichols Ltd"/>
    <s v="Function-based attitude-oriented groupware"/>
    <n v="7400"/>
    <n v="8432"/>
    <n v="8432"/>
    <s v="USD"/>
    <n v="1"/>
    <s v="successful"/>
    <x v="1"/>
    <n v="1032"/>
    <n v="211"/>
    <n v="39.962085308056871"/>
    <x v="1"/>
    <n v="1372136400"/>
    <n v="1372482000"/>
    <d v="2013-06-25T05:00:00"/>
    <d v="2013-06-29T05:00:00"/>
    <b v="0"/>
    <b v="1"/>
    <s v="publishing/translations"/>
    <x v="5"/>
    <s v="translations"/>
  </r>
  <r>
    <s v="Murphy PLC"/>
    <s v="Optional solution-oriented instruction set"/>
    <n v="191500"/>
    <n v="57122"/>
    <n v="57122"/>
    <s v="USD"/>
    <n v="1"/>
    <s v="failed"/>
    <x v="0"/>
    <n v="-134378"/>
    <n v="1120"/>
    <n v="51.001785714285717"/>
    <x v="1"/>
    <n v="1533877200"/>
    <n v="1534395600"/>
    <d v="2018-08-10T05:00:00"/>
    <d v="2018-08-16T05:00:00"/>
    <b v="0"/>
    <b v="0"/>
    <s v="publishing/fiction"/>
    <x v="5"/>
    <s v="fiction"/>
  </r>
  <r>
    <s v="Hogan, Porter and Rivera"/>
    <s v="Organic object-oriented core"/>
    <n v="8500"/>
    <n v="4613"/>
    <n v="4613"/>
    <s v="USD"/>
    <n v="1"/>
    <s v="failed"/>
    <x v="0"/>
    <n v="-3887"/>
    <n v="113"/>
    <n v="40.823008849557525"/>
    <x v="1"/>
    <n v="1309064400"/>
    <n v="1311397200"/>
    <d v="2011-06-26T05:00:00"/>
    <d v="2011-07-23T05:00:00"/>
    <b v="0"/>
    <b v="0"/>
    <s v="film &amp; video/science fiction"/>
    <x v="4"/>
    <s v="science fiction"/>
  </r>
  <r>
    <s v="Lyons LLC"/>
    <s v="Balanced impactful circuit"/>
    <n v="68800"/>
    <n v="162603"/>
    <n v="162603"/>
    <s v="USD"/>
    <n v="1"/>
    <s v="successful"/>
    <x v="1"/>
    <n v="93803"/>
    <n v="2756"/>
    <n v="58.999637155297535"/>
    <x v="1"/>
    <n v="1425877200"/>
    <n v="1426914000"/>
    <d v="2015-03-09T05:00:00"/>
    <d v="2015-03-21T05:00:00"/>
    <b v="0"/>
    <b v="0"/>
    <s v="technology/wearables"/>
    <x v="2"/>
    <s v="wearables"/>
  </r>
  <r>
    <s v="Long-Greene"/>
    <s v="Future-proofed heuristic encryption"/>
    <n v="2400"/>
    <n v="16618.5"/>
    <n v="12310"/>
    <s v="GBP"/>
    <n v="1.35"/>
    <s v="successful"/>
    <x v="1"/>
    <n v="14218.5"/>
    <n v="173"/>
    <n v="96.060693641618499"/>
    <x v="4"/>
    <n v="1501304400"/>
    <n v="1501477200"/>
    <d v="2017-07-29T05:00:00"/>
    <d v="2017-07-31T05:00:00"/>
    <b v="0"/>
    <b v="0"/>
    <s v="food/food trucks"/>
    <x v="0"/>
    <s v="food trucks"/>
  </r>
  <r>
    <s v="Robles-Hudson"/>
    <s v="Balanced bifurcated leverage"/>
    <n v="8600"/>
    <n v="8656"/>
    <n v="8656"/>
    <s v="USD"/>
    <n v="1"/>
    <s v="successful"/>
    <x v="1"/>
    <n v="56"/>
    <n v="87"/>
    <n v="99.494252873563212"/>
    <x v="1"/>
    <n v="1268287200"/>
    <n v="1269061200"/>
    <d v="2010-03-11T06:00:00"/>
    <d v="2010-03-20T05:00:00"/>
    <b v="0"/>
    <b v="1"/>
    <s v="photography/photography books"/>
    <x v="7"/>
    <s v="photography books"/>
  </r>
  <r>
    <s v="Mcclure LLC"/>
    <s v="Sharable discrete budgetary management"/>
    <n v="196600"/>
    <n v="159931"/>
    <n v="159931"/>
    <s v="USD"/>
    <n v="1"/>
    <s v="failed"/>
    <x v="0"/>
    <n v="-36669"/>
    <n v="1538"/>
    <n v="103.98634590377114"/>
    <x v="1"/>
    <n v="1412139600"/>
    <n v="1415772000"/>
    <d v="2014-10-01T05:00:00"/>
    <d v="2014-11-12T06:00:00"/>
    <b v="0"/>
    <b v="1"/>
    <s v="theater/plays"/>
    <x v="3"/>
    <s v="plays"/>
  </r>
  <r>
    <s v="Martin, Russell and Baker"/>
    <s v="Focused solution-oriented instruction set"/>
    <n v="4200"/>
    <n v="689"/>
    <n v="689"/>
    <s v="USD"/>
    <n v="1"/>
    <s v="failed"/>
    <x v="0"/>
    <n v="-3511"/>
    <n v="9"/>
    <n v="76.555555555555557"/>
    <x v="1"/>
    <n v="1330063200"/>
    <n v="1331013600"/>
    <d v="2012-02-24T06:00:00"/>
    <d v="2012-03-06T06:00:00"/>
    <b v="0"/>
    <b v="1"/>
    <s v="publishing/fiction"/>
    <x v="5"/>
    <s v="fiction"/>
  </r>
  <r>
    <s v="Rice-Parker"/>
    <s v="Down-sized actuating infrastructure"/>
    <n v="91400"/>
    <n v="48236"/>
    <n v="48236"/>
    <s v="USD"/>
    <n v="1"/>
    <s v="failed"/>
    <x v="0"/>
    <n v="-43164"/>
    <n v="554"/>
    <n v="87.068592057761734"/>
    <x v="1"/>
    <n v="1576130400"/>
    <n v="1576735200"/>
    <d v="2019-12-12T06:00:00"/>
    <d v="2019-12-19T06:00:00"/>
    <b v="0"/>
    <b v="0"/>
    <s v="theater/plays"/>
    <x v="3"/>
    <s v="plays"/>
  </r>
  <r>
    <s v="Landry Inc"/>
    <s v="Synergistic cohesive adapter"/>
    <n v="29600"/>
    <n v="103978.35"/>
    <n v="77021"/>
    <s v="GBP"/>
    <n v="1.35"/>
    <s v="successful"/>
    <x v="1"/>
    <n v="74378.350000000006"/>
    <n v="1572"/>
    <n v="66.143988549618328"/>
    <x v="4"/>
    <n v="1407128400"/>
    <n v="1411362000"/>
    <d v="2014-08-04T05:00:00"/>
    <d v="2014-09-22T05:00:00"/>
    <b v="0"/>
    <b v="1"/>
    <s v="food/food trucks"/>
    <x v="0"/>
    <s v="food trucks"/>
  </r>
  <r>
    <s v="Richards-Davis"/>
    <s v="Quality-focused mission-critical structure"/>
    <n v="90600"/>
    <n v="37589.4"/>
    <n v="27844"/>
    <s v="GBP"/>
    <n v="1.35"/>
    <s v="failed"/>
    <x v="0"/>
    <n v="-53010.6"/>
    <n v="648"/>
    <n v="58.008333333333333"/>
    <x v="4"/>
    <n v="1560142800"/>
    <n v="1563685200"/>
    <d v="2019-06-10T05:00:00"/>
    <d v="2019-07-21T05:00:00"/>
    <b v="0"/>
    <b v="0"/>
    <s v="theater/plays"/>
    <x v="3"/>
    <s v="plays"/>
  </r>
  <r>
    <s v="Davis, Cox and Fox"/>
    <s v="Compatible exuding Graphical User Interface"/>
    <n v="5200"/>
    <n v="947.7"/>
    <n v="702"/>
    <s v="GBP"/>
    <n v="1.35"/>
    <s v="failed"/>
    <x v="0"/>
    <n v="-4252.3"/>
    <n v="21"/>
    <n v="45.128571428571433"/>
    <x v="4"/>
    <n v="1520575200"/>
    <n v="1521867600"/>
    <d v="2018-03-09T06:00:00"/>
    <d v="2018-03-24T05:00:00"/>
    <b v="0"/>
    <b v="1"/>
    <s v="publishing/translations"/>
    <x v="5"/>
    <s v="translations"/>
  </r>
  <r>
    <s v="Smith-Wallace"/>
    <s v="Monitored 24/7 time-frame"/>
    <n v="110300"/>
    <n v="197024"/>
    <n v="197024"/>
    <s v="USD"/>
    <n v="1"/>
    <s v="successful"/>
    <x v="1"/>
    <n v="86724"/>
    <n v="2346"/>
    <n v="83.982949701619773"/>
    <x v="1"/>
    <n v="1492664400"/>
    <n v="1495515600"/>
    <d v="2017-04-20T05:00:00"/>
    <d v="2017-05-23T05:00:00"/>
    <b v="0"/>
    <b v="0"/>
    <s v="theater/plays"/>
    <x v="3"/>
    <s v="plays"/>
  </r>
  <r>
    <s v="Cordova, Shaw and Wang"/>
    <s v="Virtual secondary open architecture"/>
    <n v="5300"/>
    <n v="11663"/>
    <n v="11663"/>
    <s v="USD"/>
    <n v="1"/>
    <s v="successful"/>
    <x v="1"/>
    <n v="6363"/>
    <n v="115"/>
    <n v="101.41739130434783"/>
    <x v="1"/>
    <n v="1454479200"/>
    <n v="1455948000"/>
    <d v="2016-02-03T06:00:00"/>
    <d v="2016-02-20T06:00:00"/>
    <b v="0"/>
    <b v="0"/>
    <s v="theater/plays"/>
    <x v="3"/>
    <s v="plays"/>
  </r>
  <r>
    <s v="Clark Inc"/>
    <s v="Down-sized mobile time-frame"/>
    <n v="9200"/>
    <n v="10459.68"/>
    <n v="9339"/>
    <s v="EUR"/>
    <n v="1.1200000000000001"/>
    <s v="successful"/>
    <x v="1"/>
    <n v="1259.6800000000003"/>
    <n v="85"/>
    <n v="123.05505882352942"/>
    <x v="6"/>
    <n v="1281934800"/>
    <n v="1282366800"/>
    <d v="2010-08-16T05:00:00"/>
    <d v="2010-08-21T05:00:00"/>
    <b v="0"/>
    <b v="0"/>
    <s v="technology/wearables"/>
    <x v="2"/>
    <s v="wearables"/>
  </r>
  <r>
    <s v="Young and Sons"/>
    <s v="Innovative disintermediate encryption"/>
    <n v="2400"/>
    <n v="4596"/>
    <n v="4596"/>
    <s v="USD"/>
    <n v="1"/>
    <s v="successful"/>
    <x v="1"/>
    <n v="2196"/>
    <n v="144"/>
    <n v="31.916666666666668"/>
    <x v="1"/>
    <n v="1573970400"/>
    <n v="1574575200"/>
    <d v="2019-11-17T06:00:00"/>
    <d v="2019-11-24T06:00:00"/>
    <b v="0"/>
    <b v="0"/>
    <s v="journalism/audio"/>
    <x v="8"/>
    <s v="audio"/>
  </r>
  <r>
    <s v="Henson PLC"/>
    <s v="Universal contextually-based knowledgebase"/>
    <n v="56800"/>
    <n v="173437"/>
    <n v="173437"/>
    <s v="USD"/>
    <n v="1"/>
    <s v="successful"/>
    <x v="1"/>
    <n v="116637"/>
    <n v="2443"/>
    <n v="70.993450675399103"/>
    <x v="1"/>
    <n v="1372654800"/>
    <n v="1374901200"/>
    <d v="2013-07-01T05:00:00"/>
    <d v="2013-07-27T05:00:00"/>
    <b v="0"/>
    <b v="1"/>
    <s v="food/food trucks"/>
    <x v="0"/>
    <s v="food trucks"/>
  </r>
  <r>
    <s v="Garcia Group"/>
    <s v="Persevering interactive matrix"/>
    <n v="191000"/>
    <n v="45831"/>
    <n v="45831"/>
    <s v="USD"/>
    <n v="1"/>
    <s v="canceled"/>
    <x v="3"/>
    <n v="-145169"/>
    <n v="595"/>
    <n v="77.026890756302521"/>
    <x v="1"/>
    <n v="1275886800"/>
    <n v="1278910800"/>
    <d v="2010-06-07T05:00:00"/>
    <d v="2010-07-12T05:00:00"/>
    <b v="1"/>
    <b v="1"/>
    <s v="film &amp; video/shorts"/>
    <x v="4"/>
    <s v="shorts"/>
  </r>
  <r>
    <s v="Adams, Walker and Wong"/>
    <s v="Seamless background framework"/>
    <n v="900"/>
    <n v="6514"/>
    <n v="6514"/>
    <s v="USD"/>
    <n v="1"/>
    <s v="successful"/>
    <x v="1"/>
    <n v="5614"/>
    <n v="64"/>
    <n v="101.78125"/>
    <x v="1"/>
    <n v="1561784400"/>
    <n v="1562907600"/>
    <d v="2019-06-29T05:00:00"/>
    <d v="2019-07-12T05:00:00"/>
    <b v="0"/>
    <b v="0"/>
    <s v="photography/photography books"/>
    <x v="7"/>
    <s v="photography books"/>
  </r>
  <r>
    <s v="Hopkins-Browning"/>
    <s v="Balanced upward-trending productivity"/>
    <n v="2500"/>
    <n v="13684"/>
    <n v="13684"/>
    <s v="USD"/>
    <n v="1"/>
    <s v="successful"/>
    <x v="1"/>
    <n v="11184"/>
    <n v="268"/>
    <n v="51.059701492537314"/>
    <x v="1"/>
    <n v="1332392400"/>
    <n v="1332478800"/>
    <d v="2012-03-22T05:00:00"/>
    <d v="2012-03-23T05:00:00"/>
    <b v="0"/>
    <b v="0"/>
    <s v="technology/wearables"/>
    <x v="2"/>
    <s v="wearables"/>
  </r>
  <r>
    <s v="Bell, Edwards and Andersen"/>
    <s v="Centralized clear-thinking solution"/>
    <n v="3200"/>
    <n v="1989.6"/>
    <n v="13264"/>
    <s v="DKK"/>
    <n v="0.15"/>
    <s v="successful"/>
    <x v="0"/>
    <n v="-1210.4000000000001"/>
    <n v="195"/>
    <n v="10.203076923076923"/>
    <x v="3"/>
    <n v="1402376400"/>
    <n v="1402722000"/>
    <d v="2014-06-10T05:00:00"/>
    <d v="2014-06-14T05:00:00"/>
    <b v="0"/>
    <b v="0"/>
    <s v="theater/plays"/>
    <x v="3"/>
    <s v="plays"/>
  </r>
  <r>
    <s v="Morales Group"/>
    <s v="Optimized bi-directional extranet"/>
    <n v="183800"/>
    <n v="1667"/>
    <n v="1667"/>
    <s v="USD"/>
    <n v="1"/>
    <s v="failed"/>
    <x v="0"/>
    <n v="-182133"/>
    <n v="54"/>
    <n v="30.87037037037037"/>
    <x v="1"/>
    <n v="1495342800"/>
    <n v="1496811600"/>
    <d v="2017-05-21T05:00:00"/>
    <d v="2017-06-07T05:00:00"/>
    <b v="0"/>
    <b v="0"/>
    <s v="film &amp; video/animation"/>
    <x v="4"/>
    <s v="animation"/>
  </r>
  <r>
    <s v="Lucero Group"/>
    <s v="Intuitive actuating benchmark"/>
    <n v="9800"/>
    <n v="3349"/>
    <n v="3349"/>
    <s v="USD"/>
    <n v="1"/>
    <s v="failed"/>
    <x v="0"/>
    <n v="-6451"/>
    <n v="120"/>
    <n v="27.908333333333335"/>
    <x v="1"/>
    <n v="1482213600"/>
    <n v="1482213600"/>
    <d v="2016-12-20T06:00:00"/>
    <d v="2016-12-20T06:00:00"/>
    <b v="0"/>
    <b v="1"/>
    <s v="technology/wearables"/>
    <x v="2"/>
    <s v="wearables"/>
  </r>
  <r>
    <s v="Smith, Brown and Davis"/>
    <s v="Devolved background project"/>
    <n v="193400"/>
    <n v="6947.55"/>
    <n v="46317"/>
    <s v="DKK"/>
    <n v="0.15"/>
    <s v="failed"/>
    <x v="0"/>
    <n v="-186452.45"/>
    <n v="579"/>
    <n v="11.999222797927461"/>
    <x v="3"/>
    <n v="1420092000"/>
    <n v="1420264800"/>
    <d v="2015-01-01T06:00:00"/>
    <d v="2015-01-03T06:00:00"/>
    <b v="0"/>
    <b v="0"/>
    <s v="technology/web"/>
    <x v="2"/>
    <s v="web"/>
  </r>
  <r>
    <s v="Hunt Group"/>
    <s v="Reverse-engineered executive emulation"/>
    <n v="163800"/>
    <n v="78743"/>
    <n v="78743"/>
    <s v="USD"/>
    <n v="1"/>
    <s v="failed"/>
    <x v="0"/>
    <n v="-85057"/>
    <n v="2072"/>
    <n v="38.003378378378379"/>
    <x v="1"/>
    <n v="1458018000"/>
    <n v="1458450000"/>
    <d v="2016-03-15T05:00:00"/>
    <d v="2016-03-20T05:00:00"/>
    <b v="0"/>
    <b v="1"/>
    <s v="film &amp; video/documentary"/>
    <x v="4"/>
    <s v="documentary"/>
  </r>
  <r>
    <s v="Valdez Ltd"/>
    <s v="Team-oriented clear-thinking matrix"/>
    <n v="100"/>
    <n v="0"/>
    <n v="0"/>
    <s v="USD"/>
    <n v="1"/>
    <s v="failed"/>
    <x v="0"/>
    <n v="-100"/>
    <n v="0"/>
    <n v="0"/>
    <x v="1"/>
    <n v="1367384400"/>
    <n v="1369803600"/>
    <d v="2013-05-01T05:00:00"/>
    <d v="2013-05-29T05:00:00"/>
    <b v="0"/>
    <b v="1"/>
    <s v="theater/plays"/>
    <x v="3"/>
    <s v="plays"/>
  </r>
  <r>
    <s v="Mccann-Le"/>
    <s v="Focused coherent methodology"/>
    <n v="153600"/>
    <n v="107743"/>
    <n v="107743"/>
    <s v="USD"/>
    <n v="1"/>
    <s v="failed"/>
    <x v="0"/>
    <n v="-45857"/>
    <n v="1796"/>
    <n v="59.990534521158132"/>
    <x v="1"/>
    <n v="1363064400"/>
    <n v="1363237200"/>
    <d v="2013-03-12T05:00:00"/>
    <d v="2013-03-14T05:00:00"/>
    <b v="0"/>
    <b v="0"/>
    <s v="film &amp; video/documentary"/>
    <x v="4"/>
    <s v="documentary"/>
  </r>
  <r>
    <s v="Johnson Inc"/>
    <s v="Reduced context-sensitive complexity"/>
    <n v="1300"/>
    <n v="4753.41"/>
    <n v="6889"/>
    <s v="AUD"/>
    <n v="0.69"/>
    <s v="successful"/>
    <x v="1"/>
    <n v="3453.41"/>
    <n v="186"/>
    <n v="25.555967741935483"/>
    <x v="2"/>
    <n v="1343365200"/>
    <n v="1345870800"/>
    <d v="2012-07-27T05:00:00"/>
    <d v="2012-08-25T05:00:00"/>
    <b v="0"/>
    <b v="1"/>
    <s v="games/video games"/>
    <x v="6"/>
    <s v="video games"/>
  </r>
  <r>
    <s v="Collins LLC"/>
    <s v="Decentralized 4thgeneration time-frame"/>
    <n v="25500"/>
    <n v="45983"/>
    <n v="45983"/>
    <s v="USD"/>
    <n v="1"/>
    <s v="successful"/>
    <x v="1"/>
    <n v="20483"/>
    <n v="460"/>
    <n v="99.963043478260872"/>
    <x v="1"/>
    <n v="1435726800"/>
    <n v="1437454800"/>
    <d v="2015-07-01T05:00:00"/>
    <d v="2015-07-21T05:00:00"/>
    <b v="0"/>
    <b v="0"/>
    <s v="film &amp; video/drama"/>
    <x v="4"/>
    <s v="drama"/>
  </r>
  <r>
    <s v="Smith-Miller"/>
    <s v="De-engineered cohesive moderator"/>
    <n v="7500"/>
    <n v="7754.880000000001"/>
    <n v="6924"/>
    <s v="EUR"/>
    <n v="1.1200000000000001"/>
    <s v="failed"/>
    <x v="1"/>
    <n v="254.88000000000102"/>
    <n v="62"/>
    <n v="125.07870967741937"/>
    <x v="6"/>
    <n v="1431925200"/>
    <n v="1432011600"/>
    <d v="2015-05-18T05:00:00"/>
    <d v="2015-05-19T05:00:00"/>
    <b v="0"/>
    <b v="0"/>
    <s v="music/rock"/>
    <x v="1"/>
    <s v="rock"/>
  </r>
  <r>
    <s v="Jensen-Vargas"/>
    <s v="Ameliorated explicit parallelism"/>
    <n v="89900"/>
    <n v="12497"/>
    <n v="12497"/>
    <s v="USD"/>
    <n v="1"/>
    <s v="failed"/>
    <x v="0"/>
    <n v="-77403"/>
    <n v="347"/>
    <n v="36.014409221902014"/>
    <x v="1"/>
    <n v="1362722400"/>
    <n v="1366347600"/>
    <d v="2013-03-08T06:00:00"/>
    <d v="2013-04-19T05:00:00"/>
    <b v="0"/>
    <b v="1"/>
    <s v="publishing/radio &amp; podcasts"/>
    <x v="5"/>
    <s v="radio &amp; podcasts"/>
  </r>
  <r>
    <s v="Robles, Bell and Gonzalez"/>
    <s v="Customizable background monitoring"/>
    <n v="18000"/>
    <n v="166874"/>
    <n v="166874"/>
    <s v="USD"/>
    <n v="1"/>
    <s v="successful"/>
    <x v="1"/>
    <n v="148874"/>
    <n v="2528"/>
    <n v="66.010284810126578"/>
    <x v="1"/>
    <n v="1511416800"/>
    <n v="1512885600"/>
    <d v="2017-11-23T06:00:00"/>
    <d v="2017-12-10T06:00:00"/>
    <b v="0"/>
    <b v="1"/>
    <s v="theater/plays"/>
    <x v="3"/>
    <s v="plays"/>
  </r>
  <r>
    <s v="Turner, Miller and Francis"/>
    <s v="Compatible well-modulated budgetary management"/>
    <n v="2100"/>
    <n v="837"/>
    <n v="837"/>
    <s v="USD"/>
    <n v="1"/>
    <s v="failed"/>
    <x v="0"/>
    <n v="-1263"/>
    <n v="19"/>
    <n v="44.05263157894737"/>
    <x v="1"/>
    <n v="1365483600"/>
    <n v="1369717200"/>
    <d v="2013-04-09T05:00:00"/>
    <d v="2013-05-28T05:00:00"/>
    <b v="0"/>
    <b v="1"/>
    <s v="technology/web"/>
    <x v="2"/>
    <s v="web"/>
  </r>
  <r>
    <s v="Roberts Group"/>
    <s v="Up-sized radical pricing structure"/>
    <n v="172700"/>
    <n v="193820"/>
    <n v="193820"/>
    <s v="USD"/>
    <n v="1"/>
    <s v="successful"/>
    <x v="1"/>
    <n v="21120"/>
    <n v="3657"/>
    <n v="52.999726551818434"/>
    <x v="1"/>
    <n v="1532840400"/>
    <n v="1534654800"/>
    <d v="2018-07-29T05:00:00"/>
    <d v="2018-08-19T05:00:00"/>
    <b v="0"/>
    <b v="0"/>
    <s v="theater/plays"/>
    <x v="3"/>
    <s v="plays"/>
  </r>
  <r>
    <s v="White LLC"/>
    <s v="Robust zero-defect project"/>
    <n v="168500"/>
    <n v="119510"/>
    <n v="119510"/>
    <s v="USD"/>
    <n v="1"/>
    <s v="failed"/>
    <x v="0"/>
    <n v="-48990"/>
    <n v="1258"/>
    <n v="95"/>
    <x v="1"/>
    <n v="1336194000"/>
    <n v="1337058000"/>
    <d v="2012-05-05T05:00:00"/>
    <d v="2012-05-15T05:00:00"/>
    <b v="0"/>
    <b v="0"/>
    <s v="theater/plays"/>
    <x v="3"/>
    <s v="plays"/>
  </r>
  <r>
    <s v="Best, Miller and Thomas"/>
    <s v="Re-engineered mobile task-force"/>
    <n v="7800"/>
    <n v="6409.41"/>
    <n v="9289"/>
    <s v="AUD"/>
    <n v="0.69"/>
    <s v="successful"/>
    <x v="0"/>
    <n v="-1390.5900000000001"/>
    <n v="131"/>
    <n v="48.926793893129769"/>
    <x v="2"/>
    <n v="1527742800"/>
    <n v="1529816400"/>
    <d v="2018-05-31T05:00:00"/>
    <d v="2018-06-24T05:00:00"/>
    <b v="0"/>
    <b v="0"/>
    <s v="film &amp; video/drama"/>
    <x v="4"/>
    <s v="drama"/>
  </r>
  <r>
    <s v="Smith-Mullins"/>
    <s v="User-centric intangible neural-net"/>
    <n v="147800"/>
    <n v="35498"/>
    <n v="35498"/>
    <s v="USD"/>
    <n v="1"/>
    <s v="failed"/>
    <x v="0"/>
    <n v="-112302"/>
    <n v="362"/>
    <n v="98.060773480662988"/>
    <x v="1"/>
    <n v="1564030800"/>
    <n v="1564894800"/>
    <d v="2019-07-25T05:00:00"/>
    <d v="2019-08-04T05:00:00"/>
    <b v="0"/>
    <b v="0"/>
    <s v="theater/plays"/>
    <x v="3"/>
    <s v="plays"/>
  </r>
  <r>
    <s v="Williams-Walsh"/>
    <s v="Organized explicit core"/>
    <n v="9100"/>
    <n v="12678"/>
    <n v="12678"/>
    <s v="USD"/>
    <n v="1"/>
    <s v="successful"/>
    <x v="1"/>
    <n v="3578"/>
    <n v="239"/>
    <n v="53.046025104602514"/>
    <x v="1"/>
    <n v="1404536400"/>
    <n v="1404622800"/>
    <d v="2014-07-05T05:00:00"/>
    <d v="2014-07-06T05:00:00"/>
    <b v="0"/>
    <b v="1"/>
    <s v="games/video games"/>
    <x v="6"/>
    <s v="video games"/>
  </r>
  <r>
    <s v="Harrison, Blackwell and Mendez"/>
    <s v="Synchronized 6thgeneration adapter"/>
    <n v="8300"/>
    <n v="3260"/>
    <n v="3260"/>
    <s v="USD"/>
    <n v="1"/>
    <s v="canceled"/>
    <x v="3"/>
    <n v="-5040"/>
    <n v="35"/>
    <n v="93.142857142857139"/>
    <x v="1"/>
    <n v="1284008400"/>
    <n v="1284181200"/>
    <d v="2010-09-09T05:00:00"/>
    <d v="2010-09-11T05:00:00"/>
    <b v="0"/>
    <b v="0"/>
    <s v="film &amp; video/television"/>
    <x v="4"/>
    <s v="television"/>
  </r>
  <r>
    <s v="Sanchez, Bradley and Flores"/>
    <s v="Centralized motivating capacity"/>
    <n v="138700"/>
    <n v="37347.599999999999"/>
    <n v="31123"/>
    <s v="CHF"/>
    <n v="1.2"/>
    <s v="canceled"/>
    <x v="3"/>
    <n v="-101352.4"/>
    <n v="528"/>
    <n v="70.734090909090909"/>
    <x v="5"/>
    <n v="1386309600"/>
    <n v="1386741600"/>
    <d v="2013-12-06T06:00:00"/>
    <d v="2013-12-11T06:00:00"/>
    <b v="0"/>
    <b v="1"/>
    <s v="music/rock"/>
    <x v="1"/>
    <s v="rock"/>
  </r>
  <r>
    <s v="Cox LLC"/>
    <s v="Phased 24hour flexibility"/>
    <n v="8600"/>
    <n v="3549.7799999999997"/>
    <n v="4797"/>
    <s v="CAD"/>
    <n v="0.74"/>
    <s v="failed"/>
    <x v="0"/>
    <n v="-5050.22"/>
    <n v="133"/>
    <n v="26.690075187969924"/>
    <x v="0"/>
    <n v="1324620000"/>
    <n v="1324792800"/>
    <d v="2011-12-23T06:00:00"/>
    <d v="2011-12-25T06:00:00"/>
    <b v="0"/>
    <b v="1"/>
    <s v="theater/plays"/>
    <x v="3"/>
    <s v="plays"/>
  </r>
  <r>
    <s v="Morales-Odonnell"/>
    <s v="Exclusive 5thgeneration structure"/>
    <n v="125400"/>
    <n v="53324"/>
    <n v="53324"/>
    <s v="USD"/>
    <n v="1"/>
    <s v="failed"/>
    <x v="0"/>
    <n v="-72076"/>
    <n v="846"/>
    <n v="63.030732860520096"/>
    <x v="1"/>
    <n v="1281070800"/>
    <n v="1284354000"/>
    <d v="2010-08-06T05:00:00"/>
    <d v="2010-09-13T05:00:00"/>
    <b v="0"/>
    <b v="0"/>
    <s v="publishing/nonfiction"/>
    <x v="5"/>
    <s v="nonfiction"/>
  </r>
  <r>
    <s v="Ramirez LLC"/>
    <s v="Multi-tiered maximized orchestration"/>
    <n v="5900"/>
    <n v="6608"/>
    <n v="6608"/>
    <s v="USD"/>
    <n v="1"/>
    <s v="successful"/>
    <x v="1"/>
    <n v="708"/>
    <n v="78"/>
    <n v="84.717948717948715"/>
    <x v="1"/>
    <n v="1493960400"/>
    <n v="1494392400"/>
    <d v="2017-05-05T05:00:00"/>
    <d v="2017-05-10T05:00:00"/>
    <b v="0"/>
    <b v="0"/>
    <s v="food/food trucks"/>
    <x v="0"/>
    <s v="food trucks"/>
  </r>
  <r>
    <s v="Ramirez Group"/>
    <s v="Open-architected uniform instruction set"/>
    <n v="8800"/>
    <n v="622"/>
    <n v="622"/>
    <s v="USD"/>
    <n v="1"/>
    <s v="failed"/>
    <x v="0"/>
    <n v="-8178"/>
    <n v="10"/>
    <n v="62.2"/>
    <x v="1"/>
    <n v="1519365600"/>
    <n v="1519538400"/>
    <d v="2018-02-23T06:00:00"/>
    <d v="2018-02-25T06:00:00"/>
    <b v="0"/>
    <b v="1"/>
    <s v="film &amp; video/animation"/>
    <x v="4"/>
    <s v="animation"/>
  </r>
  <r>
    <s v="Marsh-Coleman"/>
    <s v="Exclusive asymmetric analyzer"/>
    <n v="177700"/>
    <n v="180802"/>
    <n v="180802"/>
    <s v="USD"/>
    <n v="1"/>
    <s v="successful"/>
    <x v="1"/>
    <n v="3102"/>
    <n v="1773"/>
    <n v="101.97518330513255"/>
    <x v="1"/>
    <n v="1420696800"/>
    <n v="1421906400"/>
    <d v="2015-01-08T06:00:00"/>
    <d v="2015-01-22T06:00:00"/>
    <b v="0"/>
    <b v="1"/>
    <s v="music/rock"/>
    <x v="1"/>
    <s v="rock"/>
  </r>
  <r>
    <s v="Frederick, Jenkins and Collins"/>
    <s v="Organic radical collaboration"/>
    <n v="800"/>
    <n v="3406"/>
    <n v="3406"/>
    <s v="USD"/>
    <n v="1"/>
    <s v="successful"/>
    <x v="1"/>
    <n v="2606"/>
    <n v="32"/>
    <n v="106.4375"/>
    <x v="1"/>
    <n v="1555650000"/>
    <n v="1555909200"/>
    <d v="2019-04-19T05:00:00"/>
    <d v="2019-04-22T05:00:00"/>
    <b v="0"/>
    <b v="0"/>
    <s v="theater/plays"/>
    <x v="3"/>
    <s v="plays"/>
  </r>
  <r>
    <s v="Wilson Ltd"/>
    <s v="Function-based multi-state software"/>
    <n v="7600"/>
    <n v="11061"/>
    <n v="11061"/>
    <s v="USD"/>
    <n v="1"/>
    <s v="successful"/>
    <x v="1"/>
    <n v="3461"/>
    <n v="369"/>
    <n v="29.975609756097562"/>
    <x v="1"/>
    <n v="1471928400"/>
    <n v="1472446800"/>
    <d v="2016-08-23T05:00:00"/>
    <d v="2016-08-29T05:00:00"/>
    <b v="0"/>
    <b v="1"/>
    <s v="film &amp; video/drama"/>
    <x v="4"/>
    <s v="drama"/>
  </r>
  <r>
    <s v="Cline, Peterson and Lowery"/>
    <s v="Innovative static budgetary management"/>
    <n v="50500"/>
    <n v="16389"/>
    <n v="16389"/>
    <s v="USD"/>
    <n v="1"/>
    <s v="failed"/>
    <x v="0"/>
    <n v="-34111"/>
    <n v="191"/>
    <n v="85.806282722513089"/>
    <x v="1"/>
    <n v="1341291600"/>
    <n v="1342328400"/>
    <d v="2012-07-03T05:00:00"/>
    <d v="2012-07-15T05:00:00"/>
    <b v="0"/>
    <b v="0"/>
    <s v="film &amp; video/shorts"/>
    <x v="4"/>
    <s v="shorts"/>
  </r>
  <r>
    <s v="Underwood, James and Jones"/>
    <s v="Triple-buffered holistic ability"/>
    <n v="900"/>
    <n v="6303"/>
    <n v="6303"/>
    <s v="USD"/>
    <n v="1"/>
    <s v="successful"/>
    <x v="1"/>
    <n v="5403"/>
    <n v="89"/>
    <n v="70.82022471910112"/>
    <x v="1"/>
    <n v="1267682400"/>
    <n v="1268114400"/>
    <d v="2010-03-04T06:00:00"/>
    <d v="2010-03-09T06:00:00"/>
    <b v="0"/>
    <b v="0"/>
    <s v="film &amp; video/shorts"/>
    <x v="4"/>
    <s v="shorts"/>
  </r>
  <r>
    <s v="Johnson-Contreras"/>
    <s v="Diverse scalable superstructure"/>
    <n v="96700"/>
    <n v="81136"/>
    <n v="81136"/>
    <s v="USD"/>
    <n v="1"/>
    <s v="failed"/>
    <x v="0"/>
    <n v="-15564"/>
    <n v="1979"/>
    <n v="40.998484082870135"/>
    <x v="1"/>
    <n v="1272258000"/>
    <n v="1273381200"/>
    <d v="2010-04-26T05:00:00"/>
    <d v="2010-05-09T05:00:00"/>
    <b v="0"/>
    <b v="0"/>
    <s v="theater/plays"/>
    <x v="3"/>
    <s v="plays"/>
  </r>
  <r>
    <s v="Greene, Lloyd and Sims"/>
    <s v="Balanced leadingedge data-warehouse"/>
    <n v="2100"/>
    <n v="1768"/>
    <n v="1768"/>
    <s v="USD"/>
    <n v="1"/>
    <s v="failed"/>
    <x v="0"/>
    <n v="-332"/>
    <n v="63"/>
    <n v="28.063492063492063"/>
    <x v="1"/>
    <n v="1290492000"/>
    <n v="1290837600"/>
    <d v="2010-11-23T06:00:00"/>
    <d v="2010-11-27T06:00:00"/>
    <b v="0"/>
    <b v="0"/>
    <s v="technology/wearables"/>
    <x v="2"/>
    <s v="wearables"/>
  </r>
  <r>
    <s v="Smith-Sparks"/>
    <s v="Digitized bandwidth-monitored open architecture"/>
    <n v="8300"/>
    <n v="12944"/>
    <n v="12944"/>
    <s v="USD"/>
    <n v="1"/>
    <s v="successful"/>
    <x v="1"/>
    <n v="4644"/>
    <n v="147"/>
    <n v="88.054421768707485"/>
    <x v="1"/>
    <n v="1451109600"/>
    <n v="1454306400"/>
    <d v="2015-12-26T06:00:00"/>
    <d v="2016-02-01T06:00:00"/>
    <b v="0"/>
    <b v="1"/>
    <s v="theater/plays"/>
    <x v="3"/>
    <s v="plays"/>
  </r>
  <r>
    <s v="Rosario-Smith"/>
    <s v="Enterprise-wide intermediate portal"/>
    <n v="189200"/>
    <n v="139475.20000000001"/>
    <n v="188480"/>
    <s v="CAD"/>
    <n v="0.74"/>
    <s v="failed"/>
    <x v="0"/>
    <n v="-49724.799999999988"/>
    <n v="6080"/>
    <n v="22.94"/>
    <x v="0"/>
    <n v="1454652000"/>
    <n v="1457762400"/>
    <d v="2016-02-05T06:00:00"/>
    <d v="2016-03-12T06:00:00"/>
    <b v="0"/>
    <b v="0"/>
    <s v="film &amp; video/animation"/>
    <x v="4"/>
    <s v="animation"/>
  </r>
  <r>
    <s v="Avila, Ford and Welch"/>
    <s v="Focused leadingedge matrix"/>
    <n v="9000"/>
    <n v="9756.4500000000007"/>
    <n v="7227"/>
    <s v="GBP"/>
    <n v="1.35"/>
    <s v="failed"/>
    <x v="1"/>
    <n v="756.45000000000073"/>
    <n v="80"/>
    <n v="121.95562500000001"/>
    <x v="4"/>
    <n v="1385186400"/>
    <n v="1389074400"/>
    <d v="2013-11-23T06:00:00"/>
    <d v="2014-01-07T06:00:00"/>
    <b v="0"/>
    <b v="0"/>
    <s v="music/indie rock"/>
    <x v="1"/>
    <s v="indie rock"/>
  </r>
  <r>
    <s v="Gallegos Inc"/>
    <s v="Seamless logistical encryption"/>
    <n v="5100"/>
    <n v="574"/>
    <n v="574"/>
    <s v="USD"/>
    <n v="1"/>
    <s v="failed"/>
    <x v="0"/>
    <n v="-4526"/>
    <n v="9"/>
    <n v="63.777777777777779"/>
    <x v="1"/>
    <n v="1399698000"/>
    <n v="1402117200"/>
    <d v="2014-05-10T05:00:00"/>
    <d v="2014-06-07T05:00:00"/>
    <b v="0"/>
    <b v="0"/>
    <s v="games/video games"/>
    <x v="6"/>
    <s v="video games"/>
  </r>
  <r>
    <s v="Morrow, Santiago and Soto"/>
    <s v="Stand-alone human-resource workforce"/>
    <n v="105000"/>
    <n v="96328"/>
    <n v="96328"/>
    <s v="USD"/>
    <n v="1"/>
    <s v="failed"/>
    <x v="0"/>
    <n v="-8672"/>
    <n v="1784"/>
    <n v="53.995515695067262"/>
    <x v="1"/>
    <n v="1283230800"/>
    <n v="1284440400"/>
    <d v="2010-08-31T05:00:00"/>
    <d v="2010-09-14T05:00:00"/>
    <b v="0"/>
    <b v="1"/>
    <s v="publishing/fiction"/>
    <x v="5"/>
    <s v="fiction"/>
  </r>
  <r>
    <s v="Berry-Richardson"/>
    <s v="Automated zero tolerance implementation"/>
    <n v="186700"/>
    <n v="214005.6"/>
    <n v="178338"/>
    <s v="CHF"/>
    <n v="1.2"/>
    <s v="live"/>
    <x v="2"/>
    <n v="27305.600000000006"/>
    <n v="3640"/>
    <n v="58.792747252747255"/>
    <x v="5"/>
    <n v="1384149600"/>
    <n v="1388988000"/>
    <d v="2013-11-11T06:00:00"/>
    <d v="2014-01-06T06:00:00"/>
    <b v="0"/>
    <b v="0"/>
    <s v="games/video games"/>
    <x v="6"/>
    <s v="video games"/>
  </r>
  <r>
    <s v="Cordova-Torres"/>
    <s v="Pre-emptive grid-enabled contingency"/>
    <n v="1600"/>
    <n v="5954.04"/>
    <n v="8046"/>
    <s v="CAD"/>
    <n v="0.74"/>
    <s v="successful"/>
    <x v="1"/>
    <n v="4354.04"/>
    <n v="126"/>
    <n v="47.254285714285714"/>
    <x v="0"/>
    <n v="1516860000"/>
    <n v="1516946400"/>
    <d v="2018-01-25T06:00:00"/>
    <d v="2018-01-26T06:00:00"/>
    <b v="0"/>
    <b v="0"/>
    <s v="theater/plays"/>
    <x v="3"/>
    <s v="plays"/>
  </r>
  <r>
    <s v="Holt, Bernard and Johnson"/>
    <s v="Multi-lateral didactic encoding"/>
    <n v="115600"/>
    <n v="248516.1"/>
    <n v="184086"/>
    <s v="GBP"/>
    <n v="1.35"/>
    <s v="successful"/>
    <x v="1"/>
    <n v="132916.1"/>
    <n v="2218"/>
    <n v="112.04513074842201"/>
    <x v="4"/>
    <n v="1374642000"/>
    <n v="1377752400"/>
    <d v="2013-07-24T05:00:00"/>
    <d v="2013-08-29T05:00:00"/>
    <b v="0"/>
    <b v="0"/>
    <s v="music/indie rock"/>
    <x v="1"/>
    <s v="indie rock"/>
  </r>
  <r>
    <s v="Clark, Mccormick and Mendoza"/>
    <s v="Self-enabling didactic orchestration"/>
    <n v="89100"/>
    <n v="13385"/>
    <n v="13385"/>
    <s v="USD"/>
    <n v="1"/>
    <s v="failed"/>
    <x v="0"/>
    <n v="-75715"/>
    <n v="243"/>
    <n v="55.08230452674897"/>
    <x v="1"/>
    <n v="1534482000"/>
    <n v="1534568400"/>
    <d v="2018-08-17T05:00:00"/>
    <d v="2018-08-18T05:00:00"/>
    <b v="0"/>
    <b v="1"/>
    <s v="film &amp; video/drama"/>
    <x v="4"/>
    <s v="drama"/>
  </r>
  <r>
    <s v="Garrison LLC"/>
    <s v="Profit-focused 24/7 data-warehouse"/>
    <n v="2600"/>
    <n v="14036.960000000001"/>
    <n v="12533"/>
    <s v="EUR"/>
    <n v="1.1200000000000001"/>
    <s v="successful"/>
    <x v="1"/>
    <n v="11436.960000000001"/>
    <n v="202"/>
    <n v="69.489900990099017"/>
    <x v="6"/>
    <n v="1528434000"/>
    <n v="1528606800"/>
    <d v="2018-06-08T05:00:00"/>
    <d v="2018-06-10T05:00:00"/>
    <b v="0"/>
    <b v="1"/>
    <s v="theater/plays"/>
    <x v="3"/>
    <s v="plays"/>
  </r>
  <r>
    <s v="Shannon-Olson"/>
    <s v="Enhanced methodical middleware"/>
    <n v="9800"/>
    <n v="16460.640000000003"/>
    <n v="14697"/>
    <s v="EUR"/>
    <n v="1.1200000000000001"/>
    <s v="successful"/>
    <x v="1"/>
    <n v="6660.6400000000031"/>
    <n v="140"/>
    <n v="117.57600000000002"/>
    <x v="6"/>
    <n v="1282626000"/>
    <n v="1284872400"/>
    <d v="2010-08-24T05:00:00"/>
    <d v="2010-09-19T05:00:00"/>
    <b v="0"/>
    <b v="0"/>
    <s v="publishing/fiction"/>
    <x v="5"/>
    <s v="fiction"/>
  </r>
  <r>
    <s v="Murillo-Mcfarland"/>
    <s v="Synchronized client-driven projection"/>
    <n v="84400"/>
    <n v="14840.25"/>
    <n v="98935"/>
    <s v="DKK"/>
    <n v="0.15"/>
    <s v="successful"/>
    <x v="0"/>
    <n v="-69559.75"/>
    <n v="1052"/>
    <n v="14.106701520912548"/>
    <x v="3"/>
    <n v="1535605200"/>
    <n v="1537592400"/>
    <d v="2018-08-30T05:00:00"/>
    <d v="2018-09-22T05:00:00"/>
    <b v="1"/>
    <b v="1"/>
    <s v="film &amp; video/documentary"/>
    <x v="4"/>
    <s v="documentary"/>
  </r>
  <r>
    <s v="Young, Gilbert and Escobar"/>
    <s v="Networked didactic time-frame"/>
    <n v="151300"/>
    <n v="57034"/>
    <n v="57034"/>
    <s v="USD"/>
    <n v="1"/>
    <s v="failed"/>
    <x v="0"/>
    <n v="-94266"/>
    <n v="1296"/>
    <n v="44.007716049382715"/>
    <x v="1"/>
    <n v="1379826000"/>
    <n v="1381208400"/>
    <d v="2013-09-22T05:00:00"/>
    <d v="2013-10-08T05:00:00"/>
    <b v="0"/>
    <b v="0"/>
    <s v="games/mobile games"/>
    <x v="6"/>
    <s v="mobile games"/>
  </r>
  <r>
    <s v="Thomas, Welch and Santana"/>
    <s v="Assimilated exuding toolset"/>
    <n v="9800"/>
    <n v="7120"/>
    <n v="7120"/>
    <s v="USD"/>
    <n v="1"/>
    <s v="failed"/>
    <x v="0"/>
    <n v="-2680"/>
    <n v="77"/>
    <n v="92.467532467532465"/>
    <x v="1"/>
    <n v="1561957200"/>
    <n v="1562475600"/>
    <d v="2019-07-01T05:00:00"/>
    <d v="2019-07-07T05:00:00"/>
    <b v="0"/>
    <b v="1"/>
    <s v="food/food trucks"/>
    <x v="0"/>
    <s v="food trucks"/>
  </r>
  <r>
    <s v="Brown-Pena"/>
    <s v="Front-line client-server secured line"/>
    <n v="5300"/>
    <n v="14097"/>
    <n v="14097"/>
    <s v="USD"/>
    <n v="1"/>
    <s v="successful"/>
    <x v="1"/>
    <n v="8797"/>
    <n v="247"/>
    <n v="57.072874493927124"/>
    <x v="1"/>
    <n v="1525496400"/>
    <n v="1527397200"/>
    <d v="2018-05-05T05:00:00"/>
    <d v="2018-05-27T05:00:00"/>
    <b v="0"/>
    <b v="0"/>
    <s v="photography/photography books"/>
    <x v="7"/>
    <s v="photography books"/>
  </r>
  <r>
    <s v="Holder, Caldwell and Vance"/>
    <s v="Polarized systemic Internet solution"/>
    <n v="178000"/>
    <n v="48256.320000000007"/>
    <n v="43086"/>
    <s v="EUR"/>
    <n v="1.1200000000000001"/>
    <s v="failed"/>
    <x v="0"/>
    <n v="-129743.67999999999"/>
    <n v="395"/>
    <n v="122.16789873417723"/>
    <x v="6"/>
    <n v="1433912400"/>
    <n v="1436158800"/>
    <d v="2015-06-10T05:00:00"/>
    <d v="2015-07-06T05:00:00"/>
    <b v="0"/>
    <b v="0"/>
    <s v="games/mobile games"/>
    <x v="6"/>
    <s v="mobile games"/>
  </r>
  <r>
    <s v="Harrison-Bridges"/>
    <s v="Profit-focused exuding moderator"/>
    <n v="77000"/>
    <n v="2605.5"/>
    <n v="1930"/>
    <s v="GBP"/>
    <n v="1.35"/>
    <s v="failed"/>
    <x v="0"/>
    <n v="-74394.5"/>
    <n v="49"/>
    <n v="53.173469387755105"/>
    <x v="4"/>
    <n v="1453442400"/>
    <n v="1456034400"/>
    <d v="2016-01-22T06:00:00"/>
    <d v="2016-02-21T06:00:00"/>
    <b v="0"/>
    <b v="0"/>
    <s v="music/indie rock"/>
    <x v="1"/>
    <s v="indie rock"/>
  </r>
  <r>
    <s v="Johnson, Murphy and Peterson"/>
    <s v="Cross-group high-level moderator"/>
    <n v="84900"/>
    <n v="13864"/>
    <n v="13864"/>
    <s v="USD"/>
    <n v="1"/>
    <s v="failed"/>
    <x v="0"/>
    <n v="-71036"/>
    <n v="180"/>
    <n v="77.022222222222226"/>
    <x v="1"/>
    <n v="1378875600"/>
    <n v="1380171600"/>
    <d v="2013-09-11T05:00:00"/>
    <d v="2013-09-26T05:00:00"/>
    <b v="0"/>
    <b v="0"/>
    <s v="games/video games"/>
    <x v="6"/>
    <s v="video games"/>
  </r>
  <r>
    <s v="Taylor Inc"/>
    <s v="Public-key 3rdgeneration system engine"/>
    <n v="2800"/>
    <n v="7742"/>
    <n v="7742"/>
    <s v="USD"/>
    <n v="1"/>
    <s v="successful"/>
    <x v="1"/>
    <n v="4942"/>
    <n v="84"/>
    <n v="92.166666666666671"/>
    <x v="1"/>
    <n v="1452232800"/>
    <n v="1453356000"/>
    <d v="2016-01-08T06:00:00"/>
    <d v="2016-01-21T06:00:00"/>
    <b v="0"/>
    <b v="0"/>
    <s v="music/rock"/>
    <x v="1"/>
    <s v="rock"/>
  </r>
  <r>
    <s v="Deleon and Sons"/>
    <s v="Organized value-added access"/>
    <n v="184800"/>
    <n v="164109"/>
    <n v="164109"/>
    <s v="USD"/>
    <n v="1"/>
    <s v="failed"/>
    <x v="0"/>
    <n v="-20691"/>
    <n v="2690"/>
    <n v="61.007063197026021"/>
    <x v="1"/>
    <n v="1577253600"/>
    <n v="1578981600"/>
    <d v="2019-12-25T06:00:00"/>
    <d v="2020-01-14T06:00:00"/>
    <b v="0"/>
    <b v="0"/>
    <s v="theater/plays"/>
    <x v="3"/>
    <s v="plays"/>
  </r>
  <r>
    <s v="Benjamin, Paul and Ferguson"/>
    <s v="Cloned global Graphical User Interface"/>
    <n v="4200"/>
    <n v="6870"/>
    <n v="6870"/>
    <s v="USD"/>
    <n v="1"/>
    <s v="successful"/>
    <x v="1"/>
    <n v="2670"/>
    <n v="88"/>
    <n v="78.068181818181813"/>
    <x v="1"/>
    <n v="1537160400"/>
    <n v="1537419600"/>
    <d v="2018-09-17T05:00:00"/>
    <d v="2018-09-20T05:00:00"/>
    <b v="0"/>
    <b v="1"/>
    <s v="theater/plays"/>
    <x v="3"/>
    <s v="plays"/>
  </r>
  <r>
    <s v="Hardin-Dixon"/>
    <s v="Focused solution-oriented matrix"/>
    <n v="1300"/>
    <n v="12597"/>
    <n v="12597"/>
    <s v="USD"/>
    <n v="1"/>
    <s v="successful"/>
    <x v="1"/>
    <n v="11297"/>
    <n v="156"/>
    <n v="80.75"/>
    <x v="1"/>
    <n v="1422165600"/>
    <n v="1423202400"/>
    <d v="2015-01-25T06:00:00"/>
    <d v="2015-02-06T06:00:00"/>
    <b v="0"/>
    <b v="0"/>
    <s v="film &amp; video/drama"/>
    <x v="4"/>
    <s v="drama"/>
  </r>
  <r>
    <s v="York-Pitts"/>
    <s v="Monitored discrete toolset"/>
    <n v="66100"/>
    <n v="179074"/>
    <n v="179074"/>
    <s v="USD"/>
    <n v="1"/>
    <s v="successful"/>
    <x v="1"/>
    <n v="112974"/>
    <n v="2985"/>
    <n v="59.991289782244557"/>
    <x v="1"/>
    <n v="1459486800"/>
    <n v="1460610000"/>
    <d v="2016-04-01T05:00:00"/>
    <d v="2016-04-14T05:00:00"/>
    <b v="0"/>
    <b v="0"/>
    <s v="theater/plays"/>
    <x v="3"/>
    <s v="plays"/>
  </r>
  <r>
    <s v="Jarvis and Sons"/>
    <s v="Business-focused intermediate system engine"/>
    <n v="29500"/>
    <n v="83843"/>
    <n v="83843"/>
    <s v="USD"/>
    <n v="1"/>
    <s v="successful"/>
    <x v="1"/>
    <n v="54343"/>
    <n v="762"/>
    <n v="110.03018372703411"/>
    <x v="1"/>
    <n v="1369717200"/>
    <n v="1370494800"/>
    <d v="2013-05-28T05:00:00"/>
    <d v="2013-06-06T05:00:00"/>
    <b v="0"/>
    <b v="0"/>
    <s v="technology/wearables"/>
    <x v="2"/>
    <s v="wearables"/>
  </r>
  <r>
    <s v="Morrison-Henderson"/>
    <s v="De-engineered disintermediate encoding"/>
    <n v="100"/>
    <n v="4.8"/>
    <n v="4"/>
    <s v="CHF"/>
    <n v="1.2"/>
    <s v="canceled"/>
    <x v="3"/>
    <n v="-95.2"/>
    <n v="1"/>
    <n v="4.8"/>
    <x v="5"/>
    <n v="1330495200"/>
    <n v="1332306000"/>
    <d v="2012-02-29T06:00:00"/>
    <d v="2012-03-21T05:00:00"/>
    <b v="0"/>
    <b v="0"/>
    <s v="music/indie rock"/>
    <x v="1"/>
    <s v="indie rock"/>
  </r>
  <r>
    <s v="Martin-James"/>
    <s v="Streamlined upward-trending analyzer"/>
    <n v="180100"/>
    <n v="72862.62"/>
    <n v="105598"/>
    <s v="AUD"/>
    <n v="0.69"/>
    <s v="failed"/>
    <x v="0"/>
    <n v="-107237.38"/>
    <n v="2779"/>
    <n v="26.219006836991721"/>
    <x v="2"/>
    <n v="1419055200"/>
    <n v="1422511200"/>
    <d v="2014-12-20T06:00:00"/>
    <d v="2015-01-29T06:00:00"/>
    <b v="0"/>
    <b v="1"/>
    <s v="technology/web"/>
    <x v="2"/>
    <s v="web"/>
  </r>
  <r>
    <s v="Mercer, Solomon and Singleton"/>
    <s v="Distributed human-resource policy"/>
    <n v="9000"/>
    <n v="8866"/>
    <n v="8866"/>
    <s v="USD"/>
    <n v="1"/>
    <s v="failed"/>
    <x v="0"/>
    <n v="-134"/>
    <n v="92"/>
    <n v="96.369565217391298"/>
    <x v="1"/>
    <n v="1480140000"/>
    <n v="1480312800"/>
    <d v="2016-11-26T06:00:00"/>
    <d v="2016-11-28T06:00:00"/>
    <b v="0"/>
    <b v="0"/>
    <s v="theater/plays"/>
    <x v="3"/>
    <s v="plays"/>
  </r>
  <r>
    <s v="Dougherty, Austin and Mills"/>
    <s v="De-engineered 5thgeneration contingency"/>
    <n v="170600"/>
    <n v="75022"/>
    <n v="75022"/>
    <s v="USD"/>
    <n v="1"/>
    <s v="failed"/>
    <x v="0"/>
    <n v="-95578"/>
    <n v="1028"/>
    <n v="72.978599221789878"/>
    <x v="1"/>
    <n v="1293948000"/>
    <n v="1294034400"/>
    <d v="2011-01-02T06:00:00"/>
    <d v="2011-01-03T06:00:00"/>
    <b v="0"/>
    <b v="0"/>
    <s v="music/rock"/>
    <x v="1"/>
    <s v="rock"/>
  </r>
  <r>
    <s v="Ritter PLC"/>
    <s v="Multi-channeled upward-trending application"/>
    <n v="9500"/>
    <n v="10661.92"/>
    <n v="14408"/>
    <s v="CAD"/>
    <n v="0.74"/>
    <s v="successful"/>
    <x v="1"/>
    <n v="1161.92"/>
    <n v="554"/>
    <n v="19.245342960288809"/>
    <x v="0"/>
    <n v="1482127200"/>
    <n v="1482645600"/>
    <d v="2016-12-19T06:00:00"/>
    <d v="2016-12-25T06:00:00"/>
    <b v="0"/>
    <b v="0"/>
    <s v="music/indie rock"/>
    <x v="1"/>
    <s v="indie rock"/>
  </r>
  <r>
    <s v="Anderson Group"/>
    <s v="Organic maximized database"/>
    <n v="6300"/>
    <n v="2113.35"/>
    <n v="14089"/>
    <s v="DKK"/>
    <n v="0.15"/>
    <s v="successful"/>
    <x v="0"/>
    <n v="-4186.6499999999996"/>
    <n v="135"/>
    <n v="15.654444444444444"/>
    <x v="3"/>
    <n v="1396414800"/>
    <n v="1399093200"/>
    <d v="2014-04-02T05:00:00"/>
    <d v="2014-05-03T05:00:00"/>
    <b v="0"/>
    <b v="0"/>
    <s v="music/rock"/>
    <x v="1"/>
    <s v="rock"/>
  </r>
  <r>
    <s v="Smith and Sons"/>
    <s v="Grass-roots 24/7 attitude"/>
    <n v="5200"/>
    <n v="12467"/>
    <n v="12467"/>
    <s v="USD"/>
    <n v="1"/>
    <s v="successful"/>
    <x v="1"/>
    <n v="7267"/>
    <n v="122"/>
    <n v="102.18852459016394"/>
    <x v="1"/>
    <n v="1315285200"/>
    <n v="1315890000"/>
    <d v="2011-09-06T05:00:00"/>
    <d v="2011-09-13T05:00:00"/>
    <b v="0"/>
    <b v="1"/>
    <s v="publishing/translations"/>
    <x v="5"/>
    <s v="translations"/>
  </r>
  <r>
    <s v="Lam-Hamilton"/>
    <s v="Team-oriented global strategy"/>
    <n v="6000"/>
    <n v="11960"/>
    <n v="11960"/>
    <s v="USD"/>
    <n v="1"/>
    <s v="successful"/>
    <x v="1"/>
    <n v="5960"/>
    <n v="221"/>
    <n v="54.117647058823529"/>
    <x v="1"/>
    <n v="1443762000"/>
    <n v="1444021200"/>
    <d v="2015-10-02T05:00:00"/>
    <d v="2015-10-05T05:00:00"/>
    <b v="0"/>
    <b v="1"/>
    <s v="film &amp; video/science fiction"/>
    <x v="4"/>
    <s v="science fiction"/>
  </r>
  <r>
    <s v="Ho Ltd"/>
    <s v="Enhanced client-driven capacity"/>
    <n v="5800"/>
    <n v="7966"/>
    <n v="7966"/>
    <s v="USD"/>
    <n v="1"/>
    <s v="successful"/>
    <x v="1"/>
    <n v="2166"/>
    <n v="126"/>
    <n v="63.222222222222221"/>
    <x v="1"/>
    <n v="1456293600"/>
    <n v="1460005200"/>
    <d v="2016-02-24T06:00:00"/>
    <d v="2016-04-07T05:00:00"/>
    <b v="0"/>
    <b v="0"/>
    <s v="theater/plays"/>
    <x v="3"/>
    <s v="plays"/>
  </r>
  <r>
    <s v="Brown, Estrada and Jensen"/>
    <s v="Exclusive systematic productivity"/>
    <n v="105300"/>
    <n v="106321"/>
    <n v="106321"/>
    <s v="USD"/>
    <n v="1"/>
    <s v="successful"/>
    <x v="1"/>
    <n v="1021"/>
    <n v="1022"/>
    <n v="104.03228962818004"/>
    <x v="1"/>
    <n v="1470114000"/>
    <n v="1470718800"/>
    <d v="2016-08-02T05:00:00"/>
    <d v="2016-08-09T05:00:00"/>
    <b v="0"/>
    <b v="0"/>
    <s v="theater/plays"/>
    <x v="3"/>
    <s v="plays"/>
  </r>
  <r>
    <s v="Hunt LLC"/>
    <s v="Re-engineered radical policy"/>
    <n v="20000"/>
    <n v="158832"/>
    <n v="158832"/>
    <s v="USD"/>
    <n v="1"/>
    <s v="successful"/>
    <x v="1"/>
    <n v="138832"/>
    <n v="3177"/>
    <n v="49.994334277620396"/>
    <x v="1"/>
    <n v="1321596000"/>
    <n v="1325052000"/>
    <d v="2011-11-18T06:00:00"/>
    <d v="2011-12-28T06:00:00"/>
    <b v="0"/>
    <b v="0"/>
    <s v="film &amp; video/animation"/>
    <x v="4"/>
    <s v="animation"/>
  </r>
  <r>
    <s v="Fowler-Smith"/>
    <s v="Down-sized logistical adapter"/>
    <n v="3000"/>
    <n v="13309.199999999999"/>
    <n v="11091"/>
    <s v="CHF"/>
    <n v="1.2"/>
    <s v="successful"/>
    <x v="1"/>
    <n v="10309.199999999999"/>
    <n v="198"/>
    <n v="67.218181818181819"/>
    <x v="5"/>
    <n v="1318827600"/>
    <n v="1319000400"/>
    <d v="2011-10-17T05:00:00"/>
    <d v="2011-10-19T05:00:00"/>
    <b v="0"/>
    <b v="0"/>
    <s v="theater/plays"/>
    <x v="3"/>
    <s v="plays"/>
  </r>
  <r>
    <s v="Blair Inc"/>
    <s v="Configurable bandwidth-monitored throughput"/>
    <n v="9900"/>
    <n v="1522.8"/>
    <n v="1269"/>
    <s v="CHF"/>
    <n v="1.2"/>
    <s v="failed"/>
    <x v="0"/>
    <n v="-8377.2000000000007"/>
    <n v="26"/>
    <n v="58.569230769230771"/>
    <x v="5"/>
    <n v="1552366800"/>
    <n v="1552539600"/>
    <d v="2019-03-12T05:00:00"/>
    <d v="2019-03-14T05:00:00"/>
    <b v="0"/>
    <b v="0"/>
    <s v="music/rock"/>
    <x v="1"/>
    <s v="rock"/>
  </r>
  <r>
    <s v="Kelley, Stanton and Sanchez"/>
    <s v="Optional tangible pricing structure"/>
    <n v="3700"/>
    <n v="3523.83"/>
    <n v="5107"/>
    <s v="AUD"/>
    <n v="0.69"/>
    <s v="successful"/>
    <x v="0"/>
    <n v="-176.17000000000007"/>
    <n v="85"/>
    <n v="41.456823529411764"/>
    <x v="2"/>
    <n v="1542088800"/>
    <n v="1543816800"/>
    <d v="2018-11-13T06:00:00"/>
    <d v="2018-12-03T06:00:00"/>
    <b v="0"/>
    <b v="0"/>
    <s v="film &amp; video/documentary"/>
    <x v="4"/>
    <s v="documentary"/>
  </r>
  <r>
    <s v="Hernandez-Macdonald"/>
    <s v="Organic high-level implementation"/>
    <n v="168700"/>
    <n v="141393"/>
    <n v="141393"/>
    <s v="USD"/>
    <n v="1"/>
    <s v="failed"/>
    <x v="0"/>
    <n v="-27307"/>
    <n v="1790"/>
    <n v="78.990502793296088"/>
    <x v="1"/>
    <n v="1426395600"/>
    <n v="1427086800"/>
    <d v="2015-03-15T05:00:00"/>
    <d v="2015-03-23T05:00:00"/>
    <b v="0"/>
    <b v="0"/>
    <s v="theater/plays"/>
    <x v="3"/>
    <s v="plays"/>
  </r>
  <r>
    <s v="Joseph LLC"/>
    <s v="Decentralized logistical collaboration"/>
    <n v="94900"/>
    <n v="194166"/>
    <n v="194166"/>
    <s v="USD"/>
    <n v="1"/>
    <s v="successful"/>
    <x v="1"/>
    <n v="99266"/>
    <n v="3596"/>
    <n v="53.99499443826474"/>
    <x v="1"/>
    <n v="1321336800"/>
    <n v="1323064800"/>
    <d v="2011-11-15T06:00:00"/>
    <d v="2011-12-05T06:00:00"/>
    <b v="0"/>
    <b v="0"/>
    <s v="theater/plays"/>
    <x v="3"/>
    <s v="plays"/>
  </r>
  <r>
    <s v="Webb-Smith"/>
    <s v="Advanced content-based installation"/>
    <n v="9300"/>
    <n v="4124"/>
    <n v="4124"/>
    <s v="USD"/>
    <n v="1"/>
    <s v="failed"/>
    <x v="0"/>
    <n v="-5176"/>
    <n v="37"/>
    <n v="111.45945945945945"/>
    <x v="1"/>
    <n v="1456293600"/>
    <n v="1458277200"/>
    <d v="2016-02-24T06:00:00"/>
    <d v="2016-03-18T05:00:00"/>
    <b v="0"/>
    <b v="1"/>
    <s v="music/electric music"/>
    <x v="1"/>
    <s v="electric music"/>
  </r>
  <r>
    <s v="Johns PLC"/>
    <s v="Distributed high-level open architecture"/>
    <n v="6800"/>
    <n v="14865"/>
    <n v="14865"/>
    <s v="USD"/>
    <n v="1"/>
    <s v="successful"/>
    <x v="1"/>
    <n v="8065"/>
    <n v="244"/>
    <n v="60.922131147540981"/>
    <x v="1"/>
    <n v="1404968400"/>
    <n v="1405141200"/>
    <d v="2014-07-10T05:00:00"/>
    <d v="2014-07-12T05:00:00"/>
    <b v="0"/>
    <b v="0"/>
    <s v="music/rock"/>
    <x v="1"/>
    <s v="rock"/>
  </r>
  <r>
    <s v="Hardin-Foley"/>
    <s v="Synergized zero tolerance help-desk"/>
    <n v="72400"/>
    <n v="134688"/>
    <n v="134688"/>
    <s v="USD"/>
    <n v="1"/>
    <s v="successful"/>
    <x v="1"/>
    <n v="62288"/>
    <n v="5180"/>
    <n v="26.0015444015444"/>
    <x v="1"/>
    <n v="1279170000"/>
    <n v="1283058000"/>
    <d v="2010-07-15T05:00:00"/>
    <d v="2010-08-29T05:00:00"/>
    <b v="0"/>
    <b v="0"/>
    <s v="theater/plays"/>
    <x v="3"/>
    <s v="plays"/>
  </r>
  <r>
    <s v="Fischer, Fowler and Arnold"/>
    <s v="Extended multi-tasking definition"/>
    <n v="20100"/>
    <n v="53429.600000000006"/>
    <n v="47705"/>
    <s v="EUR"/>
    <n v="1.1200000000000001"/>
    <s v="successful"/>
    <x v="1"/>
    <n v="33329.600000000006"/>
    <n v="589"/>
    <n v="90.71239388794568"/>
    <x v="6"/>
    <n v="1294725600"/>
    <n v="1295762400"/>
    <d v="2011-01-11T06:00:00"/>
    <d v="2011-01-23T06:00:00"/>
    <b v="0"/>
    <b v="0"/>
    <s v="film &amp; video/animation"/>
    <x v="4"/>
    <s v="animation"/>
  </r>
  <r>
    <s v="Martinez-Juarez"/>
    <s v="Realigned uniform knowledge user"/>
    <n v="31200"/>
    <n v="95364"/>
    <n v="95364"/>
    <s v="USD"/>
    <n v="1"/>
    <s v="successful"/>
    <x v="1"/>
    <n v="64164"/>
    <n v="2725"/>
    <n v="34.995963302752294"/>
    <x v="1"/>
    <n v="1419055200"/>
    <n v="1419573600"/>
    <d v="2014-12-20T06:00:00"/>
    <d v="2014-12-26T06:00:00"/>
    <b v="0"/>
    <b v="1"/>
    <s v="music/rock"/>
    <x v="1"/>
    <s v="rock"/>
  </r>
  <r>
    <s v="Wilson and Sons"/>
    <s v="Monitored grid-enabled model"/>
    <n v="3500"/>
    <n v="3690.4000000000005"/>
    <n v="3295"/>
    <s v="EUR"/>
    <n v="1.1200000000000001"/>
    <s v="failed"/>
    <x v="1"/>
    <n v="190.40000000000055"/>
    <n v="35"/>
    <n v="105.44000000000001"/>
    <x v="6"/>
    <n v="1434690000"/>
    <n v="1438750800"/>
    <d v="2015-06-19T05:00:00"/>
    <d v="2015-08-05T05:00:00"/>
    <b v="0"/>
    <b v="0"/>
    <s v="film &amp; video/shorts"/>
    <x v="4"/>
    <s v="shorts"/>
  </r>
  <r>
    <s v="Clements Group"/>
    <s v="Assimilated actuating policy"/>
    <n v="9000"/>
    <n v="4896"/>
    <n v="4896"/>
    <s v="USD"/>
    <n v="1"/>
    <s v="canceled"/>
    <x v="3"/>
    <n v="-4104"/>
    <n v="94"/>
    <n v="52.085106382978722"/>
    <x v="1"/>
    <n v="1443416400"/>
    <n v="1444798800"/>
    <d v="2015-09-28T05:00:00"/>
    <d v="2015-10-14T05:00:00"/>
    <b v="0"/>
    <b v="1"/>
    <s v="music/rock"/>
    <x v="1"/>
    <s v="rock"/>
  </r>
  <r>
    <s v="Valenzuela-Cook"/>
    <s v="Total incremental productivity"/>
    <n v="6700"/>
    <n v="7496"/>
    <n v="7496"/>
    <s v="USD"/>
    <n v="1"/>
    <s v="successful"/>
    <x v="1"/>
    <n v="796"/>
    <n v="300"/>
    <n v="24.986666666666668"/>
    <x v="1"/>
    <n v="1399006800"/>
    <n v="1399179600"/>
    <d v="2014-05-02T05:00:00"/>
    <d v="2014-05-04T05:00:00"/>
    <b v="0"/>
    <b v="0"/>
    <s v="journalism/audio"/>
    <x v="8"/>
    <s v="audio"/>
  </r>
  <r>
    <s v="Parker, Haley and Foster"/>
    <s v="Adaptive local task-force"/>
    <n v="2700"/>
    <n v="9967"/>
    <n v="9967"/>
    <s v="USD"/>
    <n v="1"/>
    <s v="successful"/>
    <x v="1"/>
    <n v="7267"/>
    <n v="144"/>
    <n v="69.215277777777771"/>
    <x v="1"/>
    <n v="1575698400"/>
    <n v="1576562400"/>
    <d v="2019-12-07T06:00:00"/>
    <d v="2019-12-17T06:00:00"/>
    <b v="0"/>
    <b v="1"/>
    <s v="food/food trucks"/>
    <x v="0"/>
    <s v="food trucks"/>
  </r>
  <r>
    <s v="Fuentes LLC"/>
    <s v="Universal zero-defect concept"/>
    <n v="83300"/>
    <n v="52421"/>
    <n v="52421"/>
    <s v="USD"/>
    <n v="1"/>
    <s v="failed"/>
    <x v="0"/>
    <n v="-30879"/>
    <n v="558"/>
    <n v="93.944444444444443"/>
    <x v="1"/>
    <n v="1400562000"/>
    <n v="1400821200"/>
    <d v="2014-05-20T05:00:00"/>
    <d v="2014-05-23T05:00:00"/>
    <b v="0"/>
    <b v="1"/>
    <s v="theater/plays"/>
    <x v="3"/>
    <s v="plays"/>
  </r>
  <r>
    <s v="Moran and Sons"/>
    <s v="Object-based bottom-line superstructure"/>
    <n v="9700"/>
    <n v="6298"/>
    <n v="6298"/>
    <s v="USD"/>
    <n v="1"/>
    <s v="failed"/>
    <x v="0"/>
    <n v="-3402"/>
    <n v="64"/>
    <n v="98.40625"/>
    <x v="1"/>
    <n v="1509512400"/>
    <n v="1510984800"/>
    <d v="2017-11-01T05:00:00"/>
    <d v="2017-11-18T06:00:00"/>
    <b v="0"/>
    <b v="0"/>
    <s v="theater/plays"/>
    <x v="3"/>
    <s v="plays"/>
  </r>
  <r>
    <s v="Stevens Inc"/>
    <s v="Adaptive 24hour projection"/>
    <n v="8200"/>
    <n v="1546"/>
    <n v="1546"/>
    <s v="USD"/>
    <n v="1"/>
    <s v="canceled"/>
    <x v="3"/>
    <n v="-6654"/>
    <n v="37"/>
    <n v="41.783783783783782"/>
    <x v="1"/>
    <n v="1299823200"/>
    <n v="1302066000"/>
    <d v="2011-03-11T06:00:00"/>
    <d v="2011-04-06T05:00:00"/>
    <b v="0"/>
    <b v="0"/>
    <s v="music/jazz"/>
    <x v="1"/>
    <s v="jazz"/>
  </r>
  <r>
    <s v="Martinez-Johnson"/>
    <s v="Sharable radical toolset"/>
    <n v="96500"/>
    <n v="16168"/>
    <n v="16168"/>
    <s v="USD"/>
    <n v="1"/>
    <s v="failed"/>
    <x v="0"/>
    <n v="-80332"/>
    <n v="245"/>
    <n v="65.991836734693877"/>
    <x v="1"/>
    <n v="1322719200"/>
    <n v="1322978400"/>
    <d v="2011-12-01T06:00:00"/>
    <d v="2011-12-04T06:00:00"/>
    <b v="0"/>
    <b v="0"/>
    <s v="film &amp; video/science fiction"/>
    <x v="4"/>
    <s v="science fiction"/>
  </r>
  <r>
    <s v="Franklin Inc"/>
    <s v="Focused multimedia knowledgebase"/>
    <n v="6200"/>
    <n v="6269"/>
    <n v="6269"/>
    <s v="USD"/>
    <n v="1"/>
    <s v="successful"/>
    <x v="1"/>
    <n v="69"/>
    <n v="87"/>
    <n v="72.05747126436782"/>
    <x v="1"/>
    <n v="1312693200"/>
    <n v="1313730000"/>
    <d v="2011-08-07T05:00:00"/>
    <d v="2011-08-19T05:00:00"/>
    <b v="0"/>
    <b v="0"/>
    <s v="music/jazz"/>
    <x v="1"/>
    <s v="jazz"/>
  </r>
  <r>
    <s v="Perez PLC"/>
    <s v="Seamless 6thgeneration extranet"/>
    <n v="43800"/>
    <n v="149578"/>
    <n v="149578"/>
    <s v="USD"/>
    <n v="1"/>
    <s v="successful"/>
    <x v="1"/>
    <n v="105778"/>
    <n v="3116"/>
    <n v="48.003209242618745"/>
    <x v="1"/>
    <n v="1393394400"/>
    <n v="1394085600"/>
    <d v="2014-02-26T06:00:00"/>
    <d v="2014-03-06T06:00:00"/>
    <b v="0"/>
    <b v="0"/>
    <s v="theater/plays"/>
    <x v="3"/>
    <s v="plays"/>
  </r>
  <r>
    <s v="Sanchez, Cross and Savage"/>
    <s v="Sharable mobile knowledgebase"/>
    <n v="6000"/>
    <n v="3841"/>
    <n v="3841"/>
    <s v="USD"/>
    <n v="1"/>
    <s v="failed"/>
    <x v="0"/>
    <n v="-2159"/>
    <n v="71"/>
    <n v="54.098591549295776"/>
    <x v="1"/>
    <n v="1304053200"/>
    <n v="1305349200"/>
    <d v="2011-04-29T05:00:00"/>
    <d v="2011-05-14T05:00:00"/>
    <b v="0"/>
    <b v="0"/>
    <s v="technology/web"/>
    <x v="2"/>
    <s v="web"/>
  </r>
  <r>
    <s v="Pineda Ltd"/>
    <s v="Cross-group global system engine"/>
    <n v="8700"/>
    <n v="4531"/>
    <n v="4531"/>
    <s v="USD"/>
    <n v="1"/>
    <s v="failed"/>
    <x v="0"/>
    <n v="-4169"/>
    <n v="42"/>
    <n v="107.88095238095238"/>
    <x v="1"/>
    <n v="1433912400"/>
    <n v="1434344400"/>
    <d v="2015-06-10T05:00:00"/>
    <d v="2015-06-15T05:00:00"/>
    <b v="0"/>
    <b v="1"/>
    <s v="games/video games"/>
    <x v="6"/>
    <s v="video games"/>
  </r>
  <r>
    <s v="Powell and Sons"/>
    <s v="Centralized clear-thinking conglomeration"/>
    <n v="18900"/>
    <n v="60934"/>
    <n v="60934"/>
    <s v="USD"/>
    <n v="1"/>
    <s v="successful"/>
    <x v="1"/>
    <n v="42034"/>
    <n v="909"/>
    <n v="67.034103410341032"/>
    <x v="1"/>
    <n v="1329717600"/>
    <n v="1331186400"/>
    <d v="2012-02-20T06:00:00"/>
    <d v="2012-03-08T06:00:00"/>
    <b v="0"/>
    <b v="0"/>
    <s v="film &amp; video/documentary"/>
    <x v="4"/>
    <s v="documentary"/>
  </r>
  <r>
    <s v="Nunez-Richards"/>
    <s v="De-engineered cohesive system engine"/>
    <n v="86400"/>
    <n v="103255"/>
    <n v="103255"/>
    <s v="USD"/>
    <n v="1"/>
    <s v="successful"/>
    <x v="1"/>
    <n v="16855"/>
    <n v="1613"/>
    <n v="64.01425914445133"/>
    <x v="1"/>
    <n v="1335330000"/>
    <n v="1336539600"/>
    <d v="2012-04-25T05:00:00"/>
    <d v="2012-05-09T05:00:00"/>
    <b v="0"/>
    <b v="0"/>
    <s v="technology/web"/>
    <x v="2"/>
    <s v="web"/>
  </r>
  <r>
    <s v="Pugh LLC"/>
    <s v="Reactive analyzing function"/>
    <n v="8900"/>
    <n v="13065"/>
    <n v="13065"/>
    <s v="USD"/>
    <n v="1"/>
    <s v="successful"/>
    <x v="1"/>
    <n v="4165"/>
    <n v="136"/>
    <n v="96.066176470588232"/>
    <x v="1"/>
    <n v="1268888400"/>
    <n v="1269752400"/>
    <d v="2010-03-18T05:00:00"/>
    <d v="2010-03-28T05:00:00"/>
    <b v="0"/>
    <b v="0"/>
    <s v="publishing/translations"/>
    <x v="5"/>
    <s v="translations"/>
  </r>
  <r>
    <s v="Rowe-Wong"/>
    <s v="Robust hybrid budgetary management"/>
    <n v="700"/>
    <n v="6654"/>
    <n v="6654"/>
    <s v="USD"/>
    <n v="1"/>
    <s v="successful"/>
    <x v="1"/>
    <n v="5954"/>
    <n v="130"/>
    <n v="51.184615384615384"/>
    <x v="1"/>
    <n v="1289973600"/>
    <n v="1291615200"/>
    <d v="2010-11-17T06:00:00"/>
    <d v="2010-12-06T06:00:00"/>
    <b v="0"/>
    <b v="0"/>
    <s v="music/rock"/>
    <x v="1"/>
    <s v="rock"/>
  </r>
  <r>
    <s v="Williams-Santos"/>
    <s v="Open-source analyzing monitoring"/>
    <n v="9400"/>
    <n v="5070.4799999999996"/>
    <n v="6852"/>
    <s v="CAD"/>
    <n v="0.74"/>
    <s v="failed"/>
    <x v="0"/>
    <n v="-4329.5200000000004"/>
    <n v="156"/>
    <n v="32.503076923076918"/>
    <x v="0"/>
    <n v="1547877600"/>
    <n v="1552366800"/>
    <d v="2019-01-19T06:00:00"/>
    <d v="2019-03-12T05:00:00"/>
    <b v="0"/>
    <b v="1"/>
    <s v="food/food trucks"/>
    <x v="0"/>
    <s v="food trucks"/>
  </r>
  <r>
    <s v="Weber Inc"/>
    <s v="Up-sized discrete firmware"/>
    <n v="157600"/>
    <n v="168097.95"/>
    <n v="124517"/>
    <s v="GBP"/>
    <n v="1.35"/>
    <s v="failed"/>
    <x v="1"/>
    <n v="10497.950000000012"/>
    <n v="1368"/>
    <n v="122.87861842105264"/>
    <x v="4"/>
    <n v="1269493200"/>
    <n v="1272171600"/>
    <d v="2010-03-25T05:00:00"/>
    <d v="2010-04-25T05:00:00"/>
    <b v="0"/>
    <b v="0"/>
    <s v="theater/plays"/>
    <x v="3"/>
    <s v="plays"/>
  </r>
  <r>
    <s v="Avery, Brown and Parker"/>
    <s v="Exclusive intangible extranet"/>
    <n v="7900"/>
    <n v="5113"/>
    <n v="5113"/>
    <s v="USD"/>
    <n v="1"/>
    <s v="failed"/>
    <x v="0"/>
    <n v="-2787"/>
    <n v="102"/>
    <n v="50.127450980392155"/>
    <x v="1"/>
    <n v="1436072400"/>
    <n v="1436677200"/>
    <d v="2015-07-05T05:00:00"/>
    <d v="2015-07-12T05:00:00"/>
    <b v="0"/>
    <b v="0"/>
    <s v="film &amp; video/documentary"/>
    <x v="4"/>
    <s v="documentary"/>
  </r>
  <r>
    <s v="Cox Group"/>
    <s v="Synergized analyzing process improvement"/>
    <n v="7100"/>
    <n v="4018.5599999999995"/>
    <n v="5824"/>
    <s v="AUD"/>
    <n v="0.69"/>
    <s v="failed"/>
    <x v="0"/>
    <n v="-3081.4400000000005"/>
    <n v="86"/>
    <n v="46.727441860465113"/>
    <x v="2"/>
    <n v="1419141600"/>
    <n v="1420092000"/>
    <d v="2014-12-21T06:00:00"/>
    <d v="2015-01-01T06:00:00"/>
    <b v="0"/>
    <b v="0"/>
    <s v="publishing/radio &amp; podcasts"/>
    <x v="5"/>
    <s v="radio &amp; podcasts"/>
  </r>
  <r>
    <s v="Jensen LLC"/>
    <s v="Realigned dedicated system engine"/>
    <n v="600"/>
    <n v="6226"/>
    <n v="6226"/>
    <s v="USD"/>
    <n v="1"/>
    <s v="successful"/>
    <x v="1"/>
    <n v="5626"/>
    <n v="102"/>
    <n v="61.03921568627451"/>
    <x v="1"/>
    <n v="1279083600"/>
    <n v="1279947600"/>
    <d v="2010-07-14T05:00:00"/>
    <d v="2010-07-24T05:00:00"/>
    <b v="0"/>
    <b v="0"/>
    <s v="games/video games"/>
    <x v="6"/>
    <s v="video games"/>
  </r>
  <r>
    <s v="Brown Inc"/>
    <s v="Object-based bandwidth-monitored concept"/>
    <n v="156800"/>
    <n v="20243"/>
    <n v="20243"/>
    <s v="USD"/>
    <n v="1"/>
    <s v="failed"/>
    <x v="0"/>
    <n v="-136557"/>
    <n v="253"/>
    <n v="80.011857707509876"/>
    <x v="1"/>
    <n v="1401426000"/>
    <n v="1402203600"/>
    <d v="2014-05-30T05:00:00"/>
    <d v="2014-06-08T05:00:00"/>
    <b v="0"/>
    <b v="0"/>
    <s v="theater/plays"/>
    <x v="3"/>
    <s v="plays"/>
  </r>
  <r>
    <s v="Hale-Hayes"/>
    <s v="Ameliorated client-driven open system"/>
    <n v="121600"/>
    <n v="188288"/>
    <n v="188288"/>
    <s v="USD"/>
    <n v="1"/>
    <s v="successful"/>
    <x v="1"/>
    <n v="66688"/>
    <n v="4006"/>
    <n v="47.001497753369947"/>
    <x v="1"/>
    <n v="1395810000"/>
    <n v="1396933200"/>
    <d v="2014-03-26T05:00:00"/>
    <d v="2014-04-08T05:00:00"/>
    <b v="0"/>
    <b v="0"/>
    <s v="film &amp; video/animation"/>
    <x v="4"/>
    <s v="animation"/>
  </r>
  <r>
    <s v="Mcbride PLC"/>
    <s v="Upgradable leadingedge Local Area Network"/>
    <n v="157300"/>
    <n v="11167"/>
    <n v="11167"/>
    <s v="USD"/>
    <n v="1"/>
    <s v="failed"/>
    <x v="0"/>
    <n v="-146133"/>
    <n v="157"/>
    <n v="71.127388535031841"/>
    <x v="1"/>
    <n v="1467003600"/>
    <n v="1467262800"/>
    <d v="2016-06-27T05:00:00"/>
    <d v="2016-06-30T05:00:00"/>
    <b v="0"/>
    <b v="1"/>
    <s v="theater/plays"/>
    <x v="3"/>
    <s v="plays"/>
  </r>
  <r>
    <s v="Harris-Jennings"/>
    <s v="Customizable intermediate data-warehouse"/>
    <n v="70300"/>
    <n v="146595"/>
    <n v="146595"/>
    <s v="USD"/>
    <n v="1"/>
    <s v="successful"/>
    <x v="1"/>
    <n v="76295"/>
    <n v="1629"/>
    <n v="89.99079189686924"/>
    <x v="1"/>
    <n v="1268715600"/>
    <n v="1270530000"/>
    <d v="2010-03-16T05:00:00"/>
    <d v="2010-04-06T05:00:00"/>
    <b v="0"/>
    <b v="1"/>
    <s v="theater/plays"/>
    <x v="3"/>
    <s v="plays"/>
  </r>
  <r>
    <s v="Becker-Scott"/>
    <s v="Managed optimizing archive"/>
    <n v="7900"/>
    <n v="7875"/>
    <n v="7875"/>
    <s v="USD"/>
    <n v="1"/>
    <s v="failed"/>
    <x v="0"/>
    <n v="-25"/>
    <n v="183"/>
    <n v="43.032786885245905"/>
    <x v="1"/>
    <n v="1457157600"/>
    <n v="1457762400"/>
    <d v="2016-03-05T06:00:00"/>
    <d v="2016-03-12T06:00:00"/>
    <b v="0"/>
    <b v="1"/>
    <s v="film &amp; video/drama"/>
    <x v="4"/>
    <s v="drama"/>
  </r>
  <r>
    <s v="Todd, Freeman and Henry"/>
    <s v="Diverse systematic projection"/>
    <n v="73800"/>
    <n v="148779"/>
    <n v="148779"/>
    <s v="USD"/>
    <n v="1"/>
    <s v="successful"/>
    <x v="1"/>
    <n v="74979"/>
    <n v="2188"/>
    <n v="67.997714808043881"/>
    <x v="1"/>
    <n v="1573970400"/>
    <n v="1575525600"/>
    <d v="2019-11-17T06:00:00"/>
    <d v="2019-12-05T06:00:00"/>
    <b v="0"/>
    <b v="0"/>
    <s v="theater/plays"/>
    <x v="3"/>
    <s v="plays"/>
  </r>
  <r>
    <s v="Martinez, Garza and Young"/>
    <s v="Up-sized web-enabled info-mediaries"/>
    <n v="108500"/>
    <n v="196972.16000000003"/>
    <n v="175868"/>
    <s v="EUR"/>
    <n v="1.1200000000000001"/>
    <s v="successful"/>
    <x v="1"/>
    <n v="88472.160000000033"/>
    <n v="2409"/>
    <n v="81.765114155251155"/>
    <x v="6"/>
    <n v="1276578000"/>
    <n v="1279083600"/>
    <d v="2010-06-15T05:00:00"/>
    <d v="2010-07-14T05:00:00"/>
    <b v="0"/>
    <b v="0"/>
    <s v="music/rock"/>
    <x v="1"/>
    <s v="rock"/>
  </r>
  <r>
    <s v="Smith-Ramos"/>
    <s v="Persevering optimizing Graphical User Interface"/>
    <n v="140300"/>
    <n v="766.8"/>
    <n v="5112"/>
    <s v="DKK"/>
    <n v="0.15"/>
    <s v="failed"/>
    <x v="0"/>
    <n v="-139533.20000000001"/>
    <n v="82"/>
    <n v="9.3512195121951223"/>
    <x v="3"/>
    <n v="1423720800"/>
    <n v="1424412000"/>
    <d v="2015-02-12T06:00:00"/>
    <d v="2015-02-20T06:00:00"/>
    <b v="0"/>
    <b v="0"/>
    <s v="film &amp; video/documentary"/>
    <x v="4"/>
    <s v="documentary"/>
  </r>
  <r>
    <s v="Brown-George"/>
    <s v="Cross-platform tertiary array"/>
    <n v="100"/>
    <n v="6.75"/>
    <n v="5"/>
    <s v="GBP"/>
    <n v="1.35"/>
    <s v="failed"/>
    <x v="0"/>
    <n v="-93.25"/>
    <n v="1"/>
    <n v="6.75"/>
    <x v="4"/>
    <n v="1375160400"/>
    <n v="1376197200"/>
    <d v="2013-07-30T05:00:00"/>
    <d v="2013-08-11T05:00:00"/>
    <b v="0"/>
    <b v="0"/>
    <s v="food/food trucks"/>
    <x v="0"/>
    <s v="food trucks"/>
  </r>
  <r>
    <s v="Waters and Sons"/>
    <s v="Inverse neutral structure"/>
    <n v="6300"/>
    <n v="13018"/>
    <n v="13018"/>
    <s v="USD"/>
    <n v="1"/>
    <s v="successful"/>
    <x v="1"/>
    <n v="6718"/>
    <n v="194"/>
    <n v="67.103092783505161"/>
    <x v="1"/>
    <n v="1401426000"/>
    <n v="1402894800"/>
    <d v="2014-05-30T05:00:00"/>
    <d v="2014-06-16T05:00:00"/>
    <b v="1"/>
    <b v="0"/>
    <s v="technology/wearables"/>
    <x v="2"/>
    <s v="wearables"/>
  </r>
  <r>
    <s v="Brown Ltd"/>
    <s v="Quality-focused system-worthy support"/>
    <n v="71100"/>
    <n v="91176"/>
    <n v="91176"/>
    <s v="USD"/>
    <n v="1"/>
    <s v="successful"/>
    <x v="1"/>
    <n v="20076"/>
    <n v="1140"/>
    <n v="79.978947368421046"/>
    <x v="1"/>
    <n v="1433480400"/>
    <n v="1434430800"/>
    <d v="2015-06-05T05:00:00"/>
    <d v="2015-06-16T05:00:00"/>
    <b v="0"/>
    <b v="0"/>
    <s v="theater/plays"/>
    <x v="3"/>
    <s v="plays"/>
  </r>
  <r>
    <s v="Christian, Yates and Greer"/>
    <s v="Vision-oriented 5thgeneration array"/>
    <n v="5300"/>
    <n v="6342"/>
    <n v="6342"/>
    <s v="USD"/>
    <n v="1"/>
    <s v="successful"/>
    <x v="1"/>
    <n v="1042"/>
    <n v="102"/>
    <n v="62.176470588235297"/>
    <x v="1"/>
    <n v="1555563600"/>
    <n v="1557896400"/>
    <d v="2019-04-18T05:00:00"/>
    <d v="2019-05-15T05:00:00"/>
    <b v="0"/>
    <b v="0"/>
    <s v="theater/plays"/>
    <x v="3"/>
    <s v="plays"/>
  </r>
  <r>
    <s v="Cole, Hernandez and Rodriguez"/>
    <s v="Cross-platform logistical circuit"/>
    <n v="88700"/>
    <n v="151438"/>
    <n v="151438"/>
    <s v="USD"/>
    <n v="1"/>
    <s v="successful"/>
    <x v="1"/>
    <n v="62738"/>
    <n v="2857"/>
    <n v="53.005950297514879"/>
    <x v="1"/>
    <n v="1295676000"/>
    <n v="1297490400"/>
    <d v="2011-01-22T06:00:00"/>
    <d v="2011-02-12T06:00:00"/>
    <b v="0"/>
    <b v="0"/>
    <s v="theater/plays"/>
    <x v="3"/>
    <s v="plays"/>
  </r>
  <r>
    <s v="Ortiz, Valenzuela and Collins"/>
    <s v="Profound solution-oriented matrix"/>
    <n v="3300"/>
    <n v="6178"/>
    <n v="6178"/>
    <s v="USD"/>
    <n v="1"/>
    <s v="successful"/>
    <x v="1"/>
    <n v="2878"/>
    <n v="107"/>
    <n v="57.738317757009348"/>
    <x v="1"/>
    <n v="1443848400"/>
    <n v="1447394400"/>
    <d v="2015-10-03T05:00:00"/>
    <d v="2015-11-13T06:00:00"/>
    <b v="0"/>
    <b v="0"/>
    <s v="publishing/nonfiction"/>
    <x v="5"/>
    <s v="nonfiction"/>
  </r>
  <r>
    <s v="Valencia PLC"/>
    <s v="Extended asynchronous initiative"/>
    <n v="3400"/>
    <n v="8646.75"/>
    <n v="6405"/>
    <s v="GBP"/>
    <n v="1.35"/>
    <s v="successful"/>
    <x v="1"/>
    <n v="5246.75"/>
    <n v="160"/>
    <n v="54.042187499999997"/>
    <x v="4"/>
    <n v="1457330400"/>
    <n v="1458277200"/>
    <d v="2016-03-07T06:00:00"/>
    <d v="2016-03-18T05:00:00"/>
    <b v="0"/>
    <b v="0"/>
    <s v="music/rock"/>
    <x v="1"/>
    <s v="rock"/>
  </r>
  <r>
    <s v="Gordon, Mendez and Johnson"/>
    <s v="Fundamental needs-based frame"/>
    <n v="137600"/>
    <n v="180667"/>
    <n v="180667"/>
    <s v="USD"/>
    <n v="1"/>
    <s v="successful"/>
    <x v="1"/>
    <n v="43067"/>
    <n v="2230"/>
    <n v="81.016591928251117"/>
    <x v="1"/>
    <n v="1395550800"/>
    <n v="1395723600"/>
    <d v="2014-03-23T05:00:00"/>
    <d v="2014-03-25T05:00:00"/>
    <b v="0"/>
    <b v="0"/>
    <s v="food/food trucks"/>
    <x v="0"/>
    <s v="food trucks"/>
  </r>
  <r>
    <s v="Johnson Group"/>
    <s v="Compatible full-range leverage"/>
    <n v="3900"/>
    <n v="11075"/>
    <n v="11075"/>
    <s v="USD"/>
    <n v="1"/>
    <s v="successful"/>
    <x v="1"/>
    <n v="7175"/>
    <n v="316"/>
    <n v="35.047468354430379"/>
    <x v="1"/>
    <n v="1551852000"/>
    <n v="1552197600"/>
    <d v="2019-03-06T06:00:00"/>
    <d v="2019-03-10T06:00:00"/>
    <b v="0"/>
    <b v="1"/>
    <s v="music/jazz"/>
    <x v="1"/>
    <s v="jazz"/>
  </r>
  <r>
    <s v="Rose-Fuller"/>
    <s v="Upgradable holistic system engine"/>
    <n v="10000"/>
    <n v="12042"/>
    <n v="12042"/>
    <s v="USD"/>
    <n v="1"/>
    <s v="successful"/>
    <x v="1"/>
    <n v="2042"/>
    <n v="117"/>
    <n v="102.92307692307692"/>
    <x v="1"/>
    <n v="1547618400"/>
    <n v="1549087200"/>
    <d v="2019-01-16T06:00:00"/>
    <d v="2019-02-02T06:00:00"/>
    <b v="0"/>
    <b v="0"/>
    <s v="film &amp; video/science fiction"/>
    <x v="4"/>
    <s v="science fiction"/>
  </r>
  <r>
    <s v="Hughes, Mendez and Patterson"/>
    <s v="Stand-alone multi-state data-warehouse"/>
    <n v="42800"/>
    <n v="179356"/>
    <n v="179356"/>
    <s v="USD"/>
    <n v="1"/>
    <s v="successful"/>
    <x v="1"/>
    <n v="136556"/>
    <n v="6406"/>
    <n v="27.998126756166094"/>
    <x v="1"/>
    <n v="1355637600"/>
    <n v="1356847200"/>
    <d v="2012-12-16T06:00:00"/>
    <d v="2012-12-30T06:00:00"/>
    <b v="0"/>
    <b v="0"/>
    <s v="theater/plays"/>
    <x v="3"/>
    <s v="plays"/>
  </r>
  <r>
    <s v="Brady, Cortez and Rodriguez"/>
    <s v="Multi-lateral maximized core"/>
    <n v="8200"/>
    <n v="1136"/>
    <n v="1136"/>
    <s v="USD"/>
    <n v="1"/>
    <s v="canceled"/>
    <x v="3"/>
    <n v="-7064"/>
    <n v="15"/>
    <n v="75.733333333333334"/>
    <x v="1"/>
    <n v="1374728400"/>
    <n v="1375765200"/>
    <d v="2013-07-25T05:00:00"/>
    <d v="2013-08-06T05:00:00"/>
    <b v="0"/>
    <b v="0"/>
    <s v="theater/plays"/>
    <x v="3"/>
    <s v="plays"/>
  </r>
  <r>
    <s v="Wang, Nguyen and Horton"/>
    <s v="Innovative holistic hub"/>
    <n v="6200"/>
    <n v="8645"/>
    <n v="8645"/>
    <s v="USD"/>
    <n v="1"/>
    <s v="successful"/>
    <x v="1"/>
    <n v="2445"/>
    <n v="192"/>
    <n v="45.026041666666664"/>
    <x v="1"/>
    <n v="1287810000"/>
    <n v="1289800800"/>
    <d v="2010-10-23T05:00:00"/>
    <d v="2010-11-15T06:00:00"/>
    <b v="0"/>
    <b v="0"/>
    <s v="music/electric music"/>
    <x v="1"/>
    <s v="electric music"/>
  </r>
  <r>
    <s v="Santos, Williams and Brown"/>
    <s v="Reverse-engineered 24/7 methodology"/>
    <n v="1100"/>
    <n v="1416.36"/>
    <n v="1914"/>
    <s v="CAD"/>
    <n v="0.74"/>
    <s v="successful"/>
    <x v="1"/>
    <n v="316.3599999999999"/>
    <n v="26"/>
    <n v="54.475384615384613"/>
    <x v="0"/>
    <n v="1503723600"/>
    <n v="1504501200"/>
    <d v="2017-08-26T05:00:00"/>
    <d v="2017-09-04T05:00:00"/>
    <b v="0"/>
    <b v="0"/>
    <s v="theater/plays"/>
    <x v="3"/>
    <s v="plays"/>
  </r>
  <r>
    <s v="Barnett and Sons"/>
    <s v="Business-focused dynamic info-mediaries"/>
    <n v="26500"/>
    <n v="41205"/>
    <n v="41205"/>
    <s v="USD"/>
    <n v="1"/>
    <s v="successful"/>
    <x v="1"/>
    <n v="14705"/>
    <n v="723"/>
    <n v="56.991701244813278"/>
    <x v="1"/>
    <n v="1484114400"/>
    <n v="1485669600"/>
    <d v="2017-01-11T06:00:00"/>
    <d v="2017-01-29T06:00:00"/>
    <b v="0"/>
    <b v="0"/>
    <s v="theater/plays"/>
    <x v="3"/>
    <s v="plays"/>
  </r>
  <r>
    <s v="Petersen-Rodriguez"/>
    <s v="Digitized clear-thinking installation"/>
    <n v="8500"/>
    <n v="16226.560000000001"/>
    <n v="14488"/>
    <s v="EUR"/>
    <n v="1.1200000000000001"/>
    <s v="successful"/>
    <x v="1"/>
    <n v="7726.5600000000013"/>
    <n v="170"/>
    <n v="95.450352941176476"/>
    <x v="6"/>
    <n v="1461906000"/>
    <n v="1462770000"/>
    <d v="2016-04-29T05:00:00"/>
    <d v="2016-05-09T05:00:00"/>
    <b v="0"/>
    <b v="0"/>
    <s v="theater/plays"/>
    <x v="3"/>
    <s v="plays"/>
  </r>
  <r>
    <s v="Burnett-Mora"/>
    <s v="Quality-focused 24/7 superstructure"/>
    <n v="6400"/>
    <n v="16374.150000000001"/>
    <n v="12129"/>
    <s v="GBP"/>
    <n v="1.35"/>
    <s v="successful"/>
    <x v="1"/>
    <n v="9974.1500000000015"/>
    <n v="238"/>
    <n v="68.798949579831941"/>
    <x v="4"/>
    <n v="1379653200"/>
    <n v="1379739600"/>
    <d v="2013-09-20T05:00:00"/>
    <d v="2013-09-21T05:00:00"/>
    <b v="0"/>
    <b v="1"/>
    <s v="music/indie rock"/>
    <x v="1"/>
    <s v="indie rock"/>
  </r>
  <r>
    <s v="King LLC"/>
    <s v="Multi-channeled local intranet"/>
    <n v="1400"/>
    <n v="3496"/>
    <n v="3496"/>
    <s v="USD"/>
    <n v="1"/>
    <s v="successful"/>
    <x v="1"/>
    <n v="2096"/>
    <n v="55"/>
    <n v="63.563636363636363"/>
    <x v="1"/>
    <n v="1401858000"/>
    <n v="1402722000"/>
    <d v="2014-06-04T05:00:00"/>
    <d v="2014-06-14T05:00:00"/>
    <b v="0"/>
    <b v="0"/>
    <s v="theater/plays"/>
    <x v="3"/>
    <s v="plays"/>
  </r>
  <r>
    <s v="Miller Ltd"/>
    <s v="Open-architected mobile emulation"/>
    <n v="198600"/>
    <n v="97037"/>
    <n v="97037"/>
    <s v="USD"/>
    <n v="1"/>
    <s v="failed"/>
    <x v="0"/>
    <n v="-101563"/>
    <n v="1198"/>
    <n v="80.999165275459092"/>
    <x v="1"/>
    <n v="1367470800"/>
    <n v="1369285200"/>
    <d v="2013-05-02T05:00:00"/>
    <d v="2013-05-23T05:00:00"/>
    <b v="0"/>
    <b v="0"/>
    <s v="publishing/nonfiction"/>
    <x v="5"/>
    <s v="nonfiction"/>
  </r>
  <r>
    <s v="Case LLC"/>
    <s v="Ameliorated foreground methodology"/>
    <n v="195900"/>
    <n v="55757"/>
    <n v="55757"/>
    <s v="USD"/>
    <n v="1"/>
    <s v="failed"/>
    <x v="0"/>
    <n v="-140143"/>
    <n v="648"/>
    <n v="86.044753086419746"/>
    <x v="1"/>
    <n v="1304658000"/>
    <n v="1304744400"/>
    <d v="2011-05-06T05:00:00"/>
    <d v="2011-05-07T05:00:00"/>
    <b v="1"/>
    <b v="1"/>
    <s v="theater/plays"/>
    <x v="3"/>
    <s v="plays"/>
  </r>
  <r>
    <s v="Swanson, Wilson and Baker"/>
    <s v="Synergized well-modulated project"/>
    <n v="4300"/>
    <n v="7952.2499999999991"/>
    <n v="11525"/>
    <s v="AUD"/>
    <n v="0.69"/>
    <s v="successful"/>
    <x v="1"/>
    <n v="3652.2499999999991"/>
    <n v="128"/>
    <n v="62.126953124999993"/>
    <x v="2"/>
    <n v="1467954000"/>
    <n v="1468299600"/>
    <d v="2016-07-08T05:00:00"/>
    <d v="2016-07-12T05:00:00"/>
    <b v="0"/>
    <b v="0"/>
    <s v="photography/photography books"/>
    <x v="7"/>
    <s v="photography books"/>
  </r>
  <r>
    <s v="Dean, Fox and Phillips"/>
    <s v="Extended context-sensitive forecast"/>
    <n v="25600"/>
    <n v="158669"/>
    <n v="158669"/>
    <s v="USD"/>
    <n v="1"/>
    <s v="successful"/>
    <x v="1"/>
    <n v="133069"/>
    <n v="2144"/>
    <n v="74.006063432835816"/>
    <x v="1"/>
    <n v="1473742800"/>
    <n v="1474174800"/>
    <d v="2016-09-13T05:00:00"/>
    <d v="2016-09-18T05:00:00"/>
    <b v="0"/>
    <b v="0"/>
    <s v="theater/plays"/>
    <x v="3"/>
    <s v="plays"/>
  </r>
  <r>
    <s v="Smith-Smith"/>
    <s v="Total leadingedge neural-net"/>
    <n v="189000"/>
    <n v="5916"/>
    <n v="5916"/>
    <s v="USD"/>
    <n v="1"/>
    <s v="failed"/>
    <x v="0"/>
    <n v="-183084"/>
    <n v="64"/>
    <n v="92.4375"/>
    <x v="1"/>
    <n v="1523768400"/>
    <n v="1526014800"/>
    <d v="2018-04-15T05:00:00"/>
    <d v="2018-05-11T05:00:00"/>
    <b v="0"/>
    <b v="0"/>
    <s v="music/indie rock"/>
    <x v="1"/>
    <s v="indie rock"/>
  </r>
  <r>
    <s v="Smith, Scott and Rodriguez"/>
    <s v="Organic actuating protocol"/>
    <n v="94300"/>
    <n v="203588.1"/>
    <n v="150806"/>
    <s v="GBP"/>
    <n v="1.35"/>
    <s v="successful"/>
    <x v="1"/>
    <n v="109288.1"/>
    <n v="2693"/>
    <n v="75.598997400668395"/>
    <x v="4"/>
    <n v="1437022800"/>
    <n v="1437454800"/>
    <d v="2015-07-16T05:00:00"/>
    <d v="2015-07-21T05:00:00"/>
    <b v="0"/>
    <b v="0"/>
    <s v="theater/plays"/>
    <x v="3"/>
    <s v="plays"/>
  </r>
  <r>
    <s v="White, Robertson and Roberts"/>
    <s v="Down-sized national software"/>
    <n v="5100"/>
    <n v="14249"/>
    <n v="14249"/>
    <s v="USD"/>
    <n v="1"/>
    <s v="successful"/>
    <x v="1"/>
    <n v="9149"/>
    <n v="432"/>
    <n v="32.983796296296298"/>
    <x v="1"/>
    <n v="1422165600"/>
    <n v="1422684000"/>
    <d v="2015-01-25T06:00:00"/>
    <d v="2015-01-31T06:00:00"/>
    <b v="0"/>
    <b v="0"/>
    <s v="photography/photography books"/>
    <x v="7"/>
    <s v="photography books"/>
  </r>
  <r>
    <s v="Martinez Inc"/>
    <s v="Organic upward-trending Graphical User Interface"/>
    <n v="7500"/>
    <n v="5803"/>
    <n v="5803"/>
    <s v="USD"/>
    <n v="1"/>
    <s v="failed"/>
    <x v="0"/>
    <n v="-1697"/>
    <n v="62"/>
    <n v="93.596774193548384"/>
    <x v="1"/>
    <n v="1580104800"/>
    <n v="1581314400"/>
    <d v="2020-01-27T06:00:00"/>
    <d v="2020-02-10T06:00:00"/>
    <b v="0"/>
    <b v="0"/>
    <s v="theater/plays"/>
    <x v="3"/>
    <s v="plays"/>
  </r>
  <r>
    <s v="Tucker, Mccoy and Marquez"/>
    <s v="Synergistic tertiary budgetary management"/>
    <n v="6400"/>
    <n v="13205"/>
    <n v="13205"/>
    <s v="USD"/>
    <n v="1"/>
    <s v="successful"/>
    <x v="1"/>
    <n v="6805"/>
    <n v="189"/>
    <n v="69.867724867724874"/>
    <x v="1"/>
    <n v="1285650000"/>
    <n v="1286427600"/>
    <d v="2010-09-28T05:00:00"/>
    <d v="2010-10-07T05:00:00"/>
    <b v="0"/>
    <b v="1"/>
    <s v="theater/plays"/>
    <x v="3"/>
    <s v="plays"/>
  </r>
  <r>
    <s v="Martin, Lee and Armstrong"/>
    <s v="Open-architected incremental ability"/>
    <n v="1600"/>
    <n v="14995.800000000001"/>
    <n v="11108"/>
    <s v="GBP"/>
    <n v="1.35"/>
    <s v="successful"/>
    <x v="1"/>
    <n v="13395.800000000001"/>
    <n v="154"/>
    <n v="97.375324675324677"/>
    <x v="4"/>
    <n v="1276664400"/>
    <n v="1278738000"/>
    <d v="2010-06-16T05:00:00"/>
    <d v="2010-07-10T05:00:00"/>
    <b v="1"/>
    <b v="0"/>
    <s v="food/food trucks"/>
    <x v="0"/>
    <s v="food trucks"/>
  </r>
  <r>
    <s v="Dunn, Moreno and Green"/>
    <s v="Intuitive object-oriented task-force"/>
    <n v="1900"/>
    <n v="2884"/>
    <n v="2884"/>
    <s v="USD"/>
    <n v="1"/>
    <s v="successful"/>
    <x v="1"/>
    <n v="984"/>
    <n v="96"/>
    <n v="30.041666666666668"/>
    <x v="1"/>
    <n v="1286168400"/>
    <n v="1286427600"/>
    <d v="2010-10-04T05:00:00"/>
    <d v="2010-10-07T05:00:00"/>
    <b v="0"/>
    <b v="0"/>
    <s v="music/indie rock"/>
    <x v="1"/>
    <s v="indie rock"/>
  </r>
  <r>
    <s v="Jackson, Martinez and Ray"/>
    <s v="Multi-tiered executive toolset"/>
    <n v="85900"/>
    <n v="55476"/>
    <n v="55476"/>
    <s v="USD"/>
    <n v="1"/>
    <s v="failed"/>
    <x v="0"/>
    <n v="-30424"/>
    <n v="750"/>
    <n v="73.968000000000004"/>
    <x v="1"/>
    <n v="1467781200"/>
    <n v="1467954000"/>
    <d v="2016-07-06T05:00:00"/>
    <d v="2016-07-08T05:00:00"/>
    <b v="0"/>
    <b v="1"/>
    <s v="theater/plays"/>
    <x v="3"/>
    <s v="plays"/>
  </r>
  <r>
    <s v="Patterson-Johnson"/>
    <s v="Grass-roots directional workforce"/>
    <n v="9500"/>
    <n v="5973"/>
    <n v="5973"/>
    <s v="USD"/>
    <n v="1"/>
    <s v="canceled"/>
    <x v="3"/>
    <n v="-3527"/>
    <n v="87"/>
    <n v="68.65517241379311"/>
    <x v="1"/>
    <n v="1556686800"/>
    <n v="1557637200"/>
    <d v="2019-05-01T05:00:00"/>
    <d v="2019-05-12T05:00:00"/>
    <b v="0"/>
    <b v="1"/>
    <s v="theater/plays"/>
    <x v="3"/>
    <s v="plays"/>
  </r>
  <r>
    <s v="Carlson-Hernandez"/>
    <s v="Quality-focused real-time solution"/>
    <n v="59200"/>
    <n v="183756"/>
    <n v="183756"/>
    <s v="USD"/>
    <n v="1"/>
    <s v="successful"/>
    <x v="1"/>
    <n v="124556"/>
    <n v="3063"/>
    <n v="59.992164544564154"/>
    <x v="1"/>
    <n v="1553576400"/>
    <n v="1553922000"/>
    <d v="2019-03-26T05:00:00"/>
    <d v="2019-03-30T05:00:00"/>
    <b v="0"/>
    <b v="0"/>
    <s v="theater/plays"/>
    <x v="3"/>
    <s v="plays"/>
  </r>
  <r>
    <s v="Parker PLC"/>
    <s v="Reduced interactive matrix"/>
    <n v="72100"/>
    <n v="30902"/>
    <n v="30902"/>
    <s v="USD"/>
    <n v="1"/>
    <s v="live"/>
    <x v="2"/>
    <n v="-41198"/>
    <n v="278"/>
    <n v="111.15827338129496"/>
    <x v="1"/>
    <n v="1414904400"/>
    <n v="1416463200"/>
    <d v="2014-11-02T05:00:00"/>
    <d v="2014-11-20T06:00:00"/>
    <b v="0"/>
    <b v="0"/>
    <s v="theater/plays"/>
    <x v="3"/>
    <s v="plays"/>
  </r>
  <r>
    <s v="Yu and Sons"/>
    <s v="Adaptive context-sensitive architecture"/>
    <n v="6700"/>
    <n v="5569"/>
    <n v="5569"/>
    <s v="USD"/>
    <n v="1"/>
    <s v="failed"/>
    <x v="0"/>
    <n v="-1131"/>
    <n v="105"/>
    <n v="53.038095238095238"/>
    <x v="1"/>
    <n v="1446876000"/>
    <n v="1447221600"/>
    <d v="2015-11-07T06:00:00"/>
    <d v="2015-11-11T06:00:00"/>
    <b v="0"/>
    <b v="0"/>
    <s v="film &amp; video/animation"/>
    <x v="4"/>
    <s v="animation"/>
  </r>
  <r>
    <s v="Taylor, Johnson and Hernandez"/>
    <s v="Polarized incremental portal"/>
    <n v="118200"/>
    <n v="92824"/>
    <n v="92824"/>
    <s v="USD"/>
    <n v="1"/>
    <s v="canceled"/>
    <x v="3"/>
    <n v="-25376"/>
    <n v="1658"/>
    <n v="55.985524728588658"/>
    <x v="1"/>
    <n v="1490418000"/>
    <n v="1491627600"/>
    <d v="2017-03-25T05:00:00"/>
    <d v="2017-04-08T05:00:00"/>
    <b v="0"/>
    <b v="0"/>
    <s v="film &amp; video/television"/>
    <x v="4"/>
    <s v="television"/>
  </r>
  <r>
    <s v="Mack Ltd"/>
    <s v="Reactive regional access"/>
    <n v="139000"/>
    <n v="158590"/>
    <n v="158590"/>
    <s v="USD"/>
    <n v="1"/>
    <s v="successful"/>
    <x v="1"/>
    <n v="19590"/>
    <n v="2266"/>
    <n v="69.986760812003524"/>
    <x v="1"/>
    <n v="1360389600"/>
    <n v="1363150800"/>
    <d v="2013-02-09T06:00:00"/>
    <d v="2013-03-13T05:00:00"/>
    <b v="0"/>
    <b v="0"/>
    <s v="film &amp; video/television"/>
    <x v="4"/>
    <s v="television"/>
  </r>
  <r>
    <s v="Lamb-Sanders"/>
    <s v="Stand-alone reciprocal frame"/>
    <n v="197700"/>
    <n v="19138.649999999998"/>
    <n v="127591"/>
    <s v="DKK"/>
    <n v="0.15"/>
    <s v="failed"/>
    <x v="0"/>
    <n v="-178561.35"/>
    <n v="2604"/>
    <n v="7.349711981566819"/>
    <x v="3"/>
    <n v="1326866400"/>
    <n v="1330754400"/>
    <d v="2012-01-18T06:00:00"/>
    <d v="2012-03-03T06:00:00"/>
    <b v="0"/>
    <b v="1"/>
    <s v="film &amp; video/animation"/>
    <x v="4"/>
    <s v="animation"/>
  </r>
  <r>
    <s v="Williams-Ramirez"/>
    <s v="Open-architected 24/7 throughput"/>
    <n v="8500"/>
    <n v="6750"/>
    <n v="6750"/>
    <s v="USD"/>
    <n v="1"/>
    <s v="failed"/>
    <x v="0"/>
    <n v="-1750"/>
    <n v="65"/>
    <n v="103.84615384615384"/>
    <x v="1"/>
    <n v="1479103200"/>
    <n v="1479794400"/>
    <d v="2016-11-14T06:00:00"/>
    <d v="2016-11-22T06:00:00"/>
    <b v="0"/>
    <b v="0"/>
    <s v="theater/plays"/>
    <x v="3"/>
    <s v="plays"/>
  </r>
  <r>
    <s v="Weaver Ltd"/>
    <s v="Monitored 24/7 approach"/>
    <n v="81600"/>
    <n v="9318"/>
    <n v="9318"/>
    <s v="USD"/>
    <n v="1"/>
    <s v="failed"/>
    <x v="0"/>
    <n v="-72282"/>
    <n v="94"/>
    <n v="99.127659574468083"/>
    <x v="1"/>
    <n v="1280206800"/>
    <n v="1281243600"/>
    <d v="2010-07-27T05:00:00"/>
    <d v="2010-08-08T05:00:00"/>
    <b v="0"/>
    <b v="1"/>
    <s v="theater/plays"/>
    <x v="3"/>
    <s v="plays"/>
  </r>
  <r>
    <s v="Barnes-Williams"/>
    <s v="Upgradable explicit forecast"/>
    <n v="8600"/>
    <n v="4832"/>
    <n v="4832"/>
    <s v="USD"/>
    <n v="1"/>
    <s v="live"/>
    <x v="2"/>
    <n v="-3768"/>
    <n v="45"/>
    <n v="107.37777777777778"/>
    <x v="1"/>
    <n v="1532754000"/>
    <n v="1532754000"/>
    <d v="2018-07-28T05:00:00"/>
    <d v="2018-07-28T05:00:00"/>
    <b v="0"/>
    <b v="1"/>
    <s v="film &amp; video/drama"/>
    <x v="4"/>
    <s v="drama"/>
  </r>
  <r>
    <s v="Richardson, Woodward and Hansen"/>
    <s v="Pre-emptive context-sensitive support"/>
    <n v="119800"/>
    <n v="19769"/>
    <n v="19769"/>
    <s v="USD"/>
    <n v="1"/>
    <s v="failed"/>
    <x v="0"/>
    <n v="-100031"/>
    <n v="257"/>
    <n v="76.922178988326849"/>
    <x v="1"/>
    <n v="1453096800"/>
    <n v="1453356000"/>
    <d v="2016-01-18T06:00:00"/>
    <d v="2016-01-21T06:00:00"/>
    <b v="0"/>
    <b v="0"/>
    <s v="theater/plays"/>
    <x v="3"/>
    <s v="plays"/>
  </r>
  <r>
    <s v="Hunt, Barker and Baker"/>
    <s v="Business-focused leadingedge instruction set"/>
    <n v="9400"/>
    <n v="13532.4"/>
    <n v="11277"/>
    <s v="CHF"/>
    <n v="1.2"/>
    <s v="successful"/>
    <x v="1"/>
    <n v="4132.3999999999996"/>
    <n v="194"/>
    <n v="69.754639175257736"/>
    <x v="5"/>
    <n v="1487570400"/>
    <n v="1489986000"/>
    <d v="2017-02-20T06:00:00"/>
    <d v="2017-03-20T05:00:00"/>
    <b v="0"/>
    <b v="0"/>
    <s v="theater/plays"/>
    <x v="3"/>
    <s v="plays"/>
  </r>
  <r>
    <s v="Ramos, Moreno and Lewis"/>
    <s v="Extended multi-state knowledge user"/>
    <n v="9200"/>
    <n v="9902.68"/>
    <n v="13382"/>
    <s v="CAD"/>
    <n v="0.74"/>
    <s v="successful"/>
    <x v="1"/>
    <n v="702.68000000000029"/>
    <n v="129"/>
    <n v="76.764961240310086"/>
    <x v="0"/>
    <n v="1545026400"/>
    <n v="1545804000"/>
    <d v="2018-12-17T06:00:00"/>
    <d v="2018-12-26T06:00:00"/>
    <b v="0"/>
    <b v="0"/>
    <s v="technology/wearables"/>
    <x v="2"/>
    <s v="wearables"/>
  </r>
  <r>
    <s v="Harris Inc"/>
    <s v="Future-proofed modular groupware"/>
    <n v="14900"/>
    <n v="32986"/>
    <n v="32986"/>
    <s v="USD"/>
    <n v="1"/>
    <s v="successful"/>
    <x v="1"/>
    <n v="18086"/>
    <n v="375"/>
    <n v="87.962666666666664"/>
    <x v="1"/>
    <n v="1488348000"/>
    <n v="1489899600"/>
    <d v="2017-03-01T06:00:00"/>
    <d v="2017-03-19T05:00:00"/>
    <b v="0"/>
    <b v="0"/>
    <s v="theater/plays"/>
    <x v="3"/>
    <s v="plays"/>
  </r>
  <r>
    <s v="Peters-Nelson"/>
    <s v="Distributed real-time algorithm"/>
    <n v="169400"/>
    <n v="60668.159999999996"/>
    <n v="81984"/>
    <s v="CAD"/>
    <n v="0.74"/>
    <s v="failed"/>
    <x v="0"/>
    <n v="-108731.84"/>
    <n v="2928"/>
    <n v="20.72"/>
    <x v="0"/>
    <n v="1545112800"/>
    <n v="1546495200"/>
    <d v="2018-12-18T06:00:00"/>
    <d v="2019-01-03T06:00:00"/>
    <b v="0"/>
    <b v="0"/>
    <s v="theater/plays"/>
    <x v="3"/>
    <s v="plays"/>
  </r>
  <r>
    <s v="Ferguson, Murphy and Bright"/>
    <s v="Multi-lateral heuristic throughput"/>
    <n v="192100"/>
    <n v="178483"/>
    <n v="178483"/>
    <s v="USD"/>
    <n v="1"/>
    <s v="failed"/>
    <x v="0"/>
    <n v="-13617"/>
    <n v="4697"/>
    <n v="37.999361294443261"/>
    <x v="1"/>
    <n v="1537938000"/>
    <n v="1539752400"/>
    <d v="2018-09-26T05:00:00"/>
    <d v="2018-10-17T05:00:00"/>
    <b v="0"/>
    <b v="1"/>
    <s v="music/rock"/>
    <x v="1"/>
    <s v="rock"/>
  </r>
  <r>
    <s v="Robinson Group"/>
    <s v="Switchable reciprocal middleware"/>
    <n v="98700"/>
    <n v="87448"/>
    <n v="87448"/>
    <s v="USD"/>
    <n v="1"/>
    <s v="failed"/>
    <x v="0"/>
    <n v="-11252"/>
    <n v="2915"/>
    <n v="29.999313893653515"/>
    <x v="1"/>
    <n v="1363150800"/>
    <n v="1364101200"/>
    <d v="2013-03-13T05:00:00"/>
    <d v="2013-03-24T05:00:00"/>
    <b v="0"/>
    <b v="0"/>
    <s v="games/video games"/>
    <x v="6"/>
    <s v="video games"/>
  </r>
  <r>
    <s v="Jordan-Wolfe"/>
    <s v="Inverse multimedia Graphic Interface"/>
    <n v="4500"/>
    <n v="1863"/>
    <n v="1863"/>
    <s v="USD"/>
    <n v="1"/>
    <s v="failed"/>
    <x v="0"/>
    <n v="-2637"/>
    <n v="18"/>
    <n v="103.5"/>
    <x v="1"/>
    <n v="1523250000"/>
    <n v="1525323600"/>
    <d v="2018-04-09T05:00:00"/>
    <d v="2018-05-03T05:00:00"/>
    <b v="0"/>
    <b v="0"/>
    <s v="publishing/translations"/>
    <x v="5"/>
    <s v="translations"/>
  </r>
  <r>
    <s v="Vargas-Cox"/>
    <s v="Vision-oriented local contingency"/>
    <n v="98600"/>
    <n v="62174"/>
    <n v="62174"/>
    <s v="USD"/>
    <n v="1"/>
    <s v="canceled"/>
    <x v="3"/>
    <n v="-36426"/>
    <n v="723"/>
    <n v="85.994467496542185"/>
    <x v="1"/>
    <n v="1499317200"/>
    <n v="1500872400"/>
    <d v="2017-07-06T05:00:00"/>
    <d v="2017-07-24T05:00:00"/>
    <b v="1"/>
    <b v="0"/>
    <s v="food/food trucks"/>
    <x v="0"/>
    <s v="food trucks"/>
  </r>
  <r>
    <s v="Yang and Sons"/>
    <s v="Reactive 6thgeneration hub"/>
    <n v="121700"/>
    <n v="70803.599999999991"/>
    <n v="59003"/>
    <s v="CHF"/>
    <n v="1.2"/>
    <s v="failed"/>
    <x v="0"/>
    <n v="-50896.400000000009"/>
    <n v="602"/>
    <n v="117.61395348837208"/>
    <x v="5"/>
    <n v="1287550800"/>
    <n v="1288501200"/>
    <d v="2010-10-20T05:00:00"/>
    <d v="2010-10-31T05:00:00"/>
    <b v="1"/>
    <b v="1"/>
    <s v="theater/plays"/>
    <x v="3"/>
    <s v="plays"/>
  </r>
  <r>
    <s v="Wilson, Wilson and Mathis"/>
    <s v="Optional asymmetric success"/>
    <n v="100"/>
    <n v="2"/>
    <n v="2"/>
    <s v="USD"/>
    <n v="1"/>
    <s v="failed"/>
    <x v="0"/>
    <n v="-98"/>
    <n v="1"/>
    <n v="2"/>
    <x v="1"/>
    <n v="1404795600"/>
    <n v="1407128400"/>
    <d v="2014-07-08T05:00:00"/>
    <d v="2014-08-04T05:00:00"/>
    <b v="0"/>
    <b v="0"/>
    <s v="music/jazz"/>
    <x v="1"/>
    <s v="jazz"/>
  </r>
  <r>
    <s v="Wang, Koch and Weaver"/>
    <s v="Digitized analyzing capacity"/>
    <n v="196700"/>
    <n v="194923.68000000002"/>
    <n v="174039"/>
    <s v="EUR"/>
    <n v="1.1200000000000001"/>
    <s v="failed"/>
    <x v="0"/>
    <n v="-1776.3199999999779"/>
    <n v="3868"/>
    <n v="50.393919338159264"/>
    <x v="6"/>
    <n v="1393048800"/>
    <n v="1394344800"/>
    <d v="2014-02-22T06:00:00"/>
    <d v="2014-03-09T06:00:00"/>
    <b v="0"/>
    <b v="0"/>
    <s v="film &amp; video/shorts"/>
    <x v="4"/>
    <s v="shorts"/>
  </r>
  <r>
    <s v="Cisneros Ltd"/>
    <s v="Vision-oriented regional hub"/>
    <n v="10000"/>
    <n v="12684"/>
    <n v="12684"/>
    <s v="USD"/>
    <n v="1"/>
    <s v="successful"/>
    <x v="1"/>
    <n v="2684"/>
    <n v="409"/>
    <n v="31.012224938875306"/>
    <x v="1"/>
    <n v="1470373200"/>
    <n v="1474088400"/>
    <d v="2016-08-05T05:00:00"/>
    <d v="2016-09-17T05:00:00"/>
    <b v="0"/>
    <b v="0"/>
    <s v="technology/web"/>
    <x v="2"/>
    <s v="web"/>
  </r>
  <r>
    <s v="Williams-Jones"/>
    <s v="Monitored incremental info-mediaries"/>
    <n v="600"/>
    <n v="14033"/>
    <n v="14033"/>
    <s v="USD"/>
    <n v="1"/>
    <s v="successful"/>
    <x v="1"/>
    <n v="13433"/>
    <n v="234"/>
    <n v="59.970085470085472"/>
    <x v="1"/>
    <n v="1460091600"/>
    <n v="1460264400"/>
    <d v="2016-04-08T05:00:00"/>
    <d v="2016-04-10T05:00:00"/>
    <b v="0"/>
    <b v="0"/>
    <s v="technology/web"/>
    <x v="2"/>
    <s v="web"/>
  </r>
  <r>
    <s v="Roberts, Hinton and Williams"/>
    <s v="Programmable static middleware"/>
    <n v="35000"/>
    <n v="177936"/>
    <n v="177936"/>
    <s v="USD"/>
    <n v="1"/>
    <s v="successful"/>
    <x v="1"/>
    <n v="142936"/>
    <n v="3016"/>
    <n v="58.9973474801061"/>
    <x v="1"/>
    <n v="1440392400"/>
    <n v="1440824400"/>
    <d v="2015-08-24T05:00:00"/>
    <d v="2015-08-29T05:00:00"/>
    <b v="0"/>
    <b v="0"/>
    <s v="music/metal"/>
    <x v="1"/>
    <s v="metal"/>
  </r>
  <r>
    <s v="Gonzalez, Williams and Benson"/>
    <s v="Multi-layered bottom-line encryption"/>
    <n v="6900"/>
    <n v="13212"/>
    <n v="13212"/>
    <s v="USD"/>
    <n v="1"/>
    <s v="successful"/>
    <x v="1"/>
    <n v="6312"/>
    <n v="264"/>
    <n v="50.045454545454547"/>
    <x v="1"/>
    <n v="1488434400"/>
    <n v="1489554000"/>
    <d v="2017-03-02T06:00:00"/>
    <d v="2017-03-15T05:00:00"/>
    <b v="1"/>
    <b v="0"/>
    <s v="photography/photography books"/>
    <x v="7"/>
    <s v="photography books"/>
  </r>
  <r>
    <s v="Hobbs, Brown and Lee"/>
    <s v="Vision-oriented systematic Graphical User Interface"/>
    <n v="118400"/>
    <n v="34416.509999999995"/>
    <n v="49879"/>
    <s v="AUD"/>
    <n v="0.69"/>
    <s v="failed"/>
    <x v="0"/>
    <n v="-83983.49"/>
    <n v="504"/>
    <n v="68.286726190476173"/>
    <x v="2"/>
    <n v="1514440800"/>
    <n v="1514872800"/>
    <d v="2017-12-28T06:00:00"/>
    <d v="2018-01-02T06:00:00"/>
    <b v="0"/>
    <b v="0"/>
    <s v="food/food trucks"/>
    <x v="0"/>
    <s v="food trucks"/>
  </r>
  <r>
    <s v="Russo, Kim and Mccoy"/>
    <s v="Balanced optimal hardware"/>
    <n v="10000"/>
    <n v="824"/>
    <n v="824"/>
    <s v="USD"/>
    <n v="1"/>
    <s v="failed"/>
    <x v="0"/>
    <n v="-9176"/>
    <n v="14"/>
    <n v="58.857142857142854"/>
    <x v="1"/>
    <n v="1514354400"/>
    <n v="1515736800"/>
    <d v="2017-12-27T06:00:00"/>
    <d v="2018-01-12T06:00:00"/>
    <b v="0"/>
    <b v="0"/>
    <s v="film &amp; video/science fiction"/>
    <x v="4"/>
    <s v="science fiction"/>
  </r>
  <r>
    <s v="Howell, Myers and Olson"/>
    <s v="Self-enabling mission-critical success"/>
    <n v="52600"/>
    <n v="31594"/>
    <n v="31594"/>
    <s v="USD"/>
    <n v="1"/>
    <s v="canceled"/>
    <x v="3"/>
    <n v="-21006"/>
    <n v="390"/>
    <n v="81.010256410256417"/>
    <x v="1"/>
    <n v="1440910800"/>
    <n v="1442898000"/>
    <d v="2015-08-30T05:00:00"/>
    <d v="2015-09-22T05:00:00"/>
    <b v="0"/>
    <b v="0"/>
    <s v="music/rock"/>
    <x v="1"/>
    <s v="rock"/>
  </r>
  <r>
    <s v="Bailey and Sons"/>
    <s v="Grass-roots dynamic emulation"/>
    <n v="120700"/>
    <n v="76963.5"/>
    <n v="57010"/>
    <s v="GBP"/>
    <n v="1.35"/>
    <s v="failed"/>
    <x v="0"/>
    <n v="-43736.5"/>
    <n v="750"/>
    <n v="102.61799999999999"/>
    <x v="4"/>
    <n v="1296108000"/>
    <n v="1296194400"/>
    <d v="2011-01-27T06:00:00"/>
    <d v="2011-01-28T06:00:00"/>
    <b v="0"/>
    <b v="0"/>
    <s v="film &amp; video/documentary"/>
    <x v="4"/>
    <s v="documentary"/>
  </r>
  <r>
    <s v="Jensen-Brown"/>
    <s v="Fundamental disintermediate matrix"/>
    <n v="9100"/>
    <n v="7438"/>
    <n v="7438"/>
    <s v="USD"/>
    <n v="1"/>
    <s v="failed"/>
    <x v="0"/>
    <n v="-1662"/>
    <n v="77"/>
    <n v="96.597402597402592"/>
    <x v="1"/>
    <n v="1440133200"/>
    <n v="1440910800"/>
    <d v="2015-08-21T05:00:00"/>
    <d v="2015-08-30T05:00:00"/>
    <b v="1"/>
    <b v="0"/>
    <s v="theater/plays"/>
    <x v="3"/>
    <s v="plays"/>
  </r>
  <r>
    <s v="Smith Group"/>
    <s v="Right-sized secondary challenge"/>
    <n v="106800"/>
    <n v="8680.7999999999993"/>
    <n v="57872"/>
    <s v="DKK"/>
    <n v="0.15"/>
    <s v="failed"/>
    <x v="0"/>
    <n v="-98119.2"/>
    <n v="752"/>
    <n v="11.543617021276594"/>
    <x v="3"/>
    <n v="1332910800"/>
    <n v="1335502800"/>
    <d v="2012-03-28T05:00:00"/>
    <d v="2012-04-27T05:00:00"/>
    <b v="0"/>
    <b v="0"/>
    <s v="music/jazz"/>
    <x v="1"/>
    <s v="jazz"/>
  </r>
  <r>
    <s v="Murphy-Farrell"/>
    <s v="Implemented exuding software"/>
    <n v="9100"/>
    <n v="8906"/>
    <n v="8906"/>
    <s v="USD"/>
    <n v="1"/>
    <s v="failed"/>
    <x v="0"/>
    <n v="-194"/>
    <n v="131"/>
    <n v="67.984732824427482"/>
    <x v="1"/>
    <n v="1544335200"/>
    <n v="1544680800"/>
    <d v="2018-12-09T06:00:00"/>
    <d v="2018-12-13T06:00:00"/>
    <b v="0"/>
    <b v="0"/>
    <s v="theater/plays"/>
    <x v="3"/>
    <s v="plays"/>
  </r>
  <r>
    <s v="Everett-Wolfe"/>
    <s v="Total optimizing software"/>
    <n v="10000"/>
    <n v="7724"/>
    <n v="7724"/>
    <s v="USD"/>
    <n v="1"/>
    <s v="failed"/>
    <x v="0"/>
    <n v="-2276"/>
    <n v="87"/>
    <n v="88.781609195402297"/>
    <x v="1"/>
    <n v="1286427600"/>
    <n v="1288414800"/>
    <d v="2010-10-07T05:00:00"/>
    <d v="2010-10-30T05:00:00"/>
    <b v="0"/>
    <b v="0"/>
    <s v="theater/plays"/>
    <x v="3"/>
    <s v="plays"/>
  </r>
  <r>
    <s v="Young PLC"/>
    <s v="Optional maximized attitude"/>
    <n v="79400"/>
    <n v="26571"/>
    <n v="26571"/>
    <s v="USD"/>
    <n v="1"/>
    <s v="failed"/>
    <x v="0"/>
    <n v="-52829"/>
    <n v="1063"/>
    <n v="24.99623706491063"/>
    <x v="1"/>
    <n v="1329717600"/>
    <n v="1330581600"/>
    <d v="2012-02-20T06:00:00"/>
    <d v="2012-03-01T06:00:00"/>
    <b v="0"/>
    <b v="0"/>
    <s v="music/jazz"/>
    <x v="1"/>
    <s v="jazz"/>
  </r>
  <r>
    <s v="Park-Goodman"/>
    <s v="Customer-focused impactful extranet"/>
    <n v="5100"/>
    <n v="12219"/>
    <n v="12219"/>
    <s v="USD"/>
    <n v="1"/>
    <s v="successful"/>
    <x v="1"/>
    <n v="7119"/>
    <n v="272"/>
    <n v="44.922794117647058"/>
    <x v="1"/>
    <n v="1310187600"/>
    <n v="1311397200"/>
    <d v="2011-07-09T05:00:00"/>
    <d v="2011-07-23T05:00:00"/>
    <b v="0"/>
    <b v="1"/>
    <s v="film &amp; video/documentary"/>
    <x v="4"/>
    <s v="documentary"/>
  </r>
  <r>
    <s v="York, Barr and Grant"/>
    <s v="Cloned bottom-line success"/>
    <n v="3100"/>
    <n v="1985"/>
    <n v="1985"/>
    <s v="USD"/>
    <n v="1"/>
    <s v="canceled"/>
    <x v="3"/>
    <n v="-1115"/>
    <n v="25"/>
    <n v="79.400000000000006"/>
    <x v="1"/>
    <n v="1377838800"/>
    <n v="1378357200"/>
    <d v="2013-08-30T05:00:00"/>
    <d v="2013-09-05T05:00:00"/>
    <b v="0"/>
    <b v="1"/>
    <s v="theater/plays"/>
    <x v="3"/>
    <s v="plays"/>
  </r>
  <r>
    <s v="Little Ltd"/>
    <s v="Decentralized bandwidth-monitored ability"/>
    <n v="6900"/>
    <n v="12155"/>
    <n v="12155"/>
    <s v="USD"/>
    <n v="1"/>
    <s v="successful"/>
    <x v="1"/>
    <n v="5255"/>
    <n v="419"/>
    <n v="29.009546539379475"/>
    <x v="1"/>
    <n v="1410325200"/>
    <n v="1411102800"/>
    <d v="2014-09-10T05:00:00"/>
    <d v="2014-09-19T05:00:00"/>
    <b v="0"/>
    <b v="0"/>
    <s v="journalism/audio"/>
    <x v="8"/>
    <s v="audio"/>
  </r>
  <r>
    <s v="Brown and Sons"/>
    <s v="Programmable leadingedge budgetary management"/>
    <n v="27500"/>
    <n v="5593"/>
    <n v="5593"/>
    <s v="USD"/>
    <n v="1"/>
    <s v="failed"/>
    <x v="0"/>
    <n v="-21907"/>
    <n v="76"/>
    <n v="73.59210526315789"/>
    <x v="1"/>
    <n v="1343797200"/>
    <n v="1344834000"/>
    <d v="2012-08-01T05:00:00"/>
    <d v="2012-08-13T05:00:00"/>
    <b v="0"/>
    <b v="0"/>
    <s v="theater/plays"/>
    <x v="3"/>
    <s v="plays"/>
  </r>
  <r>
    <s v="Payne, Garrett and Thomas"/>
    <s v="Upgradable bi-directional concept"/>
    <n v="48800"/>
    <n v="196022.40000000002"/>
    <n v="175020"/>
    <s v="EUR"/>
    <n v="1.1200000000000001"/>
    <s v="successful"/>
    <x v="1"/>
    <n v="147222.40000000002"/>
    <n v="1621"/>
    <n v="120.92683528685998"/>
    <x v="6"/>
    <n v="1498453200"/>
    <n v="1499230800"/>
    <d v="2017-06-26T05:00:00"/>
    <d v="2017-07-05T05:00:00"/>
    <b v="0"/>
    <b v="0"/>
    <s v="theater/plays"/>
    <x v="3"/>
    <s v="plays"/>
  </r>
  <r>
    <s v="Robinson Group"/>
    <s v="Re-contextualized homogeneous flexibility"/>
    <n v="16200"/>
    <n v="75955"/>
    <n v="75955"/>
    <s v="USD"/>
    <n v="1"/>
    <s v="successful"/>
    <x v="1"/>
    <n v="59755"/>
    <n v="1101"/>
    <n v="68.987284287011803"/>
    <x v="1"/>
    <n v="1456380000"/>
    <n v="1457416800"/>
    <d v="2016-02-25T06:00:00"/>
    <d v="2016-03-08T06:00:00"/>
    <b v="0"/>
    <b v="0"/>
    <s v="music/indie rock"/>
    <x v="1"/>
    <s v="indie rock"/>
  </r>
  <r>
    <s v="Robinson-Kelly"/>
    <s v="Monitored bi-directional standardization"/>
    <n v="97600"/>
    <n v="119127"/>
    <n v="119127"/>
    <s v="USD"/>
    <n v="1"/>
    <s v="successful"/>
    <x v="1"/>
    <n v="21527"/>
    <n v="1073"/>
    <n v="111.02236719478098"/>
    <x v="1"/>
    <n v="1280552400"/>
    <n v="1280898000"/>
    <d v="2010-07-31T05:00:00"/>
    <d v="2010-08-04T05:00:00"/>
    <b v="0"/>
    <b v="1"/>
    <s v="theater/plays"/>
    <x v="3"/>
    <s v="plays"/>
  </r>
  <r>
    <s v="Kelly-Colon"/>
    <s v="Stand-alone grid-enabled leverage"/>
    <n v="197900"/>
    <n v="76375.409999999989"/>
    <n v="110689"/>
    <s v="AUD"/>
    <n v="0.69"/>
    <s v="failed"/>
    <x v="0"/>
    <n v="-121524.59000000001"/>
    <n v="4428"/>
    <n v="17.248285907859078"/>
    <x v="2"/>
    <n v="1521608400"/>
    <n v="1522472400"/>
    <d v="2018-03-21T05:00:00"/>
    <d v="2018-03-31T05:00:00"/>
    <b v="0"/>
    <b v="0"/>
    <s v="theater/plays"/>
    <x v="3"/>
    <s v="plays"/>
  </r>
  <r>
    <s v="Turner, Scott and Gentry"/>
    <s v="Assimilated regional groupware"/>
    <n v="5600"/>
    <n v="2738.4"/>
    <n v="2445"/>
    <s v="EUR"/>
    <n v="1.1200000000000001"/>
    <s v="failed"/>
    <x v="0"/>
    <n v="-2861.6"/>
    <n v="58"/>
    <n v="47.213793103448275"/>
    <x v="6"/>
    <n v="1460696400"/>
    <n v="1462510800"/>
    <d v="2016-04-15T05:00:00"/>
    <d v="2016-05-06T05:00:00"/>
    <b v="0"/>
    <b v="0"/>
    <s v="music/indie rock"/>
    <x v="1"/>
    <s v="indie rock"/>
  </r>
  <r>
    <s v="Sanchez Ltd"/>
    <s v="Up-sized 24hour instruction set"/>
    <n v="170700"/>
    <n v="57250"/>
    <n v="57250"/>
    <s v="USD"/>
    <n v="1"/>
    <s v="canceled"/>
    <x v="3"/>
    <n v="-113450"/>
    <n v="1218"/>
    <n v="47.003284072249592"/>
    <x v="1"/>
    <n v="1313730000"/>
    <n v="1317790800"/>
    <d v="2011-08-19T05:00:00"/>
    <d v="2011-10-05T05:00:00"/>
    <b v="0"/>
    <b v="0"/>
    <s v="photography/photography books"/>
    <x v="7"/>
    <s v="photography books"/>
  </r>
  <r>
    <s v="Giles-Smith"/>
    <s v="Right-sized web-enabled intranet"/>
    <n v="9700"/>
    <n v="11929"/>
    <n v="11929"/>
    <s v="USD"/>
    <n v="1"/>
    <s v="successful"/>
    <x v="1"/>
    <n v="2229"/>
    <n v="331"/>
    <n v="36.0392749244713"/>
    <x v="1"/>
    <n v="1568178000"/>
    <n v="1568782800"/>
    <d v="2019-09-11T05:00:00"/>
    <d v="2019-09-18T05:00:00"/>
    <b v="0"/>
    <b v="0"/>
    <s v="journalism/audio"/>
    <x v="8"/>
    <s v="audio"/>
  </r>
  <r>
    <s v="Thompson-Moreno"/>
    <s v="Expanded needs-based orchestration"/>
    <n v="62300"/>
    <n v="118214"/>
    <n v="118214"/>
    <s v="USD"/>
    <n v="1"/>
    <s v="successful"/>
    <x v="1"/>
    <n v="55914"/>
    <n v="1170"/>
    <n v="101.03760683760684"/>
    <x v="1"/>
    <n v="1348635600"/>
    <n v="1349413200"/>
    <d v="2012-09-26T05:00:00"/>
    <d v="2012-10-05T05:00:00"/>
    <b v="0"/>
    <b v="0"/>
    <s v="photography/photography books"/>
    <x v="7"/>
    <s v="photography books"/>
  </r>
  <r>
    <s v="Murphy-Fox"/>
    <s v="Organic system-worthy orchestration"/>
    <n v="5300"/>
    <n v="4432"/>
    <n v="4432"/>
    <s v="USD"/>
    <n v="1"/>
    <s v="failed"/>
    <x v="0"/>
    <n v="-868"/>
    <n v="111"/>
    <n v="39.927927927927925"/>
    <x v="1"/>
    <n v="1468126800"/>
    <n v="1472446800"/>
    <d v="2016-07-10T05:00:00"/>
    <d v="2016-08-29T05:00:00"/>
    <b v="0"/>
    <b v="0"/>
    <s v="publishing/fiction"/>
    <x v="5"/>
    <s v="fiction"/>
  </r>
  <r>
    <s v="Rodriguez-Patterson"/>
    <s v="Inverse static standardization"/>
    <n v="99500"/>
    <n v="17879"/>
    <n v="17879"/>
    <s v="USD"/>
    <n v="1"/>
    <s v="canceled"/>
    <x v="3"/>
    <n v="-81621"/>
    <n v="215"/>
    <n v="83.158139534883716"/>
    <x v="1"/>
    <n v="1547877600"/>
    <n v="1548050400"/>
    <d v="2019-01-19T06:00:00"/>
    <d v="2019-01-21T06:00:00"/>
    <b v="0"/>
    <b v="0"/>
    <s v="film &amp; video/drama"/>
    <x v="4"/>
    <s v="drama"/>
  </r>
  <r>
    <s v="Davis Ltd"/>
    <s v="Synchronized motivating solution"/>
    <n v="1400"/>
    <n v="14511"/>
    <n v="14511"/>
    <s v="USD"/>
    <n v="1"/>
    <s v="successful"/>
    <x v="1"/>
    <n v="13111"/>
    <n v="363"/>
    <n v="39.97520661157025"/>
    <x v="1"/>
    <n v="1571374800"/>
    <n v="1571806800"/>
    <d v="2019-10-18T05:00:00"/>
    <d v="2019-10-23T05:00:00"/>
    <b v="0"/>
    <b v="1"/>
    <s v="food/food trucks"/>
    <x v="0"/>
    <s v="food trucks"/>
  </r>
  <r>
    <s v="Nelson-Valdez"/>
    <s v="Open-source 4thgeneration open system"/>
    <n v="145600"/>
    <n v="141822"/>
    <n v="141822"/>
    <s v="USD"/>
    <n v="1"/>
    <s v="failed"/>
    <x v="0"/>
    <n v="-3778"/>
    <n v="2955"/>
    <n v="47.993908629441627"/>
    <x v="1"/>
    <n v="1576303200"/>
    <n v="1576476000"/>
    <d v="2019-12-14T06:00:00"/>
    <d v="2019-12-16T06:00:00"/>
    <b v="0"/>
    <b v="1"/>
    <s v="games/mobile games"/>
    <x v="6"/>
    <s v="mobile games"/>
  </r>
  <r>
    <s v="Kelly PLC"/>
    <s v="Decentralized context-sensitive superstructure"/>
    <n v="184100"/>
    <n v="159037"/>
    <n v="159037"/>
    <s v="USD"/>
    <n v="1"/>
    <s v="failed"/>
    <x v="0"/>
    <n v="-25063"/>
    <n v="1657"/>
    <n v="95.978877489438744"/>
    <x v="1"/>
    <n v="1324447200"/>
    <n v="1324965600"/>
    <d v="2011-12-21T06:00:00"/>
    <d v="2011-12-27T06:00:00"/>
    <b v="0"/>
    <b v="0"/>
    <s v="theater/plays"/>
    <x v="3"/>
    <s v="plays"/>
  </r>
  <r>
    <s v="Nguyen and Sons"/>
    <s v="Compatible 5thgeneration concept"/>
    <n v="5400"/>
    <n v="8109"/>
    <n v="8109"/>
    <s v="USD"/>
    <n v="1"/>
    <s v="successful"/>
    <x v="1"/>
    <n v="2709"/>
    <n v="103"/>
    <n v="78.728155339805824"/>
    <x v="1"/>
    <n v="1386741600"/>
    <n v="1387519200"/>
    <d v="2013-12-11T06:00:00"/>
    <d v="2013-12-20T06:00:00"/>
    <b v="0"/>
    <b v="0"/>
    <s v="theater/plays"/>
    <x v="3"/>
    <s v="plays"/>
  </r>
  <r>
    <s v="Jones PLC"/>
    <s v="Virtual systemic intranet"/>
    <n v="2300"/>
    <n v="8244"/>
    <n v="8244"/>
    <s v="USD"/>
    <n v="1"/>
    <s v="successful"/>
    <x v="1"/>
    <n v="5944"/>
    <n v="147"/>
    <n v="56.081632653061227"/>
    <x v="1"/>
    <n v="1537074000"/>
    <n v="1537246800"/>
    <d v="2018-09-16T05:00:00"/>
    <d v="2018-09-18T05:00:00"/>
    <b v="0"/>
    <b v="0"/>
    <s v="theater/plays"/>
    <x v="3"/>
    <s v="plays"/>
  </r>
  <r>
    <s v="Gilmore LLC"/>
    <s v="Optimized systemic algorithm"/>
    <n v="1400"/>
    <n v="5624"/>
    <n v="7600"/>
    <s v="CAD"/>
    <n v="0.74"/>
    <s v="successful"/>
    <x v="1"/>
    <n v="4224"/>
    <n v="110"/>
    <n v="51.127272727272725"/>
    <x v="0"/>
    <n v="1277787600"/>
    <n v="1279515600"/>
    <d v="2010-06-29T05:00:00"/>
    <d v="2010-07-19T05:00:00"/>
    <b v="0"/>
    <b v="0"/>
    <s v="publishing/nonfiction"/>
    <x v="5"/>
    <s v="nonfiction"/>
  </r>
  <r>
    <s v="Lee-Cobb"/>
    <s v="Customizable homogeneous firmware"/>
    <n v="140000"/>
    <n v="69930.740000000005"/>
    <n v="94501"/>
    <s v="CAD"/>
    <n v="0.74"/>
    <s v="failed"/>
    <x v="0"/>
    <n v="-70069.259999999995"/>
    <n v="926"/>
    <n v="75.519157667386608"/>
    <x v="0"/>
    <n v="1440306000"/>
    <n v="1442379600"/>
    <d v="2015-08-23T05:00:00"/>
    <d v="2015-09-16T05:00:00"/>
    <b v="0"/>
    <b v="0"/>
    <s v="theater/plays"/>
    <x v="3"/>
    <s v="plays"/>
  </r>
  <r>
    <s v="Jones, Wiley and Robbins"/>
    <s v="Front-line cohesive extranet"/>
    <n v="7500"/>
    <n v="14381"/>
    <n v="14381"/>
    <s v="USD"/>
    <n v="1"/>
    <s v="successful"/>
    <x v="1"/>
    <n v="6881"/>
    <n v="134"/>
    <n v="107.32089552238806"/>
    <x v="1"/>
    <n v="1522126800"/>
    <n v="1523077200"/>
    <d v="2018-03-27T05:00:00"/>
    <d v="2018-04-07T05:00:00"/>
    <b v="0"/>
    <b v="0"/>
    <s v="technology/wearables"/>
    <x v="2"/>
    <s v="wearables"/>
  </r>
  <r>
    <s v="Martin, Gates and Holt"/>
    <s v="Distributed holistic neural-net"/>
    <n v="1500"/>
    <n v="13980"/>
    <n v="13980"/>
    <s v="USD"/>
    <n v="1"/>
    <s v="successful"/>
    <x v="1"/>
    <n v="12480"/>
    <n v="269"/>
    <n v="51.970260223048328"/>
    <x v="1"/>
    <n v="1489298400"/>
    <n v="1489554000"/>
    <d v="2017-03-12T06:00:00"/>
    <d v="2017-03-15T05:00:00"/>
    <b v="0"/>
    <b v="0"/>
    <s v="theater/plays"/>
    <x v="3"/>
    <s v="plays"/>
  </r>
  <r>
    <s v="Bowen, Davies and Burns"/>
    <s v="Devolved client-server monitoring"/>
    <n v="2900"/>
    <n v="12449"/>
    <n v="12449"/>
    <s v="USD"/>
    <n v="1"/>
    <s v="successful"/>
    <x v="1"/>
    <n v="9549"/>
    <n v="175"/>
    <n v="71.137142857142862"/>
    <x v="1"/>
    <n v="1547100000"/>
    <n v="1548482400"/>
    <d v="2019-01-10T06:00:00"/>
    <d v="2019-01-26T06:00:00"/>
    <b v="0"/>
    <b v="1"/>
    <s v="film &amp; video/television"/>
    <x v="4"/>
    <s v="television"/>
  </r>
  <r>
    <s v="Nguyen Inc"/>
    <s v="Seamless directional capacity"/>
    <n v="7300"/>
    <n v="7348"/>
    <n v="7348"/>
    <s v="USD"/>
    <n v="1"/>
    <s v="successful"/>
    <x v="1"/>
    <n v="48"/>
    <n v="69"/>
    <n v="106.49275362318841"/>
    <x v="1"/>
    <n v="1383022800"/>
    <n v="1384063200"/>
    <d v="2013-10-29T05:00:00"/>
    <d v="2013-11-10T06:00:00"/>
    <b v="0"/>
    <b v="0"/>
    <s v="technology/web"/>
    <x v="2"/>
    <s v="web"/>
  </r>
  <r>
    <s v="Walsh-Watts"/>
    <s v="Polarized actuating implementation"/>
    <n v="3600"/>
    <n v="8158"/>
    <n v="8158"/>
    <s v="USD"/>
    <n v="1"/>
    <s v="successful"/>
    <x v="1"/>
    <n v="4558"/>
    <n v="190"/>
    <n v="42.93684210526316"/>
    <x v="1"/>
    <n v="1322373600"/>
    <n v="1322892000"/>
    <d v="2011-11-27T06:00:00"/>
    <d v="2011-12-03T06:00:00"/>
    <b v="0"/>
    <b v="1"/>
    <s v="film &amp; video/documentary"/>
    <x v="4"/>
    <s v="documentary"/>
  </r>
  <r>
    <s v="Ray, Li and Li"/>
    <s v="Front-line disintermediate hub"/>
    <n v="5000"/>
    <n v="7119"/>
    <n v="7119"/>
    <s v="USD"/>
    <n v="1"/>
    <s v="successful"/>
    <x v="1"/>
    <n v="2119"/>
    <n v="237"/>
    <n v="30.037974683544302"/>
    <x v="1"/>
    <n v="1349240400"/>
    <n v="1350709200"/>
    <d v="2012-10-03T05:00:00"/>
    <d v="2012-10-20T05:00:00"/>
    <b v="1"/>
    <b v="1"/>
    <s v="film &amp; video/documentary"/>
    <x v="4"/>
    <s v="documentary"/>
  </r>
  <r>
    <s v="Murray Ltd"/>
    <s v="Decentralized 4thgeneration challenge"/>
    <n v="6000"/>
    <n v="7341.3"/>
    <n v="5438"/>
    <s v="GBP"/>
    <n v="1.35"/>
    <s v="failed"/>
    <x v="1"/>
    <n v="1341.3000000000002"/>
    <n v="77"/>
    <n v="95.341558441558448"/>
    <x v="4"/>
    <n v="1562648400"/>
    <n v="1564203600"/>
    <d v="2019-07-09T05:00:00"/>
    <d v="2019-07-27T05:00:00"/>
    <b v="0"/>
    <b v="0"/>
    <s v="music/rock"/>
    <x v="1"/>
    <s v="rock"/>
  </r>
  <r>
    <s v="Bradford-Silva"/>
    <s v="Reverse-engineered composite hierarchy"/>
    <n v="180400"/>
    <n v="115396"/>
    <n v="115396"/>
    <s v="USD"/>
    <n v="1"/>
    <s v="failed"/>
    <x v="0"/>
    <n v="-65004"/>
    <n v="1748"/>
    <n v="66.016018306636155"/>
    <x v="1"/>
    <n v="1508216400"/>
    <n v="1509685200"/>
    <d v="2017-10-17T05:00:00"/>
    <d v="2017-11-03T05:00:00"/>
    <b v="0"/>
    <b v="0"/>
    <s v="theater/plays"/>
    <x v="3"/>
    <s v="plays"/>
  </r>
  <r>
    <s v="Mora-Bradley"/>
    <s v="Programmable tangible ability"/>
    <n v="9100"/>
    <n v="7656"/>
    <n v="7656"/>
    <s v="USD"/>
    <n v="1"/>
    <s v="failed"/>
    <x v="0"/>
    <n v="-1444"/>
    <n v="79"/>
    <n v="96.911392405063296"/>
    <x v="1"/>
    <n v="1511762400"/>
    <n v="1514959200"/>
    <d v="2017-11-27T06:00:00"/>
    <d v="2018-01-03T06:00:00"/>
    <b v="0"/>
    <b v="0"/>
    <s v="theater/plays"/>
    <x v="3"/>
    <s v="plays"/>
  </r>
  <r>
    <s v="Cardenas, Thompson and Carey"/>
    <s v="Configurable full-range emulation"/>
    <n v="9200"/>
    <n v="13800.640000000001"/>
    <n v="12322"/>
    <s v="EUR"/>
    <n v="1.1200000000000001"/>
    <s v="successful"/>
    <x v="1"/>
    <n v="4600.6400000000012"/>
    <n v="196"/>
    <n v="70.411428571428573"/>
    <x v="6"/>
    <n v="1447480800"/>
    <n v="1448863200"/>
    <d v="2015-11-14T06:00:00"/>
    <d v="2015-11-30T06:00:00"/>
    <b v="1"/>
    <b v="0"/>
    <s v="music/rock"/>
    <x v="1"/>
    <s v="rock"/>
  </r>
  <r>
    <s v="Lopez, Reid and Johnson"/>
    <s v="Total real-time hardware"/>
    <n v="164100"/>
    <n v="96888"/>
    <n v="96888"/>
    <s v="USD"/>
    <n v="1"/>
    <s v="failed"/>
    <x v="0"/>
    <n v="-67212"/>
    <n v="889"/>
    <n v="108.98537682789652"/>
    <x v="1"/>
    <n v="1429506000"/>
    <n v="1429592400"/>
    <d v="2015-04-20T05:00:00"/>
    <d v="2015-04-21T05:00:00"/>
    <b v="0"/>
    <b v="1"/>
    <s v="theater/plays"/>
    <x v="3"/>
    <s v="plays"/>
  </r>
  <r>
    <s v="Fox-Williams"/>
    <s v="Profound system-worthy functionalities"/>
    <n v="128900"/>
    <n v="196960"/>
    <n v="196960"/>
    <s v="USD"/>
    <n v="1"/>
    <s v="successful"/>
    <x v="1"/>
    <n v="68060"/>
    <n v="7295"/>
    <n v="26.999314599040439"/>
    <x v="1"/>
    <n v="1522472400"/>
    <n v="1522645200"/>
    <d v="2018-03-31T05:00:00"/>
    <d v="2018-04-02T05:00:00"/>
    <b v="0"/>
    <b v="0"/>
    <s v="music/electric music"/>
    <x v="1"/>
    <s v="electric music"/>
  </r>
  <r>
    <s v="Taylor, Wood and Taylor"/>
    <s v="Cloned hybrid focus group"/>
    <n v="42100"/>
    <n v="139162.18"/>
    <n v="188057"/>
    <s v="CAD"/>
    <n v="0.74"/>
    <s v="successful"/>
    <x v="1"/>
    <n v="97062.18"/>
    <n v="2893"/>
    <n v="48.103069478050465"/>
    <x v="0"/>
    <n v="1322114400"/>
    <n v="1323324000"/>
    <d v="2011-11-24T06:00:00"/>
    <d v="2011-12-08T06:00:00"/>
    <b v="0"/>
    <b v="0"/>
    <s v="technology/wearables"/>
    <x v="2"/>
    <s v="wearables"/>
  </r>
  <r>
    <s v="King Inc"/>
    <s v="Ergonomic dedicated focus group"/>
    <n v="7400"/>
    <n v="6245"/>
    <n v="6245"/>
    <s v="USD"/>
    <n v="1"/>
    <s v="failed"/>
    <x v="0"/>
    <n v="-1155"/>
    <n v="56"/>
    <n v="111.51785714285714"/>
    <x v="1"/>
    <n v="1561438800"/>
    <n v="1561525200"/>
    <d v="2019-06-25T05:00:00"/>
    <d v="2019-06-26T05:00:00"/>
    <b v="0"/>
    <b v="0"/>
    <s v="film &amp; video/drama"/>
    <x v="4"/>
    <s v="drama"/>
  </r>
  <r>
    <s v="Cole, Petty and Cameron"/>
    <s v="Realigned zero administration paradigm"/>
    <n v="100"/>
    <n v="3"/>
    <n v="3"/>
    <s v="USD"/>
    <n v="1"/>
    <s v="failed"/>
    <x v="0"/>
    <n v="-97"/>
    <n v="1"/>
    <n v="3"/>
    <x v="1"/>
    <n v="1264399200"/>
    <n v="1265695200"/>
    <d v="2010-01-25T06:00:00"/>
    <d v="2010-02-09T06:00:00"/>
    <b v="0"/>
    <b v="0"/>
    <s v="technology/wearables"/>
    <x v="2"/>
    <s v="wearables"/>
  </r>
  <r>
    <s v="Mcclain LLC"/>
    <s v="Open-source multi-tasking methodology"/>
    <n v="52000"/>
    <n v="91014"/>
    <n v="91014"/>
    <s v="USD"/>
    <n v="1"/>
    <s v="successful"/>
    <x v="1"/>
    <n v="39014"/>
    <n v="820"/>
    <n v="110.99268292682927"/>
    <x v="1"/>
    <n v="1301202000"/>
    <n v="1301806800"/>
    <d v="2011-03-27T05:00:00"/>
    <d v="2011-04-03T05:00:00"/>
    <b v="1"/>
    <b v="0"/>
    <s v="theater/plays"/>
    <x v="3"/>
    <s v="plays"/>
  </r>
  <r>
    <s v="Sims-Gross"/>
    <s v="Object-based attitude-oriented analyzer"/>
    <n v="8700"/>
    <n v="4710"/>
    <n v="4710"/>
    <s v="USD"/>
    <n v="1"/>
    <s v="failed"/>
    <x v="0"/>
    <n v="-3990"/>
    <n v="83"/>
    <n v="56.746987951807228"/>
    <x v="1"/>
    <n v="1374469200"/>
    <n v="1374901200"/>
    <d v="2013-07-22T05:00:00"/>
    <d v="2013-07-27T05:00:00"/>
    <b v="0"/>
    <b v="0"/>
    <s v="technology/wearables"/>
    <x v="2"/>
    <s v="wearables"/>
  </r>
  <r>
    <s v="Perez Group"/>
    <s v="Cross-platform tertiary hub"/>
    <n v="63400"/>
    <n v="197728"/>
    <n v="197728"/>
    <s v="USD"/>
    <n v="1"/>
    <s v="successful"/>
    <x v="1"/>
    <n v="134328"/>
    <n v="2038"/>
    <n v="97.020608439646708"/>
    <x v="1"/>
    <n v="1334984400"/>
    <n v="1336453200"/>
    <d v="2012-04-21T05:00:00"/>
    <d v="2012-05-08T05:00:00"/>
    <b v="1"/>
    <b v="1"/>
    <s v="publishing/translations"/>
    <x v="5"/>
    <s v="translations"/>
  </r>
  <r>
    <s v="Haynes-Williams"/>
    <s v="Seamless clear-thinking artificial intelligence"/>
    <n v="8700"/>
    <n v="10682"/>
    <n v="10682"/>
    <s v="USD"/>
    <n v="1"/>
    <s v="successful"/>
    <x v="1"/>
    <n v="1982"/>
    <n v="116"/>
    <n v="92.08620689655173"/>
    <x v="1"/>
    <n v="1467608400"/>
    <n v="1468904400"/>
    <d v="2016-07-04T05:00:00"/>
    <d v="2016-07-19T05:00:00"/>
    <b v="0"/>
    <b v="0"/>
    <s v="film &amp; video/animation"/>
    <x v="4"/>
    <s v="animation"/>
  </r>
  <r>
    <s v="Ford LLC"/>
    <s v="Centralized tangible success"/>
    <n v="169700"/>
    <n v="226864.80000000002"/>
    <n v="168048"/>
    <s v="GBP"/>
    <n v="1.35"/>
    <s v="failed"/>
    <x v="1"/>
    <n v="57164.800000000017"/>
    <n v="2025"/>
    <n v="112.03200000000001"/>
    <x v="4"/>
    <n v="1386741600"/>
    <n v="1387087200"/>
    <d v="2013-12-11T06:00:00"/>
    <d v="2013-12-15T06:00:00"/>
    <b v="0"/>
    <b v="0"/>
    <s v="publishing/nonfiction"/>
    <x v="5"/>
    <s v="nonfiction"/>
  </r>
  <r>
    <s v="Moreno Ltd"/>
    <s v="Customer-focused multimedia methodology"/>
    <n v="108400"/>
    <n v="95624.34"/>
    <n v="138586"/>
    <s v="AUD"/>
    <n v="0.69"/>
    <s v="successful"/>
    <x v="0"/>
    <n v="-12775.660000000003"/>
    <n v="1345"/>
    <n v="71.096163568773235"/>
    <x v="2"/>
    <n v="1546754400"/>
    <n v="1547445600"/>
    <d v="2019-01-06T06:00:00"/>
    <d v="2019-01-14T06:00:00"/>
    <b v="0"/>
    <b v="1"/>
    <s v="technology/web"/>
    <x v="2"/>
    <s v="web"/>
  </r>
  <r>
    <s v="Moore, Cook and Wright"/>
    <s v="Visionary maximized Local Area Network"/>
    <n v="7300"/>
    <n v="11579"/>
    <n v="11579"/>
    <s v="USD"/>
    <n v="1"/>
    <s v="successful"/>
    <x v="1"/>
    <n v="4279"/>
    <n v="168"/>
    <n v="68.922619047619051"/>
    <x v="1"/>
    <n v="1544248800"/>
    <n v="1547359200"/>
    <d v="2018-12-08T06:00:00"/>
    <d v="2019-01-13T06:00:00"/>
    <b v="0"/>
    <b v="0"/>
    <s v="film &amp; video/drama"/>
    <x v="4"/>
    <s v="drama"/>
  </r>
  <r>
    <s v="Ortega LLC"/>
    <s v="Secured bifurcated intranet"/>
    <n v="1700"/>
    <n v="14424"/>
    <n v="12020"/>
    <s v="CHF"/>
    <n v="1.2"/>
    <s v="successful"/>
    <x v="1"/>
    <n v="12724"/>
    <n v="137"/>
    <n v="105.28467153284672"/>
    <x v="5"/>
    <n v="1495429200"/>
    <n v="1496293200"/>
    <d v="2017-05-22T05:00:00"/>
    <d v="2017-06-01T05:00:00"/>
    <b v="0"/>
    <b v="0"/>
    <s v="theater/plays"/>
    <x v="3"/>
    <s v="plays"/>
  </r>
  <r>
    <s v="Silva, Walker and Martin"/>
    <s v="Grass-roots 4thgeneration product"/>
    <n v="9800"/>
    <n v="15628.480000000001"/>
    <n v="13954"/>
    <s v="EUR"/>
    <n v="1.1200000000000001"/>
    <s v="successful"/>
    <x v="1"/>
    <n v="5828.4800000000014"/>
    <n v="186"/>
    <n v="84.024086021505383"/>
    <x v="6"/>
    <n v="1334811600"/>
    <n v="1335416400"/>
    <d v="2012-04-19T05:00:00"/>
    <d v="2012-04-26T05:00:00"/>
    <b v="0"/>
    <b v="0"/>
    <s v="theater/plays"/>
    <x v="3"/>
    <s v="plays"/>
  </r>
  <r>
    <s v="Huynh, Gallegos and Mills"/>
    <s v="Reduced next generation info-mediaries"/>
    <n v="4300"/>
    <n v="6358"/>
    <n v="6358"/>
    <s v="USD"/>
    <n v="1"/>
    <s v="successful"/>
    <x v="1"/>
    <n v="2058"/>
    <n v="125"/>
    <n v="50.863999999999997"/>
    <x v="1"/>
    <n v="1531544400"/>
    <n v="1532149200"/>
    <d v="2018-07-14T05:00:00"/>
    <d v="2018-07-21T05:00:00"/>
    <b v="0"/>
    <b v="1"/>
    <s v="theater/plays"/>
    <x v="3"/>
    <s v="plays"/>
  </r>
  <r>
    <s v="Anderson LLC"/>
    <s v="Customizable full-range artificial intelligence"/>
    <n v="6200"/>
    <n v="1411.2"/>
    <n v="1260"/>
    <s v="EUR"/>
    <n v="1.1200000000000001"/>
    <s v="failed"/>
    <x v="0"/>
    <n v="-4788.8"/>
    <n v="14"/>
    <n v="100.8"/>
    <x v="6"/>
    <n v="1453615200"/>
    <n v="1453788000"/>
    <d v="2016-01-24T06:00:00"/>
    <d v="2016-01-26T06:00:00"/>
    <b v="1"/>
    <b v="1"/>
    <s v="theater/plays"/>
    <x v="3"/>
    <s v="plays"/>
  </r>
  <r>
    <s v="Garza-Bryant"/>
    <s v="Programmable leadingedge contingency"/>
    <n v="800"/>
    <n v="14725"/>
    <n v="14725"/>
    <s v="USD"/>
    <n v="1"/>
    <s v="successful"/>
    <x v="1"/>
    <n v="13925"/>
    <n v="202"/>
    <n v="72.896039603960389"/>
    <x v="1"/>
    <n v="1467954000"/>
    <n v="1471496400"/>
    <d v="2016-07-08T05:00:00"/>
    <d v="2016-08-18T05:00:00"/>
    <b v="0"/>
    <b v="0"/>
    <s v="theater/plays"/>
    <x v="3"/>
    <s v="plays"/>
  </r>
  <r>
    <s v="Mays LLC"/>
    <s v="Multi-layered global groupware"/>
    <n v="6900"/>
    <n v="11174"/>
    <n v="11174"/>
    <s v="USD"/>
    <n v="1"/>
    <s v="successful"/>
    <x v="1"/>
    <n v="4274"/>
    <n v="103"/>
    <n v="108.48543689320388"/>
    <x v="1"/>
    <n v="1471842000"/>
    <n v="1472878800"/>
    <d v="2016-08-22T05:00:00"/>
    <d v="2016-09-03T05:00:00"/>
    <b v="0"/>
    <b v="0"/>
    <s v="publishing/radio &amp; podcasts"/>
    <x v="5"/>
    <s v="radio &amp; podcasts"/>
  </r>
  <r>
    <s v="Evans-Jones"/>
    <s v="Switchable methodical superstructure"/>
    <n v="38500"/>
    <n v="182036"/>
    <n v="182036"/>
    <s v="USD"/>
    <n v="1"/>
    <s v="successful"/>
    <x v="1"/>
    <n v="143536"/>
    <n v="1785"/>
    <n v="101.98095238095237"/>
    <x v="1"/>
    <n v="1408424400"/>
    <n v="1408510800"/>
    <d v="2014-08-19T05:00:00"/>
    <d v="2014-08-20T05:00:00"/>
    <b v="0"/>
    <b v="0"/>
    <s v="music/rock"/>
    <x v="1"/>
    <s v="rock"/>
  </r>
  <r>
    <s v="Fischer, Torres and Walker"/>
    <s v="Expanded even-keeled portal"/>
    <n v="118000"/>
    <n v="28870"/>
    <n v="28870"/>
    <s v="USD"/>
    <n v="1"/>
    <s v="failed"/>
    <x v="0"/>
    <n v="-89130"/>
    <n v="656"/>
    <n v="44.009146341463413"/>
    <x v="1"/>
    <n v="1281157200"/>
    <n v="1281589200"/>
    <d v="2010-08-07T05:00:00"/>
    <d v="2010-08-12T05:00:00"/>
    <b v="0"/>
    <b v="0"/>
    <s v="games/mobile games"/>
    <x v="6"/>
    <s v="mobile games"/>
  </r>
  <r>
    <s v="Tapia, Kramer and Hicks"/>
    <s v="Advanced modular moderator"/>
    <n v="2000"/>
    <n v="10353"/>
    <n v="10353"/>
    <s v="USD"/>
    <n v="1"/>
    <s v="successful"/>
    <x v="1"/>
    <n v="8353"/>
    <n v="157"/>
    <n v="65.942675159235662"/>
    <x v="1"/>
    <n v="1373432400"/>
    <n v="1375851600"/>
    <d v="2013-07-10T05:00:00"/>
    <d v="2013-08-07T05:00:00"/>
    <b v="0"/>
    <b v="1"/>
    <s v="theater/plays"/>
    <x v="3"/>
    <s v="plays"/>
  </r>
  <r>
    <s v="Barnes, Wilcox and Riley"/>
    <s v="Reverse-engineered well-modulated ability"/>
    <n v="5600"/>
    <n v="13868"/>
    <n v="13868"/>
    <s v="USD"/>
    <n v="1"/>
    <s v="successful"/>
    <x v="1"/>
    <n v="8268"/>
    <n v="555"/>
    <n v="24.987387387387386"/>
    <x v="1"/>
    <n v="1313989200"/>
    <n v="1315803600"/>
    <d v="2011-08-22T05:00:00"/>
    <d v="2011-09-12T05:00:00"/>
    <b v="0"/>
    <b v="0"/>
    <s v="film &amp; video/documentary"/>
    <x v="4"/>
    <s v="documentary"/>
  </r>
  <r>
    <s v="Reyes PLC"/>
    <s v="Expanded optimal pricing structure"/>
    <n v="8300"/>
    <n v="8317"/>
    <n v="8317"/>
    <s v="USD"/>
    <n v="1"/>
    <s v="successful"/>
    <x v="1"/>
    <n v="17"/>
    <n v="297"/>
    <n v="28.003367003367003"/>
    <x v="1"/>
    <n v="1371445200"/>
    <n v="1373691600"/>
    <d v="2013-06-17T05:00:00"/>
    <d v="2013-07-13T05:00:00"/>
    <b v="0"/>
    <b v="0"/>
    <s v="technology/wearables"/>
    <x v="2"/>
    <s v="wearables"/>
  </r>
  <r>
    <s v="Pace, Simpson and Watkins"/>
    <s v="Down-sized uniform ability"/>
    <n v="6900"/>
    <n v="10557"/>
    <n v="10557"/>
    <s v="USD"/>
    <n v="1"/>
    <s v="successful"/>
    <x v="1"/>
    <n v="3657"/>
    <n v="123"/>
    <n v="85.829268292682926"/>
    <x v="1"/>
    <n v="1338267600"/>
    <n v="1339218000"/>
    <d v="2012-05-29T05:00:00"/>
    <d v="2012-06-09T05:00:00"/>
    <b v="0"/>
    <b v="0"/>
    <s v="publishing/fiction"/>
    <x v="5"/>
    <s v="fiction"/>
  </r>
  <r>
    <s v="Valenzuela, Davidson and Castro"/>
    <s v="Multi-layered upward-trending conglomeration"/>
    <n v="8700"/>
    <n v="484.04999999999995"/>
    <n v="3227"/>
    <s v="DKK"/>
    <n v="0.15"/>
    <s v="canceled"/>
    <x v="3"/>
    <n v="-8215.9500000000007"/>
    <n v="38"/>
    <n v="12.73815789473684"/>
    <x v="3"/>
    <n v="1519192800"/>
    <n v="1520402400"/>
    <d v="2018-02-21T06:00:00"/>
    <d v="2018-03-07T06:00:00"/>
    <b v="0"/>
    <b v="1"/>
    <s v="theater/plays"/>
    <x v="3"/>
    <s v="plays"/>
  </r>
  <r>
    <s v="Dominguez-Owens"/>
    <s v="Open-architected systematic intranet"/>
    <n v="123600"/>
    <n v="5429"/>
    <n v="5429"/>
    <s v="USD"/>
    <n v="1"/>
    <s v="canceled"/>
    <x v="3"/>
    <n v="-118171"/>
    <n v="60"/>
    <n v="90.483333333333334"/>
    <x v="1"/>
    <n v="1522818000"/>
    <n v="1523336400"/>
    <d v="2018-04-04T05:00:00"/>
    <d v="2018-04-10T05:00:00"/>
    <b v="0"/>
    <b v="0"/>
    <s v="music/rock"/>
    <x v="1"/>
    <s v="rock"/>
  </r>
  <r>
    <s v="Thomas-Simmons"/>
    <s v="Proactive 24hour frame"/>
    <n v="48500"/>
    <n v="75906"/>
    <n v="75906"/>
    <s v="USD"/>
    <n v="1"/>
    <s v="successful"/>
    <x v="1"/>
    <n v="27406"/>
    <n v="3036"/>
    <n v="25.00197628458498"/>
    <x v="1"/>
    <n v="1509948000"/>
    <n v="1512280800"/>
    <d v="2017-11-06T06:00:00"/>
    <d v="2017-12-03T06:00:00"/>
    <b v="0"/>
    <b v="0"/>
    <s v="film &amp; video/documentary"/>
    <x v="4"/>
    <s v="documentary"/>
  </r>
  <r>
    <s v="Beck-Knight"/>
    <s v="Exclusive fresh-thinking model"/>
    <n v="4900"/>
    <n v="9142.5"/>
    <n v="13250"/>
    <s v="AUD"/>
    <n v="0.69"/>
    <s v="successful"/>
    <x v="1"/>
    <n v="4242.5"/>
    <n v="144"/>
    <n v="63.489583333333336"/>
    <x v="2"/>
    <n v="1456898400"/>
    <n v="1458709200"/>
    <d v="2016-03-02T06:00:00"/>
    <d v="2016-03-23T05:00:00"/>
    <b v="0"/>
    <b v="0"/>
    <s v="theater/plays"/>
    <x v="3"/>
    <s v="plays"/>
  </r>
  <r>
    <s v="Mccoy Ltd"/>
    <s v="Business-focused encompassing intranet"/>
    <n v="8400"/>
    <n v="15202.35"/>
    <n v="11261"/>
    <s v="GBP"/>
    <n v="1.35"/>
    <s v="successful"/>
    <x v="1"/>
    <n v="6802.35"/>
    <n v="121"/>
    <n v="125.63925619834711"/>
    <x v="4"/>
    <n v="1413954000"/>
    <n v="1414126800"/>
    <d v="2014-10-22T05:00:00"/>
    <d v="2014-10-24T05:00:00"/>
    <b v="0"/>
    <b v="1"/>
    <s v="theater/plays"/>
    <x v="3"/>
    <s v="plays"/>
  </r>
  <r>
    <s v="Dawson-Tyler"/>
    <s v="Optional 6thgeneration access"/>
    <n v="193200"/>
    <n v="97369"/>
    <n v="97369"/>
    <s v="USD"/>
    <n v="1"/>
    <s v="failed"/>
    <x v="0"/>
    <n v="-95831"/>
    <n v="1596"/>
    <n v="61.008145363408524"/>
    <x v="1"/>
    <n v="1416031200"/>
    <n v="1416204000"/>
    <d v="2014-11-15T06:00:00"/>
    <d v="2014-11-17T06:00:00"/>
    <b v="0"/>
    <b v="0"/>
    <s v="games/mobile games"/>
    <x v="6"/>
    <s v="mobile games"/>
  </r>
  <r>
    <s v="Johns-Thomas"/>
    <s v="Realigned web-enabled functionalities"/>
    <n v="54300"/>
    <n v="48227"/>
    <n v="48227"/>
    <s v="USD"/>
    <n v="1"/>
    <s v="canceled"/>
    <x v="3"/>
    <n v="-6073"/>
    <n v="524"/>
    <n v="92.036259541984734"/>
    <x v="1"/>
    <n v="1287982800"/>
    <n v="1288501200"/>
    <d v="2010-10-25T05:00:00"/>
    <d v="2010-10-31T05:00:00"/>
    <b v="0"/>
    <b v="1"/>
    <s v="theater/plays"/>
    <x v="3"/>
    <s v="plays"/>
  </r>
  <r>
    <s v="Quinn, Cruz and Schmidt"/>
    <s v="Enterprise-wide multimedia software"/>
    <n v="8900"/>
    <n v="14685"/>
    <n v="14685"/>
    <s v="USD"/>
    <n v="1"/>
    <s v="successful"/>
    <x v="1"/>
    <n v="5785"/>
    <n v="181"/>
    <n v="81.132596685082873"/>
    <x v="1"/>
    <n v="1547964000"/>
    <n v="1552971600"/>
    <d v="2019-01-20T06:00:00"/>
    <d v="2019-03-19T05:00:00"/>
    <b v="0"/>
    <b v="0"/>
    <s v="technology/web"/>
    <x v="2"/>
    <s v="web"/>
  </r>
  <r>
    <s v="Stewart Inc"/>
    <s v="Versatile mission-critical knowledgebase"/>
    <n v="4200"/>
    <n v="735"/>
    <n v="735"/>
    <s v="USD"/>
    <n v="1"/>
    <s v="failed"/>
    <x v="0"/>
    <n v="-3465"/>
    <n v="10"/>
    <n v="73.5"/>
    <x v="1"/>
    <n v="1464152400"/>
    <n v="1465102800"/>
    <d v="2016-05-25T05:00:00"/>
    <d v="2016-06-05T05:00:00"/>
    <b v="0"/>
    <b v="0"/>
    <s v="theater/plays"/>
    <x v="3"/>
    <s v="plays"/>
  </r>
  <r>
    <s v="Moore Group"/>
    <s v="Multi-lateral object-oriented open system"/>
    <n v="5600"/>
    <n v="10397"/>
    <n v="10397"/>
    <s v="USD"/>
    <n v="1"/>
    <s v="successful"/>
    <x v="1"/>
    <n v="4797"/>
    <n v="122"/>
    <n v="85.221311475409834"/>
    <x v="1"/>
    <n v="1359957600"/>
    <n v="1360130400"/>
    <d v="2013-02-04T06:00:00"/>
    <d v="2013-02-06T06:00:00"/>
    <b v="0"/>
    <b v="0"/>
    <s v="film &amp; video/drama"/>
    <x v="4"/>
    <s v="drama"/>
  </r>
  <r>
    <s v="Carson PLC"/>
    <s v="Visionary system-worthy attitude"/>
    <n v="28800"/>
    <n v="87946.78"/>
    <n v="118847"/>
    <s v="CAD"/>
    <n v="0.74"/>
    <s v="successful"/>
    <x v="1"/>
    <n v="59146.78"/>
    <n v="1071"/>
    <n v="82.116507936507929"/>
    <x v="0"/>
    <n v="1432357200"/>
    <n v="1432875600"/>
    <d v="2015-05-23T05:00:00"/>
    <d v="2015-05-29T05:00:00"/>
    <b v="0"/>
    <b v="0"/>
    <s v="technology/wearables"/>
    <x v="2"/>
    <s v="wearables"/>
  </r>
  <r>
    <s v="Cruz, Hall and Mason"/>
    <s v="Synergized content-based hierarchy"/>
    <n v="8000"/>
    <n v="7220"/>
    <n v="7220"/>
    <s v="USD"/>
    <n v="1"/>
    <s v="canceled"/>
    <x v="3"/>
    <n v="-780"/>
    <n v="219"/>
    <n v="32.968036529680369"/>
    <x v="1"/>
    <n v="1500786000"/>
    <n v="1500872400"/>
    <d v="2017-07-23T05:00:00"/>
    <d v="2017-07-24T05:00:00"/>
    <b v="0"/>
    <b v="0"/>
    <s v="technology/web"/>
    <x v="2"/>
    <s v="web"/>
  </r>
  <r>
    <s v="Glass, Baker and Jones"/>
    <s v="Business-focused 24hour access"/>
    <n v="117000"/>
    <n v="107622"/>
    <n v="107622"/>
    <s v="USD"/>
    <n v="1"/>
    <s v="failed"/>
    <x v="0"/>
    <n v="-9378"/>
    <n v="1121"/>
    <n v="96.005352363960753"/>
    <x v="1"/>
    <n v="1490158800"/>
    <n v="1492146000"/>
    <d v="2017-03-22T05:00:00"/>
    <d v="2017-04-14T05:00:00"/>
    <b v="0"/>
    <b v="1"/>
    <s v="music/rock"/>
    <x v="1"/>
    <s v="rock"/>
  </r>
  <r>
    <s v="Marquez-Kerr"/>
    <s v="Automated hybrid orchestration"/>
    <n v="15800"/>
    <n v="83267"/>
    <n v="83267"/>
    <s v="USD"/>
    <n v="1"/>
    <s v="successful"/>
    <x v="1"/>
    <n v="67467"/>
    <n v="980"/>
    <n v="84.96632653061225"/>
    <x v="1"/>
    <n v="1406178000"/>
    <n v="1407301200"/>
    <d v="2014-07-24T05:00:00"/>
    <d v="2014-08-06T05:00:00"/>
    <b v="0"/>
    <b v="0"/>
    <s v="music/metal"/>
    <x v="1"/>
    <s v="metal"/>
  </r>
  <r>
    <s v="Stone PLC"/>
    <s v="Exclusive 5thgeneration leverage"/>
    <n v="4200"/>
    <n v="13404"/>
    <n v="13404"/>
    <s v="USD"/>
    <n v="1"/>
    <s v="successful"/>
    <x v="1"/>
    <n v="9204"/>
    <n v="536"/>
    <n v="25.007462686567163"/>
    <x v="1"/>
    <n v="1485583200"/>
    <n v="1486620000"/>
    <d v="2017-01-28T06:00:00"/>
    <d v="2017-02-09T06:00:00"/>
    <b v="0"/>
    <b v="1"/>
    <s v="theater/plays"/>
    <x v="3"/>
    <s v="plays"/>
  </r>
  <r>
    <s v="Caldwell PLC"/>
    <s v="Grass-roots zero administration alliance"/>
    <n v="37100"/>
    <n v="131404"/>
    <n v="131404"/>
    <s v="USD"/>
    <n v="1"/>
    <s v="successful"/>
    <x v="1"/>
    <n v="94304"/>
    <n v="1991"/>
    <n v="65.998995479658461"/>
    <x v="1"/>
    <n v="1459314000"/>
    <n v="1459918800"/>
    <d v="2016-03-30T05:00:00"/>
    <d v="2016-04-06T05:00:00"/>
    <b v="0"/>
    <b v="0"/>
    <s v="photography/photography books"/>
    <x v="7"/>
    <s v="photography books"/>
  </r>
  <r>
    <s v="Silva-Hawkins"/>
    <s v="Proactive heuristic orchestration"/>
    <n v="7700"/>
    <n v="2533"/>
    <n v="2533"/>
    <s v="USD"/>
    <n v="1"/>
    <s v="canceled"/>
    <x v="3"/>
    <n v="-5167"/>
    <n v="29"/>
    <n v="87.34482758620689"/>
    <x v="1"/>
    <n v="1424412000"/>
    <n v="1424757600"/>
    <d v="2015-02-20T06:00:00"/>
    <d v="2015-02-24T06:00:00"/>
    <b v="0"/>
    <b v="0"/>
    <s v="publishing/nonfiction"/>
    <x v="5"/>
    <s v="nonfiction"/>
  </r>
  <r>
    <s v="Gardner Inc"/>
    <s v="Function-based systematic Graphical User Interface"/>
    <n v="3700"/>
    <n v="5028"/>
    <n v="5028"/>
    <s v="USD"/>
    <n v="1"/>
    <s v="successful"/>
    <x v="1"/>
    <n v="1328"/>
    <n v="180"/>
    <n v="27.933333333333334"/>
    <x v="1"/>
    <n v="1478844000"/>
    <n v="1479880800"/>
    <d v="2016-11-11T06:00:00"/>
    <d v="2016-11-23T06:00:00"/>
    <b v="0"/>
    <b v="0"/>
    <s v="music/indie rock"/>
    <x v="1"/>
    <s v="indie rock"/>
  </r>
  <r>
    <s v="Garcia Group"/>
    <s v="Extended zero administration software"/>
    <n v="74700"/>
    <n v="1557"/>
    <n v="1557"/>
    <s v="USD"/>
    <n v="1"/>
    <s v="failed"/>
    <x v="0"/>
    <n v="-73143"/>
    <n v="15"/>
    <n v="103.8"/>
    <x v="1"/>
    <n v="1416117600"/>
    <n v="1418018400"/>
    <d v="2014-11-16T06:00:00"/>
    <d v="2014-12-08T06:00:00"/>
    <b v="0"/>
    <b v="1"/>
    <s v="theater/plays"/>
    <x v="3"/>
    <s v="plays"/>
  </r>
  <r>
    <s v="Meyer-Avila"/>
    <s v="Multi-tiered discrete support"/>
    <n v="10000"/>
    <n v="6100"/>
    <n v="6100"/>
    <s v="USD"/>
    <n v="1"/>
    <s v="failed"/>
    <x v="0"/>
    <n v="-3900"/>
    <n v="191"/>
    <n v="31.937172774869111"/>
    <x v="1"/>
    <n v="1340946000"/>
    <n v="1341032400"/>
    <d v="2012-06-29T05:00:00"/>
    <d v="2012-06-30T05:00:00"/>
    <b v="0"/>
    <b v="0"/>
    <s v="music/indie rock"/>
    <x v="1"/>
    <s v="indie rock"/>
  </r>
  <r>
    <s v="Nelson, Smith and Graham"/>
    <s v="Phased system-worthy conglomeration"/>
    <n v="5300"/>
    <n v="1592"/>
    <n v="1592"/>
    <s v="USD"/>
    <n v="1"/>
    <s v="failed"/>
    <x v="0"/>
    <n v="-3708"/>
    <n v="16"/>
    <n v="99.5"/>
    <x v="1"/>
    <n v="1486101600"/>
    <n v="1486360800"/>
    <d v="2017-02-03T06:00:00"/>
    <d v="2017-02-06T06:00:00"/>
    <b v="0"/>
    <b v="0"/>
    <s v="theater/plays"/>
    <x v="3"/>
    <s v="plays"/>
  </r>
  <r>
    <s v="Garcia Ltd"/>
    <s v="Balanced mobile alliance"/>
    <n v="1200"/>
    <n v="14150"/>
    <n v="14150"/>
    <s v="USD"/>
    <n v="1"/>
    <s v="successful"/>
    <x v="1"/>
    <n v="12950"/>
    <n v="130"/>
    <n v="108.84615384615384"/>
    <x v="1"/>
    <n v="1274590800"/>
    <n v="1274677200"/>
    <d v="2010-05-23T05:00:00"/>
    <d v="2010-05-24T05:00:00"/>
    <b v="0"/>
    <b v="0"/>
    <s v="theater/plays"/>
    <x v="3"/>
    <s v="plays"/>
  </r>
  <r>
    <s v="West-Stevens"/>
    <s v="Reactive solution-oriented groupware"/>
    <n v="1200"/>
    <n v="13513"/>
    <n v="13513"/>
    <s v="USD"/>
    <n v="1"/>
    <s v="successful"/>
    <x v="1"/>
    <n v="12313"/>
    <n v="122"/>
    <n v="110.76229508196721"/>
    <x v="1"/>
    <n v="1263880800"/>
    <n v="1267509600"/>
    <d v="2010-01-19T06:00:00"/>
    <d v="2010-03-02T06:00:00"/>
    <b v="0"/>
    <b v="0"/>
    <s v="music/electric music"/>
    <x v="1"/>
    <s v="electric music"/>
  </r>
  <r>
    <s v="Clark-Conrad"/>
    <s v="Exclusive bandwidth-monitored orchestration"/>
    <n v="3900"/>
    <n v="504"/>
    <n v="504"/>
    <s v="USD"/>
    <n v="1"/>
    <s v="failed"/>
    <x v="0"/>
    <n v="-3396"/>
    <n v="17"/>
    <n v="29.647058823529413"/>
    <x v="1"/>
    <n v="1445403600"/>
    <n v="1445922000"/>
    <d v="2015-10-21T05:00:00"/>
    <d v="2015-10-27T05:00:00"/>
    <b v="0"/>
    <b v="1"/>
    <s v="theater/plays"/>
    <x v="3"/>
    <s v="plays"/>
  </r>
  <r>
    <s v="Fitzgerald Group"/>
    <s v="Intuitive exuding initiative"/>
    <n v="2000"/>
    <n v="14240"/>
    <n v="14240"/>
    <s v="USD"/>
    <n v="1"/>
    <s v="successful"/>
    <x v="1"/>
    <n v="12240"/>
    <n v="140"/>
    <n v="101.71428571428571"/>
    <x v="1"/>
    <n v="1533877200"/>
    <n v="1534050000"/>
    <d v="2018-08-10T05:00:00"/>
    <d v="2018-08-12T05:00:00"/>
    <b v="0"/>
    <b v="1"/>
    <s v="theater/plays"/>
    <x v="3"/>
    <s v="plays"/>
  </r>
  <r>
    <s v="Hill, Mccann and Moore"/>
    <s v="Streamlined needs-based knowledge user"/>
    <n v="6900"/>
    <n v="2091"/>
    <n v="2091"/>
    <s v="USD"/>
    <n v="1"/>
    <s v="failed"/>
    <x v="0"/>
    <n v="-4809"/>
    <n v="34"/>
    <n v="61.5"/>
    <x v="1"/>
    <n v="1275195600"/>
    <n v="1277528400"/>
    <d v="2010-05-30T05:00:00"/>
    <d v="2010-06-26T05:00:00"/>
    <b v="0"/>
    <b v="0"/>
    <s v="technology/wearables"/>
    <x v="2"/>
    <s v="wearables"/>
  </r>
  <r>
    <s v="Edwards LLC"/>
    <s v="Automated system-worthy structure"/>
    <n v="55800"/>
    <n v="118580"/>
    <n v="118580"/>
    <s v="USD"/>
    <n v="1"/>
    <s v="successful"/>
    <x v="1"/>
    <n v="62780"/>
    <n v="3388"/>
    <n v="35"/>
    <x v="1"/>
    <n v="1318136400"/>
    <n v="1318568400"/>
    <d v="2011-10-09T05:00:00"/>
    <d v="2011-10-14T05:00:00"/>
    <b v="0"/>
    <b v="0"/>
    <s v="technology/web"/>
    <x v="2"/>
    <s v="web"/>
  </r>
  <r>
    <s v="Greer and Sons"/>
    <s v="Secured clear-thinking intranet"/>
    <n v="4900"/>
    <n v="11214"/>
    <n v="11214"/>
    <s v="USD"/>
    <n v="1"/>
    <s v="successful"/>
    <x v="1"/>
    <n v="6314"/>
    <n v="280"/>
    <n v="40.049999999999997"/>
    <x v="1"/>
    <n v="1283403600"/>
    <n v="1284354000"/>
    <d v="2010-09-02T05:00:00"/>
    <d v="2010-09-13T05:00:00"/>
    <b v="0"/>
    <b v="0"/>
    <s v="theater/plays"/>
    <x v="3"/>
    <s v="plays"/>
  </r>
  <r>
    <s v="Martinez PLC"/>
    <s v="Cloned actuating architecture"/>
    <n v="194900"/>
    <n v="68137"/>
    <n v="68137"/>
    <s v="USD"/>
    <n v="1"/>
    <s v="canceled"/>
    <x v="3"/>
    <n v="-126763"/>
    <n v="614"/>
    <n v="110.97231270358306"/>
    <x v="1"/>
    <n v="1267423200"/>
    <n v="1269579600"/>
    <d v="2010-03-01T06:00:00"/>
    <d v="2010-03-26T05:00:00"/>
    <b v="0"/>
    <b v="1"/>
    <s v="film &amp; video/animation"/>
    <x v="4"/>
    <s v="animation"/>
  </r>
  <r>
    <s v="Hunter-Logan"/>
    <s v="Down-sized needs-based task-force"/>
    <n v="8600"/>
    <n v="15150.240000000002"/>
    <n v="13527"/>
    <s v="EUR"/>
    <n v="1.1200000000000001"/>
    <s v="successful"/>
    <x v="1"/>
    <n v="6550.2400000000016"/>
    <n v="366"/>
    <n v="41.39409836065574"/>
    <x v="6"/>
    <n v="1412744400"/>
    <n v="1413781200"/>
    <d v="2014-10-08T05:00:00"/>
    <d v="2014-10-20T05:00:00"/>
    <b v="0"/>
    <b v="1"/>
    <s v="technology/wearables"/>
    <x v="2"/>
    <s v="wearables"/>
  </r>
  <r>
    <s v="Ramos and Sons"/>
    <s v="Extended responsive Internet solution"/>
    <n v="100"/>
    <n v="1.35"/>
    <n v="1"/>
    <s v="GBP"/>
    <n v="1.35"/>
    <s v="failed"/>
    <x v="0"/>
    <n v="-98.65"/>
    <n v="1"/>
    <n v="1.35"/>
    <x v="4"/>
    <n v="1277960400"/>
    <n v="1280120400"/>
    <d v="2010-07-01T05:00:00"/>
    <d v="2010-07-26T05:00:00"/>
    <b v="0"/>
    <b v="0"/>
    <s v="music/electric music"/>
    <x v="1"/>
    <s v="electric music"/>
  </r>
  <r>
    <s v="Lane-Barber"/>
    <s v="Universal value-added moderator"/>
    <n v="3600"/>
    <n v="8363"/>
    <n v="8363"/>
    <s v="USD"/>
    <n v="1"/>
    <s v="successful"/>
    <x v="1"/>
    <n v="4763"/>
    <n v="270"/>
    <n v="30.974074074074075"/>
    <x v="1"/>
    <n v="1458190800"/>
    <n v="1459486800"/>
    <d v="2016-03-17T05:00:00"/>
    <d v="2016-04-01T05:00:00"/>
    <b v="1"/>
    <b v="1"/>
    <s v="publishing/nonfiction"/>
    <x v="5"/>
    <s v="nonfiction"/>
  </r>
  <r>
    <s v="Lowery Group"/>
    <s v="Sharable motivating emulation"/>
    <n v="5800"/>
    <n v="5362"/>
    <n v="5362"/>
    <s v="USD"/>
    <n v="1"/>
    <s v="canceled"/>
    <x v="3"/>
    <n v="-438"/>
    <n v="114"/>
    <n v="47.035087719298247"/>
    <x v="1"/>
    <n v="1280984400"/>
    <n v="1282539600"/>
    <d v="2010-08-05T05:00:00"/>
    <d v="2010-08-23T05:00:00"/>
    <b v="0"/>
    <b v="1"/>
    <s v="theater/plays"/>
    <x v="3"/>
    <s v="plays"/>
  </r>
  <r>
    <s v="Guerrero-Griffin"/>
    <s v="Networked web-enabled product"/>
    <n v="4700"/>
    <n v="12065"/>
    <n v="12065"/>
    <s v="USD"/>
    <n v="1"/>
    <s v="successful"/>
    <x v="1"/>
    <n v="7365"/>
    <n v="137"/>
    <n v="88.065693430656935"/>
    <x v="1"/>
    <n v="1274590800"/>
    <n v="1275886800"/>
    <d v="2010-05-23T05:00:00"/>
    <d v="2010-06-07T05:00:00"/>
    <b v="0"/>
    <b v="0"/>
    <s v="photography/photography books"/>
    <x v="7"/>
    <s v="photography books"/>
  </r>
  <r>
    <s v="Perez, Reed and Lee"/>
    <s v="Advanced dedicated encoding"/>
    <n v="70400"/>
    <n v="118603"/>
    <n v="118603"/>
    <s v="USD"/>
    <n v="1"/>
    <s v="successful"/>
    <x v="1"/>
    <n v="48203"/>
    <n v="3205"/>
    <n v="37.005616224648989"/>
    <x v="1"/>
    <n v="1351400400"/>
    <n v="1355983200"/>
    <d v="2012-10-28T05:00:00"/>
    <d v="2012-12-20T06:00:00"/>
    <b v="0"/>
    <b v="0"/>
    <s v="theater/plays"/>
    <x v="3"/>
    <s v="plays"/>
  </r>
  <r>
    <s v="Chen, Pollard and Clarke"/>
    <s v="Stand-alone multi-state project"/>
    <n v="4500"/>
    <n v="1124.3999999999999"/>
    <n v="7496"/>
    <s v="DKK"/>
    <n v="0.15"/>
    <s v="successful"/>
    <x v="0"/>
    <n v="-3375.6000000000004"/>
    <n v="288"/>
    <n v="3.9041666666666663"/>
    <x v="3"/>
    <n v="1514354400"/>
    <n v="1515391200"/>
    <d v="2017-12-27T06:00:00"/>
    <d v="2018-01-08T06:00:00"/>
    <b v="0"/>
    <b v="1"/>
    <s v="theater/plays"/>
    <x v="3"/>
    <s v="plays"/>
  </r>
  <r>
    <s v="Serrano, Gallagher and Griffith"/>
    <s v="Customizable bi-directional monitoring"/>
    <n v="1300"/>
    <n v="10037"/>
    <n v="10037"/>
    <s v="USD"/>
    <n v="1"/>
    <s v="successful"/>
    <x v="1"/>
    <n v="8737"/>
    <n v="148"/>
    <n v="67.817567567567565"/>
    <x v="1"/>
    <n v="1421733600"/>
    <n v="1422252000"/>
    <d v="2015-01-20T06:00:00"/>
    <d v="2015-01-26T06:00:00"/>
    <b v="0"/>
    <b v="0"/>
    <s v="theater/plays"/>
    <x v="3"/>
    <s v="plays"/>
  </r>
  <r>
    <s v="Callahan-Gilbert"/>
    <s v="Profit-focused motivating function"/>
    <n v="1400"/>
    <n v="5696"/>
    <n v="5696"/>
    <s v="USD"/>
    <n v="1"/>
    <s v="successful"/>
    <x v="1"/>
    <n v="4296"/>
    <n v="114"/>
    <n v="49.964912280701753"/>
    <x v="1"/>
    <n v="1305176400"/>
    <n v="1305522000"/>
    <d v="2011-05-12T05:00:00"/>
    <d v="2011-05-16T05:00:00"/>
    <b v="0"/>
    <b v="0"/>
    <s v="film &amp; video/drama"/>
    <x v="4"/>
    <s v="drama"/>
  </r>
  <r>
    <s v="Logan-Miranda"/>
    <s v="Proactive systemic firmware"/>
    <n v="29600"/>
    <n v="123583.7"/>
    <n v="167005"/>
    <s v="CAD"/>
    <n v="0.74"/>
    <s v="successful"/>
    <x v="1"/>
    <n v="93983.7"/>
    <n v="1518"/>
    <n v="81.412187088274038"/>
    <x v="0"/>
    <n v="1414126800"/>
    <n v="1414904400"/>
    <d v="2014-10-24T05:00:00"/>
    <d v="2014-11-02T05:00:00"/>
    <b v="0"/>
    <b v="0"/>
    <s v="music/rock"/>
    <x v="1"/>
    <s v="rock"/>
  </r>
  <r>
    <s v="Rodriguez PLC"/>
    <s v="Grass-roots upward-trending installation"/>
    <n v="167500"/>
    <n v="114615"/>
    <n v="114615"/>
    <s v="USD"/>
    <n v="1"/>
    <s v="failed"/>
    <x v="0"/>
    <n v="-52885"/>
    <n v="1274"/>
    <n v="89.964678178963894"/>
    <x v="1"/>
    <n v="1517810400"/>
    <n v="1520402400"/>
    <d v="2018-02-05T06:00:00"/>
    <d v="2018-03-07T06:00:00"/>
    <b v="0"/>
    <b v="0"/>
    <s v="music/electric music"/>
    <x v="1"/>
    <s v="electric music"/>
  </r>
  <r>
    <s v="Smith-Kennedy"/>
    <s v="Virtual heuristic hub"/>
    <n v="48300"/>
    <n v="18583.04"/>
    <n v="16592"/>
    <s v="EUR"/>
    <n v="1.1200000000000001"/>
    <s v="failed"/>
    <x v="0"/>
    <n v="-29716.959999999999"/>
    <n v="210"/>
    <n v="88.490666666666669"/>
    <x v="6"/>
    <n v="1564635600"/>
    <n v="1567141200"/>
    <d v="2019-08-01T05:00:00"/>
    <d v="2019-08-30T05:00:00"/>
    <b v="0"/>
    <b v="1"/>
    <s v="games/video games"/>
    <x v="6"/>
    <s v="video games"/>
  </r>
  <r>
    <s v="Mitchell-Lee"/>
    <s v="Customizable leadingedge model"/>
    <n v="2200"/>
    <n v="14420"/>
    <n v="14420"/>
    <s v="USD"/>
    <n v="1"/>
    <s v="successful"/>
    <x v="1"/>
    <n v="12220"/>
    <n v="166"/>
    <n v="86.867469879518069"/>
    <x v="1"/>
    <n v="1500699600"/>
    <n v="1501131600"/>
    <d v="2017-07-22T05:00:00"/>
    <d v="2017-07-27T05:00:00"/>
    <b v="0"/>
    <b v="0"/>
    <s v="music/rock"/>
    <x v="1"/>
    <s v="rock"/>
  </r>
  <r>
    <s v="Davis Ltd"/>
    <s v="Upgradable uniform service-desk"/>
    <n v="3500"/>
    <n v="4280.7599999999993"/>
    <n v="6204"/>
    <s v="AUD"/>
    <n v="0.69"/>
    <s v="successful"/>
    <x v="1"/>
    <n v="780.75999999999931"/>
    <n v="100"/>
    <n v="42.807599999999994"/>
    <x v="2"/>
    <n v="1354082400"/>
    <n v="1355032800"/>
    <d v="2012-11-28T06:00:00"/>
    <d v="2012-12-09T06:00:00"/>
    <b v="0"/>
    <b v="0"/>
    <s v="music/jazz"/>
    <x v="1"/>
    <s v="jazz"/>
  </r>
  <r>
    <s v="Rowland PLC"/>
    <s v="Inverse client-driven product"/>
    <n v="5600"/>
    <n v="6338"/>
    <n v="6338"/>
    <s v="USD"/>
    <n v="1"/>
    <s v="successful"/>
    <x v="1"/>
    <n v="738"/>
    <n v="235"/>
    <n v="26.970212765957445"/>
    <x v="1"/>
    <n v="1336453200"/>
    <n v="1339477200"/>
    <d v="2012-05-08T05:00:00"/>
    <d v="2012-06-12T05:00:00"/>
    <b v="0"/>
    <b v="1"/>
    <s v="theater/plays"/>
    <x v="3"/>
    <s v="plays"/>
  </r>
  <r>
    <s v="Shaffer-Mason"/>
    <s v="Managed bandwidth-monitored system engine"/>
    <n v="1100"/>
    <n v="8010"/>
    <n v="8010"/>
    <s v="USD"/>
    <n v="1"/>
    <s v="successful"/>
    <x v="1"/>
    <n v="6910"/>
    <n v="148"/>
    <n v="54.121621621621621"/>
    <x v="1"/>
    <n v="1305262800"/>
    <n v="1305954000"/>
    <d v="2011-05-13T05:00:00"/>
    <d v="2011-05-21T05:00:00"/>
    <b v="0"/>
    <b v="0"/>
    <s v="music/rock"/>
    <x v="1"/>
    <s v="rock"/>
  </r>
  <r>
    <s v="Matthews LLC"/>
    <s v="Advanced transitional help-desk"/>
    <n v="3900"/>
    <n v="8125"/>
    <n v="8125"/>
    <s v="USD"/>
    <n v="1"/>
    <s v="successful"/>
    <x v="1"/>
    <n v="4225"/>
    <n v="198"/>
    <n v="41.035353535353536"/>
    <x v="1"/>
    <n v="1492232400"/>
    <n v="1494392400"/>
    <d v="2017-04-15T05:00:00"/>
    <d v="2017-05-10T05:00:00"/>
    <b v="1"/>
    <b v="1"/>
    <s v="music/indie rock"/>
    <x v="1"/>
    <s v="indie rock"/>
  </r>
  <r>
    <s v="Montgomery-Castro"/>
    <s v="De-engineered disintermediate encryption"/>
    <n v="43800"/>
    <n v="9420.57"/>
    <n v="13653"/>
    <s v="AUD"/>
    <n v="0.69"/>
    <s v="failed"/>
    <x v="0"/>
    <n v="-34379.43"/>
    <n v="248"/>
    <n v="37.986169354838708"/>
    <x v="2"/>
    <n v="1537333200"/>
    <n v="1537419600"/>
    <d v="2018-09-19T05:00:00"/>
    <d v="2018-09-20T05:00:00"/>
    <b v="0"/>
    <b v="0"/>
    <s v="film &amp; video/science fiction"/>
    <x v="4"/>
    <s v="science fiction"/>
  </r>
  <r>
    <s v="Hale, Pearson and Jenkins"/>
    <s v="Upgradable attitude-oriented project"/>
    <n v="97200"/>
    <n v="55372"/>
    <n v="55372"/>
    <s v="USD"/>
    <n v="1"/>
    <s v="failed"/>
    <x v="0"/>
    <n v="-41828"/>
    <n v="513"/>
    <n v="107.93762183235867"/>
    <x v="1"/>
    <n v="1444107600"/>
    <n v="1447999200"/>
    <d v="2015-10-06T05:00:00"/>
    <d v="2015-11-20T06:00:00"/>
    <b v="0"/>
    <b v="0"/>
    <s v="publishing/translations"/>
    <x v="5"/>
    <s v="translations"/>
  </r>
  <r>
    <s v="Ramirez-Calderon"/>
    <s v="Fundamental zero tolerance alliance"/>
    <n v="4800"/>
    <n v="11088"/>
    <n v="11088"/>
    <s v="USD"/>
    <n v="1"/>
    <s v="successful"/>
    <x v="1"/>
    <n v="6288"/>
    <n v="150"/>
    <n v="73.92"/>
    <x v="1"/>
    <n v="1386741600"/>
    <n v="1388037600"/>
    <d v="2013-12-11T06:00:00"/>
    <d v="2013-12-26T06:00:00"/>
    <b v="0"/>
    <b v="0"/>
    <s v="theater/plays"/>
    <x v="3"/>
    <s v="plays"/>
  </r>
  <r>
    <s v="Johnson-Morales"/>
    <s v="Devolved 24hour forecast"/>
    <n v="125600"/>
    <n v="109106"/>
    <n v="109106"/>
    <s v="USD"/>
    <n v="1"/>
    <s v="failed"/>
    <x v="0"/>
    <n v="-16494"/>
    <n v="3410"/>
    <n v="31.995894428152493"/>
    <x v="1"/>
    <n v="1376542800"/>
    <n v="1378789200"/>
    <d v="2013-08-15T05:00:00"/>
    <d v="2013-09-10T05:00:00"/>
    <b v="0"/>
    <b v="0"/>
    <s v="games/video games"/>
    <x v="6"/>
    <s v="video games"/>
  </r>
  <r>
    <s v="Mathis-Rodriguez"/>
    <s v="User-centric attitude-oriented intranet"/>
    <n v="4300"/>
    <n v="13039.04"/>
    <n v="11642"/>
    <s v="EUR"/>
    <n v="1.1200000000000001"/>
    <s v="successful"/>
    <x v="1"/>
    <n v="8739.0400000000009"/>
    <n v="216"/>
    <n v="60.365925925925929"/>
    <x v="6"/>
    <n v="1397451600"/>
    <n v="1398056400"/>
    <d v="2014-04-14T05:00:00"/>
    <d v="2014-04-21T05:00:00"/>
    <b v="0"/>
    <b v="1"/>
    <s v="theater/plays"/>
    <x v="3"/>
    <s v="plays"/>
  </r>
  <r>
    <s v="Smith, Mack and Williams"/>
    <s v="Self-enabling 5thgeneration paradigm"/>
    <n v="5600"/>
    <n v="2769"/>
    <n v="2769"/>
    <s v="USD"/>
    <n v="1"/>
    <s v="canceled"/>
    <x v="3"/>
    <n v="-2831"/>
    <n v="26"/>
    <n v="106.5"/>
    <x v="1"/>
    <n v="1548482400"/>
    <n v="1550815200"/>
    <d v="2019-01-26T06:00:00"/>
    <d v="2019-02-22T06:00:00"/>
    <b v="0"/>
    <b v="0"/>
    <s v="theater/plays"/>
    <x v="3"/>
    <s v="plays"/>
  </r>
  <r>
    <s v="Johnson-Pace"/>
    <s v="Persistent 3rdgeneration moratorium"/>
    <n v="149600"/>
    <n v="169586"/>
    <n v="169586"/>
    <s v="USD"/>
    <n v="1"/>
    <s v="successful"/>
    <x v="1"/>
    <n v="19986"/>
    <n v="5139"/>
    <n v="32.999805409612762"/>
    <x v="1"/>
    <n v="1549692000"/>
    <n v="1550037600"/>
    <d v="2019-02-09T06:00:00"/>
    <d v="2019-02-13T06:00:00"/>
    <b v="0"/>
    <b v="0"/>
    <s v="music/indie rock"/>
    <x v="1"/>
    <s v="indie rock"/>
  </r>
  <r>
    <s v="Meza, Kirby and Patel"/>
    <s v="Cross-platform empowering project"/>
    <n v="53100"/>
    <n v="101185"/>
    <n v="101185"/>
    <s v="USD"/>
    <n v="1"/>
    <s v="successful"/>
    <x v="1"/>
    <n v="48085"/>
    <n v="2353"/>
    <n v="43.00254993625159"/>
    <x v="1"/>
    <n v="1492059600"/>
    <n v="1492923600"/>
    <d v="2017-04-13T05:00:00"/>
    <d v="2017-04-23T05:00:00"/>
    <b v="0"/>
    <b v="0"/>
    <s v="theater/plays"/>
    <x v="3"/>
    <s v="plays"/>
  </r>
  <r>
    <s v="Gonzalez-Snow"/>
    <s v="Polarized user-facing interface"/>
    <n v="5000"/>
    <n v="7588.0000000000009"/>
    <n v="6775"/>
    <s v="EUR"/>
    <n v="1.1200000000000001"/>
    <s v="successful"/>
    <x v="1"/>
    <n v="2588.0000000000009"/>
    <n v="78"/>
    <n v="97.282051282051299"/>
    <x v="6"/>
    <n v="1463979600"/>
    <n v="1467522000"/>
    <d v="2016-05-23T05:00:00"/>
    <d v="2016-07-03T05:00:00"/>
    <b v="0"/>
    <b v="0"/>
    <s v="technology/web"/>
    <x v="2"/>
    <s v="web"/>
  </r>
  <r>
    <s v="Murphy LLC"/>
    <s v="Customer-focused non-volatile framework"/>
    <n v="9400"/>
    <n v="968"/>
    <n v="968"/>
    <s v="USD"/>
    <n v="1"/>
    <s v="failed"/>
    <x v="0"/>
    <n v="-8432"/>
    <n v="10"/>
    <n v="96.8"/>
    <x v="1"/>
    <n v="1415253600"/>
    <n v="1416117600"/>
    <d v="2014-11-06T06:00:00"/>
    <d v="2014-11-16T06:00:00"/>
    <b v="0"/>
    <b v="0"/>
    <s v="music/rock"/>
    <x v="1"/>
    <s v="rock"/>
  </r>
  <r>
    <s v="Taylor-Rowe"/>
    <s v="Synchronized multimedia frame"/>
    <n v="110800"/>
    <n v="72623"/>
    <n v="72623"/>
    <s v="USD"/>
    <n v="1"/>
    <s v="failed"/>
    <x v="0"/>
    <n v="-38177"/>
    <n v="2201"/>
    <n v="32.995456610631528"/>
    <x v="1"/>
    <n v="1562216400"/>
    <n v="1563771600"/>
    <d v="2019-07-04T05:00:00"/>
    <d v="2019-07-22T05:00:00"/>
    <b v="0"/>
    <b v="0"/>
    <s v="theater/plays"/>
    <x v="3"/>
    <s v="plays"/>
  </r>
  <r>
    <s v="Henderson Ltd"/>
    <s v="Open-architected stable algorithm"/>
    <n v="93800"/>
    <n v="45987"/>
    <n v="45987"/>
    <s v="USD"/>
    <n v="1"/>
    <s v="failed"/>
    <x v="0"/>
    <n v="-47813"/>
    <n v="676"/>
    <n v="68.028106508875737"/>
    <x v="1"/>
    <n v="1316754000"/>
    <n v="1319259600"/>
    <d v="2011-09-23T05:00:00"/>
    <d v="2011-10-22T05:00:00"/>
    <b v="0"/>
    <b v="0"/>
    <s v="theater/plays"/>
    <x v="3"/>
    <s v="plays"/>
  </r>
  <r>
    <s v="Moss-Guzman"/>
    <s v="Cross-platform optimizing website"/>
    <n v="1300"/>
    <n v="12291.6"/>
    <n v="10243"/>
    <s v="CHF"/>
    <n v="1.2"/>
    <s v="successful"/>
    <x v="1"/>
    <n v="10991.6"/>
    <n v="174"/>
    <n v="70.641379310344831"/>
    <x v="5"/>
    <n v="1313211600"/>
    <n v="1313643600"/>
    <d v="2011-08-13T05:00:00"/>
    <d v="2011-08-18T05:00:00"/>
    <b v="0"/>
    <b v="0"/>
    <s v="film &amp; video/animation"/>
    <x v="4"/>
    <s v="animation"/>
  </r>
  <r>
    <s v="Webb Group"/>
    <s v="Public-key actuating projection"/>
    <n v="108700"/>
    <n v="87293"/>
    <n v="87293"/>
    <s v="USD"/>
    <n v="1"/>
    <s v="failed"/>
    <x v="0"/>
    <n v="-21407"/>
    <n v="831"/>
    <n v="105.04572803850782"/>
    <x v="1"/>
    <n v="1439528400"/>
    <n v="1440306000"/>
    <d v="2015-08-14T05:00:00"/>
    <d v="2015-08-23T05:00:00"/>
    <b v="0"/>
    <b v="1"/>
    <s v="theater/plays"/>
    <x v="3"/>
    <s v="plays"/>
  </r>
  <r>
    <s v="Brooks-Rodriguez"/>
    <s v="Implemented intangible instruction set"/>
    <n v="5100"/>
    <n v="5421"/>
    <n v="5421"/>
    <s v="USD"/>
    <n v="1"/>
    <s v="successful"/>
    <x v="1"/>
    <n v="321"/>
    <n v="164"/>
    <n v="33.054878048780488"/>
    <x v="1"/>
    <n v="1469163600"/>
    <n v="1470805200"/>
    <d v="2016-07-22T05:00:00"/>
    <d v="2016-08-10T05:00:00"/>
    <b v="0"/>
    <b v="1"/>
    <s v="film &amp; video/drama"/>
    <x v="4"/>
    <s v="drama"/>
  </r>
  <r>
    <s v="Thomas Ltd"/>
    <s v="Cross-group interactive architecture"/>
    <n v="8700"/>
    <n v="5296.8"/>
    <n v="4414"/>
    <s v="CHF"/>
    <n v="1.2"/>
    <s v="canceled"/>
    <x v="3"/>
    <n v="-3403.2"/>
    <n v="56"/>
    <n v="94.585714285714289"/>
    <x v="5"/>
    <n v="1288501200"/>
    <n v="1292911200"/>
    <d v="2010-10-31T05:00:00"/>
    <d v="2010-12-21T06:00:00"/>
    <b v="0"/>
    <b v="0"/>
    <s v="theater/plays"/>
    <x v="3"/>
    <s v="plays"/>
  </r>
  <r>
    <s v="Williams and Sons"/>
    <s v="Centralized asymmetric framework"/>
    <n v="5100"/>
    <n v="10981"/>
    <n v="10981"/>
    <s v="USD"/>
    <n v="1"/>
    <s v="successful"/>
    <x v="1"/>
    <n v="5881"/>
    <n v="161"/>
    <n v="68.204968944099377"/>
    <x v="1"/>
    <n v="1298959200"/>
    <n v="1301374800"/>
    <d v="2011-03-01T06:00:00"/>
    <d v="2011-03-29T05:00:00"/>
    <b v="0"/>
    <b v="1"/>
    <s v="film &amp; video/animation"/>
    <x v="4"/>
    <s v="animation"/>
  </r>
  <r>
    <s v="Vega, Chan and Carney"/>
    <s v="Down-sized systematic utilization"/>
    <n v="7400"/>
    <n v="10451"/>
    <n v="10451"/>
    <s v="USD"/>
    <n v="1"/>
    <s v="successful"/>
    <x v="1"/>
    <n v="3051"/>
    <n v="138"/>
    <n v="75.731884057971016"/>
    <x v="1"/>
    <n v="1387260000"/>
    <n v="1387864800"/>
    <d v="2013-12-17T06:00:00"/>
    <d v="2013-12-24T06:00:00"/>
    <b v="0"/>
    <b v="0"/>
    <s v="music/rock"/>
    <x v="1"/>
    <s v="rock"/>
  </r>
  <r>
    <s v="Byrd Group"/>
    <s v="Profound fault-tolerant model"/>
    <n v="88900"/>
    <n v="102535"/>
    <n v="102535"/>
    <s v="USD"/>
    <n v="1"/>
    <s v="successful"/>
    <x v="1"/>
    <n v="13635"/>
    <n v="3308"/>
    <n v="30.996070133010882"/>
    <x v="1"/>
    <n v="1457244000"/>
    <n v="1458190800"/>
    <d v="2016-03-06T06:00:00"/>
    <d v="2016-03-17T05:00:00"/>
    <b v="0"/>
    <b v="0"/>
    <s v="technology/web"/>
    <x v="2"/>
    <s v="web"/>
  </r>
  <r>
    <s v="Peterson, Fletcher and Sanchez"/>
    <s v="Multi-channeled bi-directional moratorium"/>
    <n v="6700"/>
    <n v="8927.91"/>
    <n v="12939"/>
    <s v="AUD"/>
    <n v="0.69"/>
    <s v="successful"/>
    <x v="1"/>
    <n v="2227.91"/>
    <n v="127"/>
    <n v="70.298503937007879"/>
    <x v="2"/>
    <n v="1556341200"/>
    <n v="1559278800"/>
    <d v="2019-04-27T05:00:00"/>
    <d v="2019-05-31T05:00:00"/>
    <b v="0"/>
    <b v="1"/>
    <s v="film &amp; video/animation"/>
    <x v="4"/>
    <s v="animation"/>
  </r>
  <r>
    <s v="Smith-Brown"/>
    <s v="Object-based content-based ability"/>
    <n v="1500"/>
    <n v="12259.52"/>
    <n v="10946"/>
    <s v="EUR"/>
    <n v="1.1200000000000001"/>
    <s v="successful"/>
    <x v="1"/>
    <n v="10759.52"/>
    <n v="207"/>
    <n v="59.224734299516911"/>
    <x v="6"/>
    <n v="1522126800"/>
    <n v="1522731600"/>
    <d v="2018-03-27T05:00:00"/>
    <d v="2018-04-03T05:00:00"/>
    <b v="0"/>
    <b v="1"/>
    <s v="music/jazz"/>
    <x v="1"/>
    <s v="jazz"/>
  </r>
  <r>
    <s v="Vance-Glover"/>
    <s v="Progressive coherent secured line"/>
    <n v="61200"/>
    <n v="45135.56"/>
    <n v="60994"/>
    <s v="CAD"/>
    <n v="0.74"/>
    <s v="failed"/>
    <x v="0"/>
    <n v="-16064.440000000002"/>
    <n v="859"/>
    <n v="52.544307334109426"/>
    <x v="0"/>
    <n v="1305954000"/>
    <n v="1306731600"/>
    <d v="2011-05-21T05:00:00"/>
    <d v="2011-05-30T05:00:00"/>
    <b v="0"/>
    <b v="0"/>
    <s v="music/rock"/>
    <x v="1"/>
    <s v="rock"/>
  </r>
  <r>
    <s v="Joyce PLC"/>
    <s v="Synchronized directional capability"/>
    <n v="3600"/>
    <n v="3174"/>
    <n v="3174"/>
    <s v="USD"/>
    <n v="1"/>
    <s v="live"/>
    <x v="2"/>
    <n v="-426"/>
    <n v="31"/>
    <n v="102.38709677419355"/>
    <x v="1"/>
    <n v="1350709200"/>
    <n v="1352527200"/>
    <d v="2012-10-20T05:00:00"/>
    <d v="2012-11-10T06:00:00"/>
    <b v="0"/>
    <b v="0"/>
    <s v="film &amp; video/animation"/>
    <x v="4"/>
    <s v="animation"/>
  </r>
  <r>
    <s v="Kennedy-Miller"/>
    <s v="Cross-platform composite migration"/>
    <n v="9000"/>
    <n v="3351"/>
    <n v="3351"/>
    <s v="USD"/>
    <n v="1"/>
    <s v="failed"/>
    <x v="0"/>
    <n v="-5649"/>
    <n v="45"/>
    <n v="74.466666666666669"/>
    <x v="1"/>
    <n v="1401166800"/>
    <n v="1404363600"/>
    <d v="2014-05-27T05:00:00"/>
    <d v="2014-07-03T05:00:00"/>
    <b v="0"/>
    <b v="0"/>
    <s v="theater/plays"/>
    <x v="3"/>
    <s v="plays"/>
  </r>
  <r>
    <s v="White-Obrien"/>
    <s v="Operative local pricing structure"/>
    <n v="185900"/>
    <n v="56774"/>
    <n v="56774"/>
    <s v="USD"/>
    <n v="1"/>
    <s v="canceled"/>
    <x v="3"/>
    <n v="-129126"/>
    <n v="1113"/>
    <n v="51.009883198562441"/>
    <x v="1"/>
    <n v="1266127200"/>
    <n v="1266645600"/>
    <d v="2010-02-14T06:00:00"/>
    <d v="2010-02-20T06:00:00"/>
    <b v="0"/>
    <b v="0"/>
    <s v="theater/plays"/>
    <x v="3"/>
    <s v="plays"/>
  </r>
  <r>
    <s v="Stafford, Hess and Raymond"/>
    <s v="Optional web-enabled extranet"/>
    <n v="2100"/>
    <n v="540"/>
    <n v="540"/>
    <s v="USD"/>
    <n v="1"/>
    <s v="failed"/>
    <x v="0"/>
    <n v="-1560"/>
    <n v="6"/>
    <n v="90"/>
    <x v="1"/>
    <n v="1481436000"/>
    <n v="1482818400"/>
    <d v="2016-12-11T06:00:00"/>
    <d v="2016-12-27T06:00:00"/>
    <b v="0"/>
    <b v="0"/>
    <s v="food/food trucks"/>
    <x v="0"/>
    <s v="food trucks"/>
  </r>
  <r>
    <s v="Jordan, Schneider and Hall"/>
    <s v="Reduced 6thgeneration intranet"/>
    <n v="2000"/>
    <n v="680"/>
    <n v="680"/>
    <s v="USD"/>
    <n v="1"/>
    <s v="failed"/>
    <x v="0"/>
    <n v="-1320"/>
    <n v="7"/>
    <n v="97.142857142857139"/>
    <x v="1"/>
    <n v="1372222800"/>
    <n v="1374642000"/>
    <d v="2013-06-26T05:00:00"/>
    <d v="2013-07-24T05:00:00"/>
    <b v="0"/>
    <b v="1"/>
    <s v="theater/plays"/>
    <x v="3"/>
    <s v="plays"/>
  </r>
  <r>
    <s v="Rodriguez, Cox and Rodriguez"/>
    <s v="Networked disintermediate leverage"/>
    <n v="1100"/>
    <n v="15654"/>
    <n v="13045"/>
    <s v="CHF"/>
    <n v="1.2"/>
    <s v="successful"/>
    <x v="1"/>
    <n v="14554"/>
    <n v="181"/>
    <n v="86.486187845303874"/>
    <x v="5"/>
    <n v="1372136400"/>
    <n v="1372482000"/>
    <d v="2013-06-25T05:00:00"/>
    <d v="2013-06-29T05:00:00"/>
    <b v="0"/>
    <b v="0"/>
    <s v="publishing/nonfiction"/>
    <x v="5"/>
    <s v="nonfiction"/>
  </r>
  <r>
    <s v="Welch Inc"/>
    <s v="Optional optimal website"/>
    <n v="6600"/>
    <n v="8276"/>
    <n v="8276"/>
    <s v="USD"/>
    <n v="1"/>
    <s v="successful"/>
    <x v="1"/>
    <n v="1676"/>
    <n v="110"/>
    <n v="75.236363636363635"/>
    <x v="1"/>
    <n v="1513922400"/>
    <n v="1514959200"/>
    <d v="2017-12-22T06:00:00"/>
    <d v="2018-01-03T06:00:00"/>
    <b v="0"/>
    <b v="0"/>
    <s v="music/rock"/>
    <x v="1"/>
    <s v="rock"/>
  </r>
  <r>
    <s v="Vasquez Inc"/>
    <s v="Stand-alone asynchronous functionalities"/>
    <n v="7100"/>
    <n v="1022"/>
    <n v="1022"/>
    <s v="USD"/>
    <n v="1"/>
    <s v="failed"/>
    <x v="0"/>
    <n v="-6078"/>
    <n v="31"/>
    <n v="32.967741935483872"/>
    <x v="1"/>
    <n v="1477976400"/>
    <n v="1478235600"/>
    <d v="2016-11-01T05:00:00"/>
    <d v="2016-11-04T05:00:00"/>
    <b v="0"/>
    <b v="0"/>
    <s v="film &amp; video/drama"/>
    <x v="4"/>
    <s v="drama"/>
  </r>
  <r>
    <s v="Freeman-Ferguson"/>
    <s v="Profound full-range open system"/>
    <n v="7800"/>
    <n v="4275"/>
    <n v="4275"/>
    <s v="USD"/>
    <n v="1"/>
    <s v="failed"/>
    <x v="0"/>
    <n v="-3525"/>
    <n v="78"/>
    <n v="54.807692307692307"/>
    <x v="1"/>
    <n v="1407474000"/>
    <n v="1408078800"/>
    <d v="2014-08-08T05:00:00"/>
    <d v="2014-08-15T05:00:00"/>
    <b v="0"/>
    <b v="1"/>
    <s v="games/mobile games"/>
    <x v="6"/>
    <s v="mobile games"/>
  </r>
  <r>
    <s v="Houston, Moore and Rogers"/>
    <s v="Optional tangible utilization"/>
    <n v="7600"/>
    <n v="8332"/>
    <n v="8332"/>
    <s v="USD"/>
    <n v="1"/>
    <s v="successful"/>
    <x v="1"/>
    <n v="732"/>
    <n v="185"/>
    <n v="45.037837837837834"/>
    <x v="1"/>
    <n v="1546149600"/>
    <n v="1548136800"/>
    <d v="2018-12-30T06:00:00"/>
    <d v="2019-01-22T06:00:00"/>
    <b v="0"/>
    <b v="0"/>
    <s v="technology/web"/>
    <x v="2"/>
    <s v="web"/>
  </r>
  <r>
    <s v="Small-Fuentes"/>
    <s v="Seamless maximized product"/>
    <n v="3400"/>
    <n v="6408"/>
    <n v="6408"/>
    <s v="USD"/>
    <n v="1"/>
    <s v="successful"/>
    <x v="1"/>
    <n v="3008"/>
    <n v="121"/>
    <n v="52.958677685950413"/>
    <x v="1"/>
    <n v="1338440400"/>
    <n v="1340859600"/>
    <d v="2012-05-31T05:00:00"/>
    <d v="2012-06-28T05:00:00"/>
    <b v="0"/>
    <b v="1"/>
    <s v="theater/plays"/>
    <x v="3"/>
    <s v="plays"/>
  </r>
  <r>
    <s v="Reid-Day"/>
    <s v="Devolved tertiary time-frame"/>
    <n v="84500"/>
    <n v="99254.700000000012"/>
    <n v="73522"/>
    <s v="GBP"/>
    <n v="1.35"/>
    <s v="failed"/>
    <x v="1"/>
    <n v="14754.700000000012"/>
    <n v="1225"/>
    <n v="81.024244897959193"/>
    <x v="4"/>
    <n v="1454133600"/>
    <n v="1454479200"/>
    <d v="2016-01-30T06:00:00"/>
    <d v="2016-02-03T06:00:00"/>
    <b v="0"/>
    <b v="0"/>
    <s v="theater/plays"/>
    <x v="3"/>
    <s v="plays"/>
  </r>
  <r>
    <s v="Wallace LLC"/>
    <s v="Centralized regional function"/>
    <n v="100"/>
    <n v="1.2"/>
    <n v="1"/>
    <s v="CHF"/>
    <n v="1.2"/>
    <s v="failed"/>
    <x v="0"/>
    <n v="-98.8"/>
    <n v="1"/>
    <n v="1.2"/>
    <x v="5"/>
    <n v="1434085200"/>
    <n v="1434430800"/>
    <d v="2015-06-12T05:00:00"/>
    <d v="2015-06-16T05:00:00"/>
    <b v="0"/>
    <b v="0"/>
    <s v="music/rock"/>
    <x v="1"/>
    <s v="rock"/>
  </r>
  <r>
    <s v="Olson-Bishop"/>
    <s v="User-friendly high-level initiative"/>
    <n v="2300"/>
    <n v="4667"/>
    <n v="4667"/>
    <s v="USD"/>
    <n v="1"/>
    <s v="successful"/>
    <x v="1"/>
    <n v="2367"/>
    <n v="106"/>
    <n v="44.028301886792455"/>
    <x v="1"/>
    <n v="1577772000"/>
    <n v="1579672800"/>
    <d v="2019-12-31T06:00:00"/>
    <d v="2020-01-22T06:00:00"/>
    <b v="0"/>
    <b v="1"/>
    <s v="photography/photography books"/>
    <x v="7"/>
    <s v="photography books"/>
  </r>
  <r>
    <s v="Rodriguez, Anderson and Porter"/>
    <s v="Reverse-engineered zero-defect infrastructure"/>
    <n v="6200"/>
    <n v="12216"/>
    <n v="12216"/>
    <s v="USD"/>
    <n v="1"/>
    <s v="successful"/>
    <x v="1"/>
    <n v="6016"/>
    <n v="142"/>
    <n v="86.028169014084511"/>
    <x v="1"/>
    <n v="1562216400"/>
    <n v="1562389200"/>
    <d v="2019-07-04T05:00:00"/>
    <d v="2019-07-06T05:00:00"/>
    <b v="0"/>
    <b v="0"/>
    <s v="photography/photography books"/>
    <x v="7"/>
    <s v="photography books"/>
  </r>
  <r>
    <s v="Perez, Brown and Meyers"/>
    <s v="Stand-alone background customer loyalty"/>
    <n v="6100"/>
    <n v="6527"/>
    <n v="6527"/>
    <s v="USD"/>
    <n v="1"/>
    <s v="successful"/>
    <x v="1"/>
    <n v="427"/>
    <n v="233"/>
    <n v="28.012875536480685"/>
    <x v="1"/>
    <n v="1548568800"/>
    <n v="1551506400"/>
    <d v="2019-01-27T06:00:00"/>
    <d v="2019-03-02T06:00:00"/>
    <b v="0"/>
    <b v="0"/>
    <s v="theater/plays"/>
    <x v="3"/>
    <s v="plays"/>
  </r>
  <r>
    <s v="English-Mccullough"/>
    <s v="Business-focused discrete software"/>
    <n v="2600"/>
    <n v="6987"/>
    <n v="6987"/>
    <s v="USD"/>
    <n v="1"/>
    <s v="successful"/>
    <x v="1"/>
    <n v="4387"/>
    <n v="218"/>
    <n v="32.050458715596328"/>
    <x v="1"/>
    <n v="1514872800"/>
    <n v="1516600800"/>
    <d v="2018-01-02T06:00:00"/>
    <d v="2018-01-22T06:00:00"/>
    <b v="0"/>
    <b v="0"/>
    <s v="music/rock"/>
    <x v="1"/>
    <s v="rock"/>
  </r>
  <r>
    <s v="Smith-Nguyen"/>
    <s v="Advanced intermediate Graphic Interface"/>
    <n v="9700"/>
    <n v="3403.08"/>
    <n v="4932"/>
    <s v="AUD"/>
    <n v="0.69"/>
    <s v="failed"/>
    <x v="0"/>
    <n v="-6296.92"/>
    <n v="67"/>
    <n v="50.79223880597015"/>
    <x v="2"/>
    <n v="1416031200"/>
    <n v="1420437600"/>
    <d v="2014-11-15T06:00:00"/>
    <d v="2015-01-05T06:00:00"/>
    <b v="0"/>
    <b v="0"/>
    <s v="film &amp; video/documentary"/>
    <x v="4"/>
    <s v="documentary"/>
  </r>
  <r>
    <s v="Harmon-Madden"/>
    <s v="Adaptive holistic hub"/>
    <n v="700"/>
    <n v="8262"/>
    <n v="8262"/>
    <s v="USD"/>
    <n v="1"/>
    <s v="successful"/>
    <x v="1"/>
    <n v="7562"/>
    <n v="76"/>
    <n v="108.71052631578948"/>
    <x v="1"/>
    <n v="1330927200"/>
    <n v="1332997200"/>
    <d v="2012-03-05T06:00:00"/>
    <d v="2012-03-29T05:00:00"/>
    <b v="0"/>
    <b v="1"/>
    <s v="film &amp; video/drama"/>
    <x v="4"/>
    <s v="drama"/>
  </r>
  <r>
    <s v="Walker-Taylor"/>
    <s v="Automated uniform concept"/>
    <n v="700"/>
    <n v="1848"/>
    <n v="1848"/>
    <s v="USD"/>
    <n v="1"/>
    <s v="successful"/>
    <x v="1"/>
    <n v="1148"/>
    <n v="43"/>
    <n v="42.97674418604651"/>
    <x v="1"/>
    <n v="1571115600"/>
    <n v="1574920800"/>
    <d v="2019-10-15T05:00:00"/>
    <d v="2019-11-28T06:00:00"/>
    <b v="0"/>
    <b v="1"/>
    <s v="theater/plays"/>
    <x v="3"/>
    <s v="plays"/>
  </r>
  <r>
    <s v="Harris, Medina and Mitchell"/>
    <s v="Enhanced regional flexibility"/>
    <n v="5200"/>
    <n v="1583"/>
    <n v="1583"/>
    <s v="USD"/>
    <n v="1"/>
    <s v="failed"/>
    <x v="0"/>
    <n v="-3617"/>
    <n v="19"/>
    <n v="83.315789473684205"/>
    <x v="1"/>
    <n v="1463461200"/>
    <n v="1464930000"/>
    <d v="2016-05-17T05:00:00"/>
    <d v="2016-06-03T05:00:00"/>
    <b v="0"/>
    <b v="0"/>
    <s v="food/food trucks"/>
    <x v="0"/>
    <s v="food trucks"/>
  </r>
  <r>
    <s v="Williams and Sons"/>
    <s v="Public-key bottom-line algorithm"/>
    <n v="140800"/>
    <n v="106243.2"/>
    <n v="88536"/>
    <s v="CHF"/>
    <n v="1.2"/>
    <s v="failed"/>
    <x v="0"/>
    <n v="-34556.800000000003"/>
    <n v="2108"/>
    <n v="50.4"/>
    <x v="5"/>
    <n v="1344920400"/>
    <n v="1345006800"/>
    <d v="2012-08-14T05:00:00"/>
    <d v="2012-08-15T05:00:00"/>
    <b v="0"/>
    <b v="0"/>
    <s v="film &amp; video/documentary"/>
    <x v="4"/>
    <s v="documentary"/>
  </r>
  <r>
    <s v="Ball-Fisher"/>
    <s v="Multi-layered intangible instruction set"/>
    <n v="6400"/>
    <n v="12360"/>
    <n v="12360"/>
    <s v="USD"/>
    <n v="1"/>
    <s v="successful"/>
    <x v="1"/>
    <n v="5960"/>
    <n v="221"/>
    <n v="55.927601809954751"/>
    <x v="1"/>
    <n v="1511848800"/>
    <n v="1512712800"/>
    <d v="2017-11-28T06:00:00"/>
    <d v="2017-12-08T06:00:00"/>
    <b v="0"/>
    <b v="1"/>
    <s v="theater/plays"/>
    <x v="3"/>
    <s v="plays"/>
  </r>
  <r>
    <s v="Page, Holt and Mack"/>
    <s v="Fundamental methodical emulation"/>
    <n v="92500"/>
    <n v="71320"/>
    <n v="71320"/>
    <s v="USD"/>
    <n v="1"/>
    <s v="failed"/>
    <x v="0"/>
    <n v="-21180"/>
    <n v="679"/>
    <n v="105.03681885125184"/>
    <x v="1"/>
    <n v="1452319200"/>
    <n v="1452492000"/>
    <d v="2016-01-09T06:00:00"/>
    <d v="2016-01-11T06:00:00"/>
    <b v="0"/>
    <b v="1"/>
    <s v="games/video games"/>
    <x v="6"/>
    <s v="video games"/>
  </r>
  <r>
    <s v="Landry Group"/>
    <s v="Expanded value-added hardware"/>
    <n v="59700"/>
    <n v="99633.600000000006"/>
    <n v="134640"/>
    <s v="CAD"/>
    <n v="0.74"/>
    <s v="successful"/>
    <x v="1"/>
    <n v="39933.600000000006"/>
    <n v="2805"/>
    <n v="35.520000000000003"/>
    <x v="0"/>
    <n v="1523854800"/>
    <n v="1524286800"/>
    <d v="2018-04-16T05:00:00"/>
    <d v="2018-04-21T05:00:00"/>
    <b v="0"/>
    <b v="0"/>
    <s v="publishing/nonfiction"/>
    <x v="5"/>
    <s v="nonfiction"/>
  </r>
  <r>
    <s v="Buckley Group"/>
    <s v="Diverse high-level attitude"/>
    <n v="3200"/>
    <n v="7661"/>
    <n v="7661"/>
    <s v="USD"/>
    <n v="1"/>
    <s v="successful"/>
    <x v="1"/>
    <n v="4461"/>
    <n v="68"/>
    <n v="112.66176470588235"/>
    <x v="1"/>
    <n v="1346043600"/>
    <n v="1346907600"/>
    <d v="2012-08-27T05:00:00"/>
    <d v="2012-09-06T05:00:00"/>
    <b v="0"/>
    <b v="0"/>
    <s v="games/video games"/>
    <x v="6"/>
    <s v="video games"/>
  </r>
  <r>
    <s v="Vincent PLC"/>
    <s v="Visionary 24hour analyzer"/>
    <n v="3200"/>
    <n v="442.5"/>
    <n v="2950"/>
    <s v="DKK"/>
    <n v="0.15"/>
    <s v="failed"/>
    <x v="0"/>
    <n v="-2757.5"/>
    <n v="36"/>
    <n v="12.291666666666666"/>
    <x v="3"/>
    <n v="1464325200"/>
    <n v="1464498000"/>
    <d v="2016-05-27T05:00:00"/>
    <d v="2016-05-29T05:00:00"/>
    <b v="0"/>
    <b v="1"/>
    <s v="music/rock"/>
    <x v="1"/>
    <s v="rock"/>
  </r>
  <r>
    <s v="Watson-Douglas"/>
    <s v="Centralized bandwidth-monitored leverage"/>
    <n v="9000"/>
    <n v="8673.5399999999991"/>
    <n v="11721"/>
    <s v="CAD"/>
    <n v="0.74"/>
    <s v="successful"/>
    <x v="0"/>
    <n v="-326.46000000000095"/>
    <n v="183"/>
    <n v="47.396393442622944"/>
    <x v="0"/>
    <n v="1511935200"/>
    <n v="1514181600"/>
    <d v="2017-11-29T06:00:00"/>
    <d v="2017-12-25T06:00:00"/>
    <b v="0"/>
    <b v="0"/>
    <s v="music/rock"/>
    <x v="1"/>
    <s v="rock"/>
  </r>
  <r>
    <s v="Jones, Casey and Jones"/>
    <s v="Ergonomic mission-critical moratorium"/>
    <n v="2300"/>
    <n v="14150"/>
    <n v="14150"/>
    <s v="USD"/>
    <n v="1"/>
    <s v="successful"/>
    <x v="1"/>
    <n v="11850"/>
    <n v="133"/>
    <n v="106.39097744360902"/>
    <x v="1"/>
    <n v="1392012000"/>
    <n v="1392184800"/>
    <d v="2014-02-10T06:00:00"/>
    <d v="2014-02-12T06:00:00"/>
    <b v="1"/>
    <b v="1"/>
    <s v="theater/plays"/>
    <x v="3"/>
    <s v="plays"/>
  </r>
  <r>
    <s v="Alvarez-Bauer"/>
    <s v="Front-line intermediate moderator"/>
    <n v="51300"/>
    <n v="211895.04000000001"/>
    <n v="189192"/>
    <s v="EUR"/>
    <n v="1.1200000000000001"/>
    <s v="successful"/>
    <x v="1"/>
    <n v="160595.04"/>
    <n v="2489"/>
    <n v="85.132599437525116"/>
    <x v="6"/>
    <n v="1556946000"/>
    <n v="1559365200"/>
    <d v="2019-05-04T05:00:00"/>
    <d v="2019-06-01T05:00:00"/>
    <b v="0"/>
    <b v="1"/>
    <s v="publishing/nonfiction"/>
    <x v="5"/>
    <s v="nonfiction"/>
  </r>
  <r>
    <s v="Martinez LLC"/>
    <s v="Automated local secured line"/>
    <n v="700"/>
    <n v="7664"/>
    <n v="7664"/>
    <s v="USD"/>
    <n v="1"/>
    <s v="successful"/>
    <x v="1"/>
    <n v="6964"/>
    <n v="69"/>
    <n v="111.07246376811594"/>
    <x v="1"/>
    <n v="1548050400"/>
    <n v="1549173600"/>
    <d v="2019-01-21T06:00:00"/>
    <d v="2019-02-03T06:00:00"/>
    <b v="0"/>
    <b v="1"/>
    <s v="theater/plays"/>
    <x v="3"/>
    <s v="plays"/>
  </r>
  <r>
    <s v="Buck-Khan"/>
    <s v="Integrated bandwidth-monitored alliance"/>
    <n v="8900"/>
    <n v="4509"/>
    <n v="4509"/>
    <s v="USD"/>
    <n v="1"/>
    <s v="failed"/>
    <x v="0"/>
    <n v="-4391"/>
    <n v="47"/>
    <n v="95.936170212765958"/>
    <x v="1"/>
    <n v="1353736800"/>
    <n v="1355032800"/>
    <d v="2012-11-24T06:00:00"/>
    <d v="2012-12-09T06:00:00"/>
    <b v="1"/>
    <b v="0"/>
    <s v="games/video games"/>
    <x v="6"/>
    <s v="video games"/>
  </r>
  <r>
    <s v="Valdez, Williams and Meyer"/>
    <s v="Cross-group heuristic forecast"/>
    <n v="1500"/>
    <n v="16212.150000000001"/>
    <n v="12009"/>
    <s v="GBP"/>
    <n v="1.35"/>
    <s v="successful"/>
    <x v="1"/>
    <n v="14712.150000000001"/>
    <n v="279"/>
    <n v="58.108064516129041"/>
    <x v="4"/>
    <n v="1532840400"/>
    <n v="1533963600"/>
    <d v="2018-07-29T05:00:00"/>
    <d v="2018-08-11T05:00:00"/>
    <b v="0"/>
    <b v="1"/>
    <s v="music/rock"/>
    <x v="1"/>
    <s v="rock"/>
  </r>
  <r>
    <s v="Alvarez-Andrews"/>
    <s v="Extended impactful secured line"/>
    <n v="4900"/>
    <n v="14273"/>
    <n v="14273"/>
    <s v="USD"/>
    <n v="1"/>
    <s v="successful"/>
    <x v="1"/>
    <n v="9373"/>
    <n v="210"/>
    <n v="67.966666666666669"/>
    <x v="1"/>
    <n v="1488261600"/>
    <n v="1489381200"/>
    <d v="2017-02-28T06:00:00"/>
    <d v="2017-03-13T05:00:00"/>
    <b v="0"/>
    <b v="0"/>
    <s v="film &amp; video/documentary"/>
    <x v="4"/>
    <s v="documentary"/>
  </r>
  <r>
    <s v="Stewart and Sons"/>
    <s v="Distributed optimizing protocol"/>
    <n v="54000"/>
    <n v="188982"/>
    <n v="188982"/>
    <s v="USD"/>
    <n v="1"/>
    <s v="successful"/>
    <x v="1"/>
    <n v="134982"/>
    <n v="2100"/>
    <n v="89.991428571428571"/>
    <x v="1"/>
    <n v="1393567200"/>
    <n v="1395032400"/>
    <d v="2014-02-28T06:00:00"/>
    <d v="2014-03-17T05:00:00"/>
    <b v="0"/>
    <b v="0"/>
    <s v="music/rock"/>
    <x v="1"/>
    <s v="rock"/>
  </r>
  <r>
    <s v="Dyer Inc"/>
    <s v="Secured well-modulated system engine"/>
    <n v="4100"/>
    <n v="14640"/>
    <n v="14640"/>
    <s v="USD"/>
    <n v="1"/>
    <s v="successful"/>
    <x v="1"/>
    <n v="10540"/>
    <n v="252"/>
    <n v="58.095238095238095"/>
    <x v="1"/>
    <n v="1410325200"/>
    <n v="1412485200"/>
    <d v="2014-09-10T05:00:00"/>
    <d v="2014-10-05T05:00:00"/>
    <b v="1"/>
    <b v="1"/>
    <s v="music/rock"/>
    <x v="1"/>
    <s v="rock"/>
  </r>
  <r>
    <s v="Anderson, Williams and Cox"/>
    <s v="Streamlined national benchmark"/>
    <n v="85000"/>
    <n v="107516"/>
    <n v="107516"/>
    <s v="USD"/>
    <n v="1"/>
    <s v="successful"/>
    <x v="1"/>
    <n v="22516"/>
    <n v="1280"/>
    <n v="83.996875000000003"/>
    <x v="1"/>
    <n v="1276923600"/>
    <n v="1279688400"/>
    <d v="2010-06-19T05:00:00"/>
    <d v="2010-07-21T05:00:00"/>
    <b v="0"/>
    <b v="1"/>
    <s v="publishing/nonfiction"/>
    <x v="5"/>
    <s v="nonfiction"/>
  </r>
  <r>
    <s v="Solomon PLC"/>
    <s v="Open-architected 24/7 infrastructure"/>
    <n v="3600"/>
    <n v="18832.5"/>
    <n v="13950"/>
    <s v="GBP"/>
    <n v="1.35"/>
    <s v="successful"/>
    <x v="1"/>
    <n v="15232.5"/>
    <n v="157"/>
    <n v="119.95222929936305"/>
    <x v="4"/>
    <n v="1500958800"/>
    <n v="1501995600"/>
    <d v="2017-07-25T05:00:00"/>
    <d v="2017-08-06T05:00:00"/>
    <b v="0"/>
    <b v="0"/>
    <s v="film &amp; video/shorts"/>
    <x v="4"/>
    <s v="shorts"/>
  </r>
  <r>
    <s v="Miller-Hubbard"/>
    <s v="Digitized 6thgeneration Local Area Network"/>
    <n v="2800"/>
    <n v="12797"/>
    <n v="12797"/>
    <s v="USD"/>
    <n v="1"/>
    <s v="successful"/>
    <x v="1"/>
    <n v="9997"/>
    <n v="194"/>
    <n v="65.963917525773198"/>
    <x v="1"/>
    <n v="1292220000"/>
    <n v="1294639200"/>
    <d v="2010-12-13T06:00:00"/>
    <d v="2011-01-10T06:00:00"/>
    <b v="0"/>
    <b v="1"/>
    <s v="theater/plays"/>
    <x v="3"/>
    <s v="plays"/>
  </r>
  <r>
    <s v="Miranda, Martinez and Lowery"/>
    <s v="Innovative actuating artificial intelligence"/>
    <n v="2300"/>
    <n v="4232.46"/>
    <n v="6134"/>
    <s v="AUD"/>
    <n v="0.69"/>
    <s v="successful"/>
    <x v="1"/>
    <n v="1932.46"/>
    <n v="82"/>
    <n v="51.615365853658538"/>
    <x v="2"/>
    <n v="1304398800"/>
    <n v="1305435600"/>
    <d v="2011-05-03T05:00:00"/>
    <d v="2011-05-15T05:00:00"/>
    <b v="0"/>
    <b v="1"/>
    <s v="film &amp; video/drama"/>
    <x v="4"/>
    <s v="drama"/>
  </r>
  <r>
    <s v="Munoz, Cherry and Bell"/>
    <s v="Cross-platform reciprocal budgetary management"/>
    <n v="7100"/>
    <n v="4899"/>
    <n v="4899"/>
    <s v="USD"/>
    <n v="1"/>
    <s v="failed"/>
    <x v="0"/>
    <n v="-2201"/>
    <n v="70"/>
    <n v="69.98571428571428"/>
    <x v="1"/>
    <n v="1535432400"/>
    <n v="1537592400"/>
    <d v="2018-08-28T05:00:00"/>
    <d v="2018-09-22T05:00:00"/>
    <b v="0"/>
    <b v="0"/>
    <s v="theater/plays"/>
    <x v="3"/>
    <s v="plays"/>
  </r>
  <r>
    <s v="Baker-Higgins"/>
    <s v="Vision-oriented scalable portal"/>
    <n v="9600"/>
    <n v="4929"/>
    <n v="4929"/>
    <s v="USD"/>
    <n v="1"/>
    <s v="failed"/>
    <x v="0"/>
    <n v="-4671"/>
    <n v="154"/>
    <n v="32.006493506493506"/>
    <x v="1"/>
    <n v="1433826000"/>
    <n v="1435122000"/>
    <d v="2015-06-09T05:00:00"/>
    <d v="2015-06-24T05:00:00"/>
    <b v="0"/>
    <b v="0"/>
    <s v="theater/plays"/>
    <x v="3"/>
    <s v="plays"/>
  </r>
  <r>
    <s v="Johnson, Turner and Carroll"/>
    <s v="Persevering zero administration knowledge user"/>
    <n v="121600"/>
    <n v="1424"/>
    <n v="1424"/>
    <s v="USD"/>
    <n v="1"/>
    <s v="failed"/>
    <x v="0"/>
    <n v="-120176"/>
    <n v="22"/>
    <n v="64.727272727272734"/>
    <x v="1"/>
    <n v="1514959200"/>
    <n v="1520056800"/>
    <d v="2018-01-03T06:00:00"/>
    <d v="2018-03-03T06:00:00"/>
    <b v="0"/>
    <b v="0"/>
    <s v="theater/plays"/>
    <x v="3"/>
    <s v="plays"/>
  </r>
  <r>
    <s v="Ward PLC"/>
    <s v="Front-line bottom-line Graphic Interface"/>
    <n v="97100"/>
    <n v="105817"/>
    <n v="105817"/>
    <s v="USD"/>
    <n v="1"/>
    <s v="successful"/>
    <x v="1"/>
    <n v="8717"/>
    <n v="4233"/>
    <n v="24.998110087408456"/>
    <x v="1"/>
    <n v="1332738000"/>
    <n v="1335675600"/>
    <d v="2012-03-26T05:00:00"/>
    <d v="2012-04-29T05:00:00"/>
    <b v="0"/>
    <b v="0"/>
    <s v="photography/photography books"/>
    <x v="7"/>
    <s v="photography books"/>
  </r>
  <r>
    <s v="Bradley, Beck and Mayo"/>
    <s v="Synergized fault-tolerant hierarchy"/>
    <n v="43200"/>
    <n v="20423.399999999998"/>
    <n v="136156"/>
    <s v="DKK"/>
    <n v="0.15"/>
    <s v="successful"/>
    <x v="0"/>
    <n v="-22776.600000000002"/>
    <n v="1297"/>
    <n v="15.746646106399382"/>
    <x v="3"/>
    <n v="1445490000"/>
    <n v="1448431200"/>
    <d v="2015-10-22T05:00:00"/>
    <d v="2015-11-25T06:00:00"/>
    <b v="1"/>
    <b v="0"/>
    <s v="publishing/translations"/>
    <x v="5"/>
    <s v="translations"/>
  </r>
  <r>
    <s v="Levine, Martin and Hernandez"/>
    <s v="Expanded asynchronous groupware"/>
    <n v="6800"/>
    <n v="1608.45"/>
    <n v="10723"/>
    <s v="DKK"/>
    <n v="0.15"/>
    <s v="successful"/>
    <x v="0"/>
    <n v="-5191.55"/>
    <n v="165"/>
    <n v="9.7481818181818181"/>
    <x v="3"/>
    <n v="1297663200"/>
    <n v="1298613600"/>
    <d v="2011-02-14T06:00:00"/>
    <d v="2011-02-25T06:00:00"/>
    <b v="0"/>
    <b v="0"/>
    <s v="publishing/translations"/>
    <x v="5"/>
    <s v="translations"/>
  </r>
  <r>
    <s v="Gallegos, Wagner and Gaines"/>
    <s v="Expanded fault-tolerant emulation"/>
    <n v="7300"/>
    <n v="11228"/>
    <n v="11228"/>
    <s v="USD"/>
    <n v="1"/>
    <s v="successful"/>
    <x v="1"/>
    <n v="3928"/>
    <n v="119"/>
    <n v="94.352941176470594"/>
    <x v="1"/>
    <n v="1371963600"/>
    <n v="1372482000"/>
    <d v="2013-06-23T05:00:00"/>
    <d v="2013-06-29T05:00:00"/>
    <b v="0"/>
    <b v="0"/>
    <s v="theater/plays"/>
    <x v="3"/>
    <s v="plays"/>
  </r>
  <r>
    <s v="Hodges, Smith and Kelly"/>
    <s v="Future-proofed 24hour model"/>
    <n v="86200"/>
    <n v="77355"/>
    <n v="77355"/>
    <s v="USD"/>
    <n v="1"/>
    <s v="failed"/>
    <x v="0"/>
    <n v="-8845"/>
    <n v="1758"/>
    <n v="44.001706484641637"/>
    <x v="1"/>
    <n v="1425103200"/>
    <n v="1425621600"/>
    <d v="2015-02-28T06:00:00"/>
    <d v="2015-03-06T06:00:00"/>
    <b v="0"/>
    <b v="0"/>
    <s v="technology/web"/>
    <x v="2"/>
    <s v="web"/>
  </r>
  <r>
    <s v="Macias Inc"/>
    <s v="Optimized didactic intranet"/>
    <n v="8100"/>
    <n v="6086"/>
    <n v="6086"/>
    <s v="USD"/>
    <n v="1"/>
    <s v="failed"/>
    <x v="0"/>
    <n v="-2014"/>
    <n v="94"/>
    <n v="64.744680851063833"/>
    <x v="1"/>
    <n v="1265349600"/>
    <n v="1266300000"/>
    <d v="2010-02-05T06:00:00"/>
    <d v="2010-02-16T06:00:00"/>
    <b v="0"/>
    <b v="0"/>
    <s v="music/indie rock"/>
    <x v="1"/>
    <s v="indie rock"/>
  </r>
  <r>
    <s v="Cook-Ortiz"/>
    <s v="Right-sized dedicated standardization"/>
    <n v="17700"/>
    <n v="150960"/>
    <n v="150960"/>
    <s v="USD"/>
    <n v="1"/>
    <s v="successful"/>
    <x v="1"/>
    <n v="133260"/>
    <n v="1797"/>
    <n v="84.00667779632721"/>
    <x v="1"/>
    <n v="1301202000"/>
    <n v="1305867600"/>
    <d v="2011-03-27T05:00:00"/>
    <d v="2011-05-20T05:00:00"/>
    <b v="0"/>
    <b v="0"/>
    <s v="music/jazz"/>
    <x v="1"/>
    <s v="jazz"/>
  </r>
  <r>
    <s v="Jordan-Fischer"/>
    <s v="Vision-oriented high-level extranet"/>
    <n v="6400"/>
    <n v="8890"/>
    <n v="8890"/>
    <s v="USD"/>
    <n v="1"/>
    <s v="successful"/>
    <x v="1"/>
    <n v="2490"/>
    <n v="261"/>
    <n v="34.061302681992338"/>
    <x v="1"/>
    <n v="1538024400"/>
    <n v="1538802000"/>
    <d v="2018-09-27T05:00:00"/>
    <d v="2018-10-06T05:00:00"/>
    <b v="0"/>
    <b v="0"/>
    <s v="theater/plays"/>
    <x v="3"/>
    <s v="plays"/>
  </r>
  <r>
    <s v="Pierce-Ramirez"/>
    <s v="Organized scalable initiative"/>
    <n v="7700"/>
    <n v="14644"/>
    <n v="14644"/>
    <s v="USD"/>
    <n v="1"/>
    <s v="successful"/>
    <x v="1"/>
    <n v="6944"/>
    <n v="157"/>
    <n v="93.273885350318466"/>
    <x v="1"/>
    <n v="1395032400"/>
    <n v="1398920400"/>
    <d v="2014-03-17T05:00:00"/>
    <d v="2014-05-01T05:00:00"/>
    <b v="0"/>
    <b v="1"/>
    <s v="film &amp; video/documentary"/>
    <x v="4"/>
    <s v="documentary"/>
  </r>
  <r>
    <s v="Howell and Sons"/>
    <s v="Enhanced regional moderator"/>
    <n v="116300"/>
    <n v="116583"/>
    <n v="116583"/>
    <s v="USD"/>
    <n v="1"/>
    <s v="successful"/>
    <x v="1"/>
    <n v="283"/>
    <n v="3533"/>
    <n v="32.998301726577978"/>
    <x v="1"/>
    <n v="1405486800"/>
    <n v="1405659600"/>
    <d v="2014-07-16T05:00:00"/>
    <d v="2014-07-18T05:00:00"/>
    <b v="0"/>
    <b v="1"/>
    <s v="theater/plays"/>
    <x v="3"/>
    <s v="plays"/>
  </r>
  <r>
    <s v="Garcia, Dunn and Richardson"/>
    <s v="Automated even-keeled emulation"/>
    <n v="9100"/>
    <n v="12991"/>
    <n v="12991"/>
    <s v="USD"/>
    <n v="1"/>
    <s v="successful"/>
    <x v="1"/>
    <n v="3891"/>
    <n v="155"/>
    <n v="83.812903225806451"/>
    <x v="1"/>
    <n v="1455861600"/>
    <n v="1457244000"/>
    <d v="2016-02-19T06:00:00"/>
    <d v="2016-03-06T06:00:00"/>
    <b v="0"/>
    <b v="0"/>
    <s v="technology/web"/>
    <x v="2"/>
    <s v="web"/>
  </r>
  <r>
    <s v="Lawson and Sons"/>
    <s v="Reverse-engineered multi-tasking product"/>
    <n v="1500"/>
    <n v="9460.6400000000012"/>
    <n v="8447"/>
    <s v="EUR"/>
    <n v="1.1200000000000001"/>
    <s v="successful"/>
    <x v="1"/>
    <n v="7960.6400000000012"/>
    <n v="132"/>
    <n v="71.671515151515166"/>
    <x v="6"/>
    <n v="1529038800"/>
    <n v="1529298000"/>
    <d v="2018-06-15T05:00:00"/>
    <d v="2018-06-18T05:00:00"/>
    <b v="0"/>
    <b v="0"/>
    <s v="technology/wearables"/>
    <x v="2"/>
    <s v="wearables"/>
  </r>
  <r>
    <s v="Porter-Hicks"/>
    <s v="De-engineered next generation parallelism"/>
    <n v="8800"/>
    <n v="2703"/>
    <n v="2703"/>
    <s v="USD"/>
    <n v="1"/>
    <s v="failed"/>
    <x v="0"/>
    <n v="-6097"/>
    <n v="33"/>
    <n v="81.909090909090907"/>
    <x v="1"/>
    <n v="1535259600"/>
    <n v="1535778000"/>
    <d v="2018-08-26T05:00:00"/>
    <d v="2018-09-01T05:00:00"/>
    <b v="0"/>
    <b v="0"/>
    <s v="photography/photography books"/>
    <x v="7"/>
    <s v="photography books"/>
  </r>
  <r>
    <s v="Rodriguez-Hansen"/>
    <s v="Intuitive cohesive groupware"/>
    <n v="8800"/>
    <n v="8747"/>
    <n v="8747"/>
    <s v="USD"/>
    <n v="1"/>
    <s v="canceled"/>
    <x v="3"/>
    <n v="-53"/>
    <n v="94"/>
    <n v="93.053191489361708"/>
    <x v="1"/>
    <n v="1327212000"/>
    <n v="1327471200"/>
    <d v="2012-01-22T06:00:00"/>
    <d v="2012-01-25T06:00:00"/>
    <b v="0"/>
    <b v="0"/>
    <s v="film &amp; video/documentary"/>
    <x v="4"/>
    <s v="documentary"/>
  </r>
  <r>
    <s v="Williams LLC"/>
    <s v="Up-sized high-level access"/>
    <n v="69900"/>
    <n v="186417.45"/>
    <n v="138087"/>
    <s v="GBP"/>
    <n v="1.35"/>
    <s v="successful"/>
    <x v="1"/>
    <n v="116517.45000000001"/>
    <n v="1354"/>
    <n v="137.67906203840474"/>
    <x v="4"/>
    <n v="1526360400"/>
    <n v="1529557200"/>
    <d v="2018-05-15T05:00:00"/>
    <d v="2018-06-21T05:00:00"/>
    <b v="0"/>
    <b v="0"/>
    <s v="technology/web"/>
    <x v="2"/>
    <s v="web"/>
  </r>
  <r>
    <s v="Cooper, Stanley and Bryant"/>
    <s v="Phased empowering success"/>
    <n v="1000"/>
    <n v="5085"/>
    <n v="5085"/>
    <s v="USD"/>
    <n v="1"/>
    <s v="successful"/>
    <x v="1"/>
    <n v="4085"/>
    <n v="48"/>
    <n v="105.9375"/>
    <x v="1"/>
    <n v="1532149200"/>
    <n v="1535259600"/>
    <d v="2018-07-21T05:00:00"/>
    <d v="2018-08-26T05:00:00"/>
    <b v="1"/>
    <b v="1"/>
    <s v="technology/web"/>
    <x v="2"/>
    <s v="web"/>
  </r>
  <r>
    <s v="Miller, Glenn and Adams"/>
    <s v="Distributed actuating project"/>
    <n v="4700"/>
    <n v="11174"/>
    <n v="11174"/>
    <s v="USD"/>
    <n v="1"/>
    <s v="successful"/>
    <x v="1"/>
    <n v="6474"/>
    <n v="110"/>
    <n v="101.58181818181818"/>
    <x v="1"/>
    <n v="1515304800"/>
    <n v="1515564000"/>
    <d v="2018-01-07T06:00:00"/>
    <d v="2018-01-10T06:00:00"/>
    <b v="0"/>
    <b v="0"/>
    <s v="food/food trucks"/>
    <x v="0"/>
    <s v="food trucks"/>
  </r>
  <r>
    <s v="Cole, Salazar and Moreno"/>
    <s v="Robust motivating orchestration"/>
    <n v="3200"/>
    <n v="10831"/>
    <n v="10831"/>
    <s v="USD"/>
    <n v="1"/>
    <s v="successful"/>
    <x v="1"/>
    <n v="7631"/>
    <n v="172"/>
    <n v="62.970930232558139"/>
    <x v="1"/>
    <n v="1276318800"/>
    <n v="1277096400"/>
    <d v="2010-06-12T05:00:00"/>
    <d v="2010-06-21T05:00:00"/>
    <b v="0"/>
    <b v="0"/>
    <s v="film &amp; video/drama"/>
    <x v="4"/>
    <s v="drama"/>
  </r>
  <r>
    <s v="Jones-Ryan"/>
    <s v="Vision-oriented uniform instruction set"/>
    <n v="6700"/>
    <n v="8917"/>
    <n v="8917"/>
    <s v="USD"/>
    <n v="1"/>
    <s v="successful"/>
    <x v="1"/>
    <n v="2217"/>
    <n v="307"/>
    <n v="29.045602605863191"/>
    <x v="1"/>
    <n v="1328767200"/>
    <n v="1329026400"/>
    <d v="2012-02-09T06:00:00"/>
    <d v="2012-02-12T06:00:00"/>
    <b v="0"/>
    <b v="1"/>
    <s v="music/indie rock"/>
    <x v="1"/>
    <s v="indie rock"/>
  </r>
  <r>
    <s v="Hood, Perez and Meadows"/>
    <s v="Cross-group upward-trending hierarchy"/>
    <n v="100"/>
    <n v="1"/>
    <n v="1"/>
    <s v="USD"/>
    <n v="1"/>
    <s v="failed"/>
    <x v="0"/>
    <n v="-99"/>
    <n v="1"/>
    <n v="1"/>
    <x v="1"/>
    <n v="1321682400"/>
    <n v="1322978400"/>
    <d v="2011-11-19T06:00:00"/>
    <d v="2011-12-04T06:00:00"/>
    <b v="1"/>
    <b v="0"/>
    <s v="music/rock"/>
    <x v="1"/>
    <s v="rock"/>
  </r>
  <r>
    <s v="Bright and Sons"/>
    <s v="Object-based needs-based info-mediaries"/>
    <n v="6000"/>
    <n v="12468"/>
    <n v="12468"/>
    <s v="USD"/>
    <n v="1"/>
    <s v="successful"/>
    <x v="1"/>
    <n v="6468"/>
    <n v="160"/>
    <n v="77.924999999999997"/>
    <x v="1"/>
    <n v="1335934800"/>
    <n v="1338786000"/>
    <d v="2012-05-02T05:00:00"/>
    <d v="2012-06-04T05:00:00"/>
    <b v="0"/>
    <b v="0"/>
    <s v="music/electric music"/>
    <x v="1"/>
    <s v="electric music"/>
  </r>
  <r>
    <s v="Brady Ltd"/>
    <s v="Open-source reciprocal standardization"/>
    <n v="4900"/>
    <n v="2505"/>
    <n v="2505"/>
    <s v="USD"/>
    <n v="1"/>
    <s v="failed"/>
    <x v="0"/>
    <n v="-2395"/>
    <n v="31"/>
    <n v="80.806451612903231"/>
    <x v="1"/>
    <n v="1310792400"/>
    <n v="1311656400"/>
    <d v="2011-07-16T05:00:00"/>
    <d v="2011-07-26T05:00:00"/>
    <b v="0"/>
    <b v="1"/>
    <s v="games/video games"/>
    <x v="6"/>
    <s v="video games"/>
  </r>
  <r>
    <s v="Collier LLC"/>
    <s v="Secured well-modulated projection"/>
    <n v="17100"/>
    <n v="82511.48"/>
    <n v="111502"/>
    <s v="CAD"/>
    <n v="0.74"/>
    <s v="successful"/>
    <x v="1"/>
    <n v="65411.479999999996"/>
    <n v="1467"/>
    <n v="56.245044308111787"/>
    <x v="0"/>
    <n v="1308546000"/>
    <n v="1308978000"/>
    <d v="2011-06-20T05:00:00"/>
    <d v="2011-06-25T05:00:00"/>
    <b v="0"/>
    <b v="1"/>
    <s v="music/indie rock"/>
    <x v="1"/>
    <s v="indie rock"/>
  </r>
  <r>
    <s v="Campbell, Thomas and Obrien"/>
    <s v="Multi-channeled secondary middleware"/>
    <n v="171000"/>
    <n v="143788.66"/>
    <n v="194309"/>
    <s v="CAD"/>
    <n v="0.74"/>
    <s v="successful"/>
    <x v="0"/>
    <n v="-27211.339999999997"/>
    <n v="2662"/>
    <n v="54.015274229902332"/>
    <x v="0"/>
    <n v="1574056800"/>
    <n v="1576389600"/>
    <d v="2019-11-18T06:00:00"/>
    <d v="2019-12-15T06:00:00"/>
    <b v="0"/>
    <b v="0"/>
    <s v="publishing/fiction"/>
    <x v="5"/>
    <s v="fiction"/>
  </r>
  <r>
    <s v="Moses-Terry"/>
    <s v="Horizontal clear-thinking framework"/>
    <n v="23400"/>
    <n v="16529.64"/>
    <n v="23956"/>
    <s v="AUD"/>
    <n v="0.69"/>
    <s v="successful"/>
    <x v="0"/>
    <n v="-6870.3600000000006"/>
    <n v="452"/>
    <n v="36.57"/>
    <x v="2"/>
    <n v="1308373200"/>
    <n v="1311051600"/>
    <d v="2011-06-18T05:00:00"/>
    <d v="2011-07-19T05:00:00"/>
    <b v="0"/>
    <b v="0"/>
    <s v="theater/plays"/>
    <x v="3"/>
    <s v="plays"/>
  </r>
  <r>
    <s v="Williams and Sons"/>
    <s v="Profound composite core"/>
    <n v="2400"/>
    <n v="8558"/>
    <n v="8558"/>
    <s v="USD"/>
    <n v="1"/>
    <s v="successful"/>
    <x v="1"/>
    <n v="6158"/>
    <n v="158"/>
    <n v="54.164556962025316"/>
    <x v="1"/>
    <n v="1335243600"/>
    <n v="1336712400"/>
    <d v="2012-04-24T05:00:00"/>
    <d v="2012-05-11T05:00:00"/>
    <b v="0"/>
    <b v="0"/>
    <s v="food/food trucks"/>
    <x v="0"/>
    <s v="food trucks"/>
  </r>
  <r>
    <s v="Miranda, Gray and Hale"/>
    <s v="Programmable disintermediate matrices"/>
    <n v="5300"/>
    <n v="8895.6"/>
    <n v="7413"/>
    <s v="CHF"/>
    <n v="1.2"/>
    <s v="successful"/>
    <x v="1"/>
    <n v="3595.6000000000004"/>
    <n v="225"/>
    <n v="39.536000000000001"/>
    <x v="5"/>
    <n v="1328421600"/>
    <n v="1330408800"/>
    <d v="2012-02-05T06:00:00"/>
    <d v="2012-02-28T06:00:00"/>
    <b v="1"/>
    <b v="0"/>
    <s v="film &amp; video/shorts"/>
    <x v="4"/>
    <s v="shorts"/>
  </r>
  <r>
    <s v="Ayala, Crawford and Taylor"/>
    <s v="Realigned 5thgeneration knowledge user"/>
    <n v="4000"/>
    <n v="2778"/>
    <n v="2778"/>
    <s v="USD"/>
    <n v="1"/>
    <s v="failed"/>
    <x v="0"/>
    <n v="-1222"/>
    <n v="35"/>
    <n v="79.371428571428567"/>
    <x v="1"/>
    <n v="1524286800"/>
    <n v="1524891600"/>
    <d v="2018-04-21T05:00:00"/>
    <d v="2018-04-28T05:00:00"/>
    <b v="1"/>
    <b v="0"/>
    <s v="food/food trucks"/>
    <x v="0"/>
    <s v="food trucks"/>
  </r>
  <r>
    <s v="Martinez Ltd"/>
    <s v="Multi-layered upward-trending groupware"/>
    <n v="7300"/>
    <n v="2594"/>
    <n v="2594"/>
    <s v="USD"/>
    <n v="1"/>
    <s v="failed"/>
    <x v="0"/>
    <n v="-4706"/>
    <n v="63"/>
    <n v="41.174603174603178"/>
    <x v="1"/>
    <n v="1362117600"/>
    <n v="1363669200"/>
    <d v="2013-03-01T06:00:00"/>
    <d v="2013-03-19T05:00:00"/>
    <b v="0"/>
    <b v="1"/>
    <s v="theater/plays"/>
    <x v="3"/>
    <s v="plays"/>
  </r>
  <r>
    <s v="Lee PLC"/>
    <s v="Re-contextualized leadingedge firmware"/>
    <n v="2000"/>
    <n v="5033"/>
    <n v="5033"/>
    <s v="USD"/>
    <n v="1"/>
    <s v="successful"/>
    <x v="1"/>
    <n v="3033"/>
    <n v="65"/>
    <n v="77.430769230769229"/>
    <x v="1"/>
    <n v="1550556000"/>
    <n v="1551420000"/>
    <d v="2019-02-19T06:00:00"/>
    <d v="2019-03-01T06:00:00"/>
    <b v="0"/>
    <b v="1"/>
    <s v="technology/wearables"/>
    <x v="2"/>
    <s v="wearables"/>
  </r>
  <r>
    <s v="Young, Ramsey and Powell"/>
    <s v="Devolved disintermediate analyzer"/>
    <n v="8800"/>
    <n v="9317"/>
    <n v="9317"/>
    <s v="USD"/>
    <n v="1"/>
    <s v="successful"/>
    <x v="1"/>
    <n v="517"/>
    <n v="163"/>
    <n v="57.159509202453989"/>
    <x v="1"/>
    <n v="1269147600"/>
    <n v="1269838800"/>
    <d v="2010-03-21T05:00:00"/>
    <d v="2010-03-29T05:00:00"/>
    <b v="0"/>
    <b v="0"/>
    <s v="theater/plays"/>
    <x v="3"/>
    <s v="plays"/>
  </r>
  <r>
    <s v="Lewis and Sons"/>
    <s v="Profound disintermediate open system"/>
    <n v="3500"/>
    <n v="6560"/>
    <n v="6560"/>
    <s v="USD"/>
    <n v="1"/>
    <s v="successful"/>
    <x v="1"/>
    <n v="3060"/>
    <n v="85"/>
    <n v="77.17647058823529"/>
    <x v="1"/>
    <n v="1312174800"/>
    <n v="1312520400"/>
    <d v="2011-08-01T05:00:00"/>
    <d v="2011-08-05T05:00:00"/>
    <b v="0"/>
    <b v="0"/>
    <s v="theater/plays"/>
    <x v="3"/>
    <s v="plays"/>
  </r>
  <r>
    <s v="Davis-Johnson"/>
    <s v="Automated reciprocal protocol"/>
    <n v="1400"/>
    <n v="5415"/>
    <n v="5415"/>
    <s v="USD"/>
    <n v="1"/>
    <s v="successful"/>
    <x v="1"/>
    <n v="4015"/>
    <n v="217"/>
    <n v="24.953917050691246"/>
    <x v="1"/>
    <n v="1434517200"/>
    <n v="1436504400"/>
    <d v="2015-06-17T05:00:00"/>
    <d v="2015-07-10T05:00:00"/>
    <b v="0"/>
    <b v="1"/>
    <s v="film &amp; video/television"/>
    <x v="4"/>
    <s v="television"/>
  </r>
  <r>
    <s v="Stevenson-Thompson"/>
    <s v="Automated static workforce"/>
    <n v="4200"/>
    <n v="14577"/>
    <n v="14577"/>
    <s v="USD"/>
    <n v="1"/>
    <s v="successful"/>
    <x v="1"/>
    <n v="10377"/>
    <n v="150"/>
    <n v="97.18"/>
    <x v="1"/>
    <n v="1471582800"/>
    <n v="1472014800"/>
    <d v="2016-08-19T05:00:00"/>
    <d v="2016-08-24T05:00:00"/>
    <b v="0"/>
    <b v="0"/>
    <s v="film &amp; video/shorts"/>
    <x v="4"/>
    <s v="shorts"/>
  </r>
  <r>
    <s v="Ellis, Smith and Armstrong"/>
    <s v="Horizontal attitude-oriented help-desk"/>
    <n v="81000"/>
    <n v="150515"/>
    <n v="150515"/>
    <s v="USD"/>
    <n v="1"/>
    <s v="successful"/>
    <x v="1"/>
    <n v="69515"/>
    <n v="3272"/>
    <n v="46.000916870415651"/>
    <x v="1"/>
    <n v="1410757200"/>
    <n v="1411534800"/>
    <d v="2014-09-15T05:00:00"/>
    <d v="2014-09-24T05:00:00"/>
    <b v="0"/>
    <b v="0"/>
    <s v="theater/plays"/>
    <x v="3"/>
    <s v="plays"/>
  </r>
  <r>
    <s v="Jackson-Brown"/>
    <s v="Versatile 5thgeneration matrices"/>
    <n v="182800"/>
    <n v="79045"/>
    <n v="79045"/>
    <s v="USD"/>
    <n v="1"/>
    <s v="canceled"/>
    <x v="3"/>
    <n v="-103755"/>
    <n v="898"/>
    <n v="88.023385300668153"/>
    <x v="1"/>
    <n v="1304830800"/>
    <n v="1304917200"/>
    <d v="2011-05-08T05:00:00"/>
    <d v="2011-05-09T05:00:00"/>
    <b v="0"/>
    <b v="0"/>
    <s v="photography/photography books"/>
    <x v="7"/>
    <s v="photography books"/>
  </r>
  <r>
    <s v="Kane, Pruitt and Rivera"/>
    <s v="Cross-platform next generation service-desk"/>
    <n v="4800"/>
    <n v="7797"/>
    <n v="7797"/>
    <s v="USD"/>
    <n v="1"/>
    <s v="successful"/>
    <x v="1"/>
    <n v="2997"/>
    <n v="300"/>
    <n v="25.99"/>
    <x v="1"/>
    <n v="1539061200"/>
    <n v="1539579600"/>
    <d v="2018-10-09T05:00:00"/>
    <d v="2018-10-15T05:00:00"/>
    <b v="0"/>
    <b v="0"/>
    <s v="food/food trucks"/>
    <x v="0"/>
    <s v="food trucks"/>
  </r>
  <r>
    <s v="Wood, Buckley and Meza"/>
    <s v="Front-line web-enabled installation"/>
    <n v="7000"/>
    <n v="12939"/>
    <n v="12939"/>
    <s v="USD"/>
    <n v="1"/>
    <s v="successful"/>
    <x v="1"/>
    <n v="5939"/>
    <n v="126"/>
    <n v="102.69047619047619"/>
    <x v="1"/>
    <n v="1381554000"/>
    <n v="1382504400"/>
    <d v="2013-10-12T05:00:00"/>
    <d v="2013-10-23T05:00:00"/>
    <b v="0"/>
    <b v="0"/>
    <s v="theater/plays"/>
    <x v="3"/>
    <s v="plays"/>
  </r>
  <r>
    <s v="Brown-Williams"/>
    <s v="Multi-channeled responsive product"/>
    <n v="161900"/>
    <n v="38376"/>
    <n v="38376"/>
    <s v="USD"/>
    <n v="1"/>
    <s v="failed"/>
    <x v="0"/>
    <n v="-123524"/>
    <n v="526"/>
    <n v="72.958174904942965"/>
    <x v="1"/>
    <n v="1277096400"/>
    <n v="1278306000"/>
    <d v="2010-06-21T05:00:00"/>
    <d v="2010-07-05T05:00:00"/>
    <b v="0"/>
    <b v="0"/>
    <s v="film &amp; video/drama"/>
    <x v="4"/>
    <s v="drama"/>
  </r>
  <r>
    <s v="Hansen-Austin"/>
    <s v="Adaptive demand-driven encryption"/>
    <n v="7700"/>
    <n v="6920"/>
    <n v="6920"/>
    <s v="USD"/>
    <n v="1"/>
    <s v="failed"/>
    <x v="0"/>
    <n v="-780"/>
    <n v="121"/>
    <n v="57.190082644628099"/>
    <x v="1"/>
    <n v="1440392400"/>
    <n v="1442552400"/>
    <d v="2015-08-24T05:00:00"/>
    <d v="2015-09-18T05:00:00"/>
    <b v="0"/>
    <b v="0"/>
    <s v="theater/plays"/>
    <x v="3"/>
    <s v="plays"/>
  </r>
  <r>
    <s v="Santana-George"/>
    <s v="Re-engineered client-driven knowledge user"/>
    <n v="71500"/>
    <n v="194912"/>
    <n v="194912"/>
    <s v="USD"/>
    <n v="1"/>
    <s v="successful"/>
    <x v="1"/>
    <n v="123412"/>
    <n v="2320"/>
    <n v="84.013793103448279"/>
    <x v="1"/>
    <n v="1509512400"/>
    <n v="1511071200"/>
    <d v="2017-11-01T05:00:00"/>
    <d v="2017-11-19T06:00:00"/>
    <b v="0"/>
    <b v="1"/>
    <s v="theater/plays"/>
    <x v="3"/>
    <s v="plays"/>
  </r>
  <r>
    <s v="Davis LLC"/>
    <s v="Compatible logistical paradigm"/>
    <n v="4700"/>
    <n v="5514.48"/>
    <n v="7992"/>
    <s v="AUD"/>
    <n v="0.69"/>
    <s v="successful"/>
    <x v="1"/>
    <n v="814.47999999999956"/>
    <n v="81"/>
    <n v="68.08"/>
    <x v="2"/>
    <n v="1535950800"/>
    <n v="1536382800"/>
    <d v="2018-09-03T05:00:00"/>
    <d v="2018-09-08T05:00:00"/>
    <b v="0"/>
    <b v="0"/>
    <s v="film &amp; video/science fiction"/>
    <x v="4"/>
    <s v="science fiction"/>
  </r>
  <r>
    <s v="Vazquez, Ochoa and Clark"/>
    <s v="Intuitive value-added installation"/>
    <n v="42100"/>
    <n v="79268"/>
    <n v="79268"/>
    <s v="USD"/>
    <n v="1"/>
    <s v="successful"/>
    <x v="1"/>
    <n v="37168"/>
    <n v="1887"/>
    <n v="42.007419183889773"/>
    <x v="1"/>
    <n v="1389160800"/>
    <n v="1389592800"/>
    <d v="2014-01-08T06:00:00"/>
    <d v="2014-01-13T06:00:00"/>
    <b v="0"/>
    <b v="0"/>
    <s v="photography/photography books"/>
    <x v="7"/>
    <s v="photography books"/>
  </r>
  <r>
    <s v="Chung-Nguyen"/>
    <s v="Managed discrete parallelism"/>
    <n v="40200"/>
    <n v="139468"/>
    <n v="139468"/>
    <s v="USD"/>
    <n v="1"/>
    <s v="successful"/>
    <x v="1"/>
    <n v="99268"/>
    <n v="4358"/>
    <n v="32.002753556677376"/>
    <x v="1"/>
    <n v="1271998800"/>
    <n v="1275282000"/>
    <d v="2010-04-23T05:00:00"/>
    <d v="2010-05-31T05:00:00"/>
    <b v="0"/>
    <b v="1"/>
    <s v="photography/photography books"/>
    <x v="7"/>
    <s v="photography books"/>
  </r>
  <r>
    <s v="Mueller-Harmon"/>
    <s v="Implemented tangible approach"/>
    <n v="7900"/>
    <n v="5465"/>
    <n v="5465"/>
    <s v="USD"/>
    <n v="1"/>
    <s v="failed"/>
    <x v="0"/>
    <n v="-2435"/>
    <n v="67"/>
    <n v="81.567164179104481"/>
    <x v="1"/>
    <n v="1294898400"/>
    <n v="1294984800"/>
    <d v="2011-01-13T06:00:00"/>
    <d v="2011-01-14T06:00:00"/>
    <b v="0"/>
    <b v="0"/>
    <s v="music/rock"/>
    <x v="1"/>
    <s v="rock"/>
  </r>
  <r>
    <s v="Dixon, Perez and Banks"/>
    <s v="Re-engineered encompassing definition"/>
    <n v="8300"/>
    <n v="1562.1399999999999"/>
    <n v="2111"/>
    <s v="CAD"/>
    <n v="0.74"/>
    <s v="failed"/>
    <x v="0"/>
    <n v="-6737.8600000000006"/>
    <n v="57"/>
    <n v="27.405964912280698"/>
    <x v="0"/>
    <n v="1559970000"/>
    <n v="1562043600"/>
    <d v="2019-06-08T05:00:00"/>
    <d v="2019-07-02T05:00:00"/>
    <b v="0"/>
    <b v="0"/>
    <s v="photography/photography books"/>
    <x v="7"/>
    <s v="photography books"/>
  </r>
  <r>
    <s v="Estrada Group"/>
    <s v="Multi-lateral uniform collaboration"/>
    <n v="163600"/>
    <n v="126628"/>
    <n v="126628"/>
    <s v="USD"/>
    <n v="1"/>
    <s v="failed"/>
    <x v="0"/>
    <n v="-36972"/>
    <n v="1229"/>
    <n v="103.033360455655"/>
    <x v="1"/>
    <n v="1469509200"/>
    <n v="1469595600"/>
    <d v="2016-07-26T05:00:00"/>
    <d v="2016-07-27T05:00:00"/>
    <b v="0"/>
    <b v="0"/>
    <s v="food/food trucks"/>
    <x v="0"/>
    <s v="food trucks"/>
  </r>
  <r>
    <s v="Lutz Group"/>
    <s v="Enterprise-wide foreground paradigm"/>
    <n v="2700"/>
    <n v="1133.44"/>
    <n v="1012"/>
    <s v="EUR"/>
    <n v="1.1200000000000001"/>
    <s v="failed"/>
    <x v="0"/>
    <n v="-1566.56"/>
    <n v="12"/>
    <n v="94.453333333333333"/>
    <x v="6"/>
    <n v="1579068000"/>
    <n v="1581141600"/>
    <d v="2020-01-15T06:00:00"/>
    <d v="2020-02-08T06:00:00"/>
    <b v="0"/>
    <b v="0"/>
    <s v="music/metal"/>
    <x v="1"/>
    <s v="metal"/>
  </r>
  <r>
    <s v="Ortiz Inc"/>
    <s v="Stand-alone incremental parallelism"/>
    <n v="1000"/>
    <n v="5438"/>
    <n v="5438"/>
    <s v="USD"/>
    <n v="1"/>
    <s v="successful"/>
    <x v="1"/>
    <n v="4438"/>
    <n v="53"/>
    <n v="102.60377358490567"/>
    <x v="1"/>
    <n v="1487743200"/>
    <n v="1488520800"/>
    <d v="2017-02-22T06:00:00"/>
    <d v="2017-03-03T06:00:00"/>
    <b v="0"/>
    <b v="0"/>
    <s v="publishing/nonfiction"/>
    <x v="5"/>
    <s v="nonfiction"/>
  </r>
  <r>
    <s v="Craig, Ellis and Miller"/>
    <s v="Persevering 5thgeneration throughput"/>
    <n v="84500"/>
    <n v="193101"/>
    <n v="193101"/>
    <s v="USD"/>
    <n v="1"/>
    <s v="successful"/>
    <x v="1"/>
    <n v="108601"/>
    <n v="2414"/>
    <n v="79.992129246064621"/>
    <x v="1"/>
    <n v="1563685200"/>
    <n v="1563858000"/>
    <d v="2019-07-21T05:00:00"/>
    <d v="2019-07-23T05:00:00"/>
    <b v="0"/>
    <b v="0"/>
    <s v="music/electric music"/>
    <x v="1"/>
    <s v="electric music"/>
  </r>
  <r>
    <s v="Charles Inc"/>
    <s v="Implemented object-oriented synergy"/>
    <n v="81300"/>
    <n v="31665"/>
    <n v="31665"/>
    <s v="USD"/>
    <n v="1"/>
    <s v="failed"/>
    <x v="0"/>
    <n v="-49635"/>
    <n v="452"/>
    <n v="70.055309734513273"/>
    <x v="1"/>
    <n v="1436418000"/>
    <n v="1438923600"/>
    <d v="2015-07-09T05:00:00"/>
    <d v="2015-08-07T05:00:00"/>
    <b v="0"/>
    <b v="1"/>
    <s v="theater/plays"/>
    <x v="3"/>
    <s v="plays"/>
  </r>
  <r>
    <s v="White-Rosario"/>
    <s v="Balanced demand-driven definition"/>
    <n v="800"/>
    <n v="2960"/>
    <n v="2960"/>
    <s v="USD"/>
    <n v="1"/>
    <s v="successful"/>
    <x v="1"/>
    <n v="2160"/>
    <n v="80"/>
    <n v="37"/>
    <x v="1"/>
    <n v="1421820000"/>
    <n v="1422165600"/>
    <d v="2015-01-21T06:00:00"/>
    <d v="2015-01-25T06:00:00"/>
    <b v="0"/>
    <b v="0"/>
    <s v="theater/plays"/>
    <x v="3"/>
    <s v="plays"/>
  </r>
  <r>
    <s v="Simmons-Villarreal"/>
    <s v="Customer-focused mobile Graphic Interface"/>
    <n v="3400"/>
    <n v="8089"/>
    <n v="8089"/>
    <s v="USD"/>
    <n v="1"/>
    <s v="successful"/>
    <x v="1"/>
    <n v="4689"/>
    <n v="193"/>
    <n v="41.911917098445599"/>
    <x v="1"/>
    <n v="1274763600"/>
    <n v="1277874000"/>
    <d v="2010-05-25T05:00:00"/>
    <d v="2010-06-30T05:00:00"/>
    <b v="0"/>
    <b v="0"/>
    <s v="film &amp; video/shorts"/>
    <x v="4"/>
    <s v="shorts"/>
  </r>
  <r>
    <s v="Strickland Group"/>
    <s v="Horizontal secondary interface"/>
    <n v="170800"/>
    <n v="109374"/>
    <n v="109374"/>
    <s v="USD"/>
    <n v="1"/>
    <s v="failed"/>
    <x v="0"/>
    <n v="-61426"/>
    <n v="1886"/>
    <n v="57.992576882290564"/>
    <x v="1"/>
    <n v="1399179600"/>
    <n v="1399352400"/>
    <d v="2014-05-04T05:00:00"/>
    <d v="2014-05-06T05:00:00"/>
    <b v="0"/>
    <b v="1"/>
    <s v="theater/plays"/>
    <x v="3"/>
    <s v="plays"/>
  </r>
  <r>
    <s v="Lynch Ltd"/>
    <s v="Virtual analyzing collaboration"/>
    <n v="1800"/>
    <n v="2129"/>
    <n v="2129"/>
    <s v="USD"/>
    <n v="1"/>
    <s v="successful"/>
    <x v="1"/>
    <n v="329"/>
    <n v="52"/>
    <n v="40.942307692307693"/>
    <x v="1"/>
    <n v="1275800400"/>
    <n v="1279083600"/>
    <d v="2010-06-06T05:00:00"/>
    <d v="2010-07-14T05:00:00"/>
    <b v="0"/>
    <b v="0"/>
    <s v="theater/plays"/>
    <x v="3"/>
    <s v="plays"/>
  </r>
  <r>
    <s v="Sanders LLC"/>
    <s v="Multi-tiered explicit focus group"/>
    <n v="150600"/>
    <n v="127745"/>
    <n v="127745"/>
    <s v="USD"/>
    <n v="1"/>
    <s v="failed"/>
    <x v="0"/>
    <n v="-22855"/>
    <n v="1825"/>
    <n v="69.9972602739726"/>
    <x v="1"/>
    <n v="1282798800"/>
    <n v="1284354000"/>
    <d v="2010-08-26T05:00:00"/>
    <d v="2010-09-13T05:00:00"/>
    <b v="0"/>
    <b v="0"/>
    <s v="music/indie rock"/>
    <x v="1"/>
    <s v="indie rock"/>
  </r>
  <r>
    <s v="Cooper LLC"/>
    <s v="Multi-layered systematic knowledgebase"/>
    <n v="7800"/>
    <n v="2289"/>
    <n v="2289"/>
    <s v="USD"/>
    <n v="1"/>
    <s v="failed"/>
    <x v="0"/>
    <n v="-5511"/>
    <n v="31"/>
    <n v="73.838709677419359"/>
    <x v="1"/>
    <n v="1437109200"/>
    <n v="1441170000"/>
    <d v="2015-07-17T05:00:00"/>
    <d v="2015-09-02T05:00:00"/>
    <b v="0"/>
    <b v="1"/>
    <s v="theater/plays"/>
    <x v="3"/>
    <s v="plays"/>
  </r>
  <r>
    <s v="Palmer Ltd"/>
    <s v="Reverse-engineered uniform knowledge user"/>
    <n v="5800"/>
    <n v="12174"/>
    <n v="12174"/>
    <s v="USD"/>
    <n v="1"/>
    <s v="successful"/>
    <x v="1"/>
    <n v="6374"/>
    <n v="290"/>
    <n v="41.979310344827589"/>
    <x v="1"/>
    <n v="1491886800"/>
    <n v="1493528400"/>
    <d v="2017-04-11T05:00:00"/>
    <d v="2017-04-30T05:00:00"/>
    <b v="0"/>
    <b v="0"/>
    <s v="theater/plays"/>
    <x v="3"/>
    <s v="plays"/>
  </r>
  <r>
    <s v="Santos Group"/>
    <s v="Secured dynamic capacity"/>
    <n v="5600"/>
    <n v="9508"/>
    <n v="9508"/>
    <s v="USD"/>
    <n v="1"/>
    <s v="successful"/>
    <x v="1"/>
    <n v="3908"/>
    <n v="122"/>
    <n v="77.93442622950819"/>
    <x v="1"/>
    <n v="1394600400"/>
    <n v="1395205200"/>
    <d v="2014-03-12T05:00:00"/>
    <d v="2014-03-19T05:00:00"/>
    <b v="0"/>
    <b v="1"/>
    <s v="music/electric music"/>
    <x v="1"/>
    <s v="electric music"/>
  </r>
  <r>
    <s v="Christian, Kim and Jimenez"/>
    <s v="Devolved foreground throughput"/>
    <n v="134400"/>
    <n v="155849"/>
    <n v="155849"/>
    <s v="USD"/>
    <n v="1"/>
    <s v="successful"/>
    <x v="1"/>
    <n v="21449"/>
    <n v="1470"/>
    <n v="106.01972789115646"/>
    <x v="1"/>
    <n v="1561352400"/>
    <n v="1561438800"/>
    <d v="2019-06-24T05:00:00"/>
    <d v="2019-06-25T05:00:00"/>
    <b v="0"/>
    <b v="0"/>
    <s v="music/indie rock"/>
    <x v="1"/>
    <s v="indie rock"/>
  </r>
  <r>
    <s v="Williams, Price and Hurley"/>
    <s v="Synchronized demand-driven infrastructure"/>
    <n v="3000"/>
    <n v="5740.92"/>
    <n v="7758"/>
    <s v="CAD"/>
    <n v="0.74"/>
    <s v="successful"/>
    <x v="1"/>
    <n v="2740.92"/>
    <n v="165"/>
    <n v="34.793454545454544"/>
    <x v="0"/>
    <n v="1322892000"/>
    <n v="1326693600"/>
    <d v="2011-12-03T06:00:00"/>
    <d v="2012-01-16T06:00:00"/>
    <b v="0"/>
    <b v="0"/>
    <s v="film &amp; video/documentary"/>
    <x v="4"/>
    <s v="documentary"/>
  </r>
  <r>
    <s v="Anderson, Parks and Estrada"/>
    <s v="Realigned discrete structure"/>
    <n v="6000"/>
    <n v="13835"/>
    <n v="13835"/>
    <s v="USD"/>
    <n v="1"/>
    <s v="successful"/>
    <x v="1"/>
    <n v="7835"/>
    <n v="182"/>
    <n v="76.016483516483518"/>
    <x v="1"/>
    <n v="1274418000"/>
    <n v="1277960400"/>
    <d v="2010-05-21T05:00:00"/>
    <d v="2010-07-01T05:00:00"/>
    <b v="0"/>
    <b v="0"/>
    <s v="publishing/translations"/>
    <x v="5"/>
    <s v="translations"/>
  </r>
  <r>
    <s v="Collins-Martinez"/>
    <s v="Progressive grid-enabled website"/>
    <n v="8400"/>
    <n v="12062.400000000001"/>
    <n v="10770"/>
    <s v="EUR"/>
    <n v="1.1200000000000001"/>
    <s v="successful"/>
    <x v="1"/>
    <n v="3662.4000000000015"/>
    <n v="199"/>
    <n v="60.615075376884427"/>
    <x v="6"/>
    <n v="1434344400"/>
    <n v="1434690000"/>
    <d v="2015-06-15T05:00:00"/>
    <d v="2015-06-19T05:00:00"/>
    <b v="0"/>
    <b v="1"/>
    <s v="film &amp; video/documentary"/>
    <x v="4"/>
    <s v="documentary"/>
  </r>
  <r>
    <s v="Barrett Inc"/>
    <s v="Organic cohesive neural-net"/>
    <n v="1700"/>
    <n v="4330.8"/>
    <n v="3208"/>
    <s v="GBP"/>
    <n v="1.35"/>
    <s v="successful"/>
    <x v="1"/>
    <n v="2630.8"/>
    <n v="56"/>
    <n v="77.335714285714289"/>
    <x v="4"/>
    <n v="1373518800"/>
    <n v="1376110800"/>
    <d v="2013-07-11T05:00:00"/>
    <d v="2013-08-10T05:00:00"/>
    <b v="0"/>
    <b v="1"/>
    <s v="film &amp; video/television"/>
    <x v="4"/>
    <s v="television"/>
  </r>
  <r>
    <s v="Adams-Rollins"/>
    <s v="Integrated demand-driven info-mediaries"/>
    <n v="159800"/>
    <n v="11108"/>
    <n v="11108"/>
    <s v="USD"/>
    <n v="1"/>
    <s v="failed"/>
    <x v="0"/>
    <n v="-148692"/>
    <n v="107"/>
    <n v="103.81308411214954"/>
    <x v="1"/>
    <n v="1517637600"/>
    <n v="1518415200"/>
    <d v="2018-02-03T06:00:00"/>
    <d v="2018-02-12T06:00:00"/>
    <b v="0"/>
    <b v="0"/>
    <s v="theater/plays"/>
    <x v="3"/>
    <s v="plays"/>
  </r>
  <r>
    <s v="Wright-Bryant"/>
    <s v="Reverse-engineered client-server extranet"/>
    <n v="19800"/>
    <n v="105803.21999999999"/>
    <n v="153338"/>
    <s v="AUD"/>
    <n v="0.69"/>
    <s v="successful"/>
    <x v="1"/>
    <n v="86003.219999999987"/>
    <n v="1460"/>
    <n v="72.46795890410958"/>
    <x v="2"/>
    <n v="1310619600"/>
    <n v="1310878800"/>
    <d v="2011-07-14T05:00:00"/>
    <d v="2011-07-17T05:00:00"/>
    <b v="0"/>
    <b v="1"/>
    <s v="food/food trucks"/>
    <x v="0"/>
    <s v="food trucks"/>
  </r>
  <r>
    <s v="Berry-Cannon"/>
    <s v="Organized discrete encoding"/>
    <n v="8800"/>
    <n v="2437"/>
    <n v="2437"/>
    <s v="USD"/>
    <n v="1"/>
    <s v="failed"/>
    <x v="0"/>
    <n v="-6363"/>
    <n v="27"/>
    <n v="90.259259259259252"/>
    <x v="1"/>
    <n v="1556427600"/>
    <n v="1556600400"/>
    <d v="2019-04-28T05:00:00"/>
    <d v="2019-04-30T05:00:00"/>
    <b v="0"/>
    <b v="0"/>
    <s v="theater/plays"/>
    <x v="3"/>
    <s v="plays"/>
  </r>
  <r>
    <s v="Davis-Gonzalez"/>
    <s v="Balanced regional flexibility"/>
    <n v="179100"/>
    <n v="93991"/>
    <n v="93991"/>
    <s v="USD"/>
    <n v="1"/>
    <s v="failed"/>
    <x v="0"/>
    <n v="-85109"/>
    <n v="1221"/>
    <n v="76.978705978705975"/>
    <x v="1"/>
    <n v="1576476000"/>
    <n v="1576994400"/>
    <d v="2019-12-16T06:00:00"/>
    <d v="2019-12-22T06:00:00"/>
    <b v="0"/>
    <b v="0"/>
    <s v="film &amp; video/documentary"/>
    <x v="4"/>
    <s v="documentary"/>
  </r>
  <r>
    <s v="Best-Young"/>
    <s v="Implemented multimedia time-frame"/>
    <n v="3100"/>
    <n v="15144"/>
    <n v="12620"/>
    <s v="CHF"/>
    <n v="1.2"/>
    <s v="successful"/>
    <x v="1"/>
    <n v="12044"/>
    <n v="123"/>
    <n v="123.1219512195122"/>
    <x v="5"/>
    <n v="1381122000"/>
    <n v="1382677200"/>
    <d v="2013-10-07T05:00:00"/>
    <d v="2013-10-25T05:00:00"/>
    <b v="0"/>
    <b v="0"/>
    <s v="music/jazz"/>
    <x v="1"/>
    <s v="jazz"/>
  </r>
  <r>
    <s v="Powers, Smith and Deleon"/>
    <s v="Enhanced uniform service-desk"/>
    <n v="100"/>
    <n v="2"/>
    <n v="2"/>
    <s v="USD"/>
    <n v="1"/>
    <s v="failed"/>
    <x v="0"/>
    <n v="-98"/>
    <n v="1"/>
    <n v="2"/>
    <x v="1"/>
    <n v="1411102800"/>
    <n v="1411189200"/>
    <d v="2014-09-19T05:00:00"/>
    <d v="2014-09-20T05:00:00"/>
    <b v="0"/>
    <b v="1"/>
    <s v="technology/web"/>
    <x v="2"/>
    <s v="web"/>
  </r>
  <r>
    <s v="Hogan Group"/>
    <s v="Versatile bottom-line definition"/>
    <n v="5600"/>
    <n v="8746"/>
    <n v="8746"/>
    <s v="USD"/>
    <n v="1"/>
    <s v="successful"/>
    <x v="1"/>
    <n v="3146"/>
    <n v="159"/>
    <n v="55.0062893081761"/>
    <x v="1"/>
    <n v="1531803600"/>
    <n v="1534654800"/>
    <d v="2018-07-17T05:00:00"/>
    <d v="2018-08-19T05:00:00"/>
    <b v="0"/>
    <b v="1"/>
    <s v="music/rock"/>
    <x v="1"/>
    <s v="rock"/>
  </r>
  <r>
    <s v="Wang, Silva and Byrd"/>
    <s v="Integrated bifurcated software"/>
    <n v="1400"/>
    <n v="3534"/>
    <n v="3534"/>
    <s v="USD"/>
    <n v="1"/>
    <s v="successful"/>
    <x v="1"/>
    <n v="2134"/>
    <n v="110"/>
    <n v="32.127272727272725"/>
    <x v="1"/>
    <n v="1454133600"/>
    <n v="1457762400"/>
    <d v="2016-01-30T06:00:00"/>
    <d v="2016-03-12T06:00:00"/>
    <b v="0"/>
    <b v="0"/>
    <s v="technology/web"/>
    <x v="2"/>
    <s v="web"/>
  </r>
  <r>
    <s v="Parker-Morris"/>
    <s v="Assimilated next generation instruction set"/>
    <n v="41000"/>
    <n v="709"/>
    <n v="709"/>
    <s v="USD"/>
    <n v="1"/>
    <s v="live"/>
    <x v="2"/>
    <n v="-40291"/>
    <n v="14"/>
    <n v="50.642857142857146"/>
    <x v="1"/>
    <n v="1336194000"/>
    <n v="1337490000"/>
    <d v="2012-05-05T05:00:00"/>
    <d v="2012-05-20T05:00:00"/>
    <b v="0"/>
    <b v="1"/>
    <s v="publishing/nonfiction"/>
    <x v="5"/>
    <s v="nonfiction"/>
  </r>
  <r>
    <s v="Rodriguez, Johnson and Jackson"/>
    <s v="Digitized foreground array"/>
    <n v="6500"/>
    <n v="795"/>
    <n v="795"/>
    <s v="USD"/>
    <n v="1"/>
    <s v="failed"/>
    <x v="0"/>
    <n v="-5705"/>
    <n v="16"/>
    <n v="49.6875"/>
    <x v="1"/>
    <n v="1349326800"/>
    <n v="1349672400"/>
    <d v="2012-10-04T05:00:00"/>
    <d v="2012-10-08T05:00:00"/>
    <b v="0"/>
    <b v="0"/>
    <s v="publishing/radio &amp; podcasts"/>
    <x v="5"/>
    <s v="radio &amp; podcasts"/>
  </r>
  <r>
    <s v="Haynes PLC"/>
    <s v="Re-engineered clear-thinking project"/>
    <n v="7900"/>
    <n v="12955"/>
    <n v="12955"/>
    <s v="USD"/>
    <n v="1"/>
    <s v="successful"/>
    <x v="1"/>
    <n v="5055"/>
    <n v="236"/>
    <n v="54.894067796610166"/>
    <x v="1"/>
    <n v="1379566800"/>
    <n v="1379826000"/>
    <d v="2013-09-19T05:00:00"/>
    <d v="2013-09-22T05:00:00"/>
    <b v="0"/>
    <b v="0"/>
    <s v="theater/plays"/>
    <x v="3"/>
    <s v="plays"/>
  </r>
  <r>
    <s v="Hayes Group"/>
    <s v="Implemented even-keeled standardization"/>
    <n v="5500"/>
    <n v="8964"/>
    <n v="8964"/>
    <s v="USD"/>
    <n v="1"/>
    <s v="successful"/>
    <x v="1"/>
    <n v="3464"/>
    <n v="191"/>
    <n v="46.931937172774866"/>
    <x v="1"/>
    <n v="1494651600"/>
    <n v="1497762000"/>
    <d v="2017-05-13T05:00:00"/>
    <d v="2017-06-18T05:00:00"/>
    <b v="1"/>
    <b v="1"/>
    <s v="film &amp; video/documentary"/>
    <x v="4"/>
    <s v="documentary"/>
  </r>
  <r>
    <s v="White, Pena and Calhoun"/>
    <s v="Quality-focused asymmetric adapter"/>
    <n v="9100"/>
    <n v="1843"/>
    <n v="1843"/>
    <s v="USD"/>
    <n v="1"/>
    <s v="failed"/>
    <x v="0"/>
    <n v="-7257"/>
    <n v="41"/>
    <n v="44.951219512195124"/>
    <x v="1"/>
    <n v="1303880400"/>
    <n v="1304485200"/>
    <d v="2011-04-27T05:00:00"/>
    <d v="2011-05-04T05:00:00"/>
    <b v="0"/>
    <b v="0"/>
    <s v="theater/plays"/>
    <x v="3"/>
    <s v="plays"/>
  </r>
  <r>
    <s v="Bryant-Pope"/>
    <s v="Networked intangible help-desk"/>
    <n v="38200"/>
    <n v="121950"/>
    <n v="121950"/>
    <s v="USD"/>
    <n v="1"/>
    <s v="successful"/>
    <x v="1"/>
    <n v="83750"/>
    <n v="3934"/>
    <n v="30.99898322318251"/>
    <x v="1"/>
    <n v="1335934800"/>
    <n v="1336885200"/>
    <d v="2012-05-02T05:00:00"/>
    <d v="2012-05-13T05:00:00"/>
    <b v="0"/>
    <b v="0"/>
    <s v="games/video games"/>
    <x v="6"/>
    <s v="video games"/>
  </r>
  <r>
    <s v="Gates, Li and Thompson"/>
    <s v="Synchronized attitude-oriented frame"/>
    <n v="1800"/>
    <n v="6379.54"/>
    <n v="8621"/>
    <s v="CAD"/>
    <n v="0.74"/>
    <s v="successful"/>
    <x v="1"/>
    <n v="4579.54"/>
    <n v="80"/>
    <n v="79.744249999999994"/>
    <x v="0"/>
    <n v="1528088400"/>
    <n v="1530421200"/>
    <d v="2018-06-04T05:00:00"/>
    <d v="2018-07-01T05:00:00"/>
    <b v="0"/>
    <b v="1"/>
    <s v="theater/plays"/>
    <x v="3"/>
    <s v="plays"/>
  </r>
  <r>
    <s v="King-Morris"/>
    <s v="Proactive incremental architecture"/>
    <n v="154500"/>
    <n v="30215"/>
    <n v="30215"/>
    <s v="USD"/>
    <n v="1"/>
    <s v="canceled"/>
    <x v="3"/>
    <n v="-124285"/>
    <n v="296"/>
    <n v="102.07770270270271"/>
    <x v="1"/>
    <n v="1421906400"/>
    <n v="1421992800"/>
    <d v="2015-01-22T06:00:00"/>
    <d v="2015-01-23T06:00:00"/>
    <b v="0"/>
    <b v="0"/>
    <s v="theater/plays"/>
    <x v="3"/>
    <s v="plays"/>
  </r>
  <r>
    <s v="Carter, Cole and Curtis"/>
    <s v="Cloned responsive standardization"/>
    <n v="5800"/>
    <n v="11539"/>
    <n v="11539"/>
    <s v="USD"/>
    <n v="1"/>
    <s v="successful"/>
    <x v="1"/>
    <n v="5739"/>
    <n v="462"/>
    <n v="24.976190476190474"/>
    <x v="1"/>
    <n v="1568005200"/>
    <n v="1568178000"/>
    <d v="2019-09-09T05:00:00"/>
    <d v="2019-09-11T05:00:00"/>
    <b v="1"/>
    <b v="0"/>
    <s v="technology/web"/>
    <x v="2"/>
    <s v="web"/>
  </r>
  <r>
    <s v="Sanchez-Parsons"/>
    <s v="Reduced bifurcated pricing structure"/>
    <n v="1800"/>
    <n v="14310"/>
    <n v="14310"/>
    <s v="USD"/>
    <n v="1"/>
    <s v="successful"/>
    <x v="1"/>
    <n v="12510"/>
    <n v="179"/>
    <n v="79.944134078212286"/>
    <x v="1"/>
    <n v="1346821200"/>
    <n v="1347944400"/>
    <d v="2012-09-05T05:00:00"/>
    <d v="2012-09-18T05:00:00"/>
    <b v="1"/>
    <b v="0"/>
    <s v="film &amp; video/drama"/>
    <x v="4"/>
    <s v="drama"/>
  </r>
  <r>
    <s v="Rivera-Pearson"/>
    <s v="Re-engineered asymmetric challenge"/>
    <n v="70200"/>
    <n v="24519.839999999997"/>
    <n v="35536"/>
    <s v="AUD"/>
    <n v="0.69"/>
    <s v="failed"/>
    <x v="0"/>
    <n v="-45680.160000000003"/>
    <n v="523"/>
    <n v="46.883059273422553"/>
    <x v="2"/>
    <n v="1557637200"/>
    <n v="1558760400"/>
    <d v="2019-05-12T05:00:00"/>
    <d v="2019-05-25T05:00:00"/>
    <b v="0"/>
    <b v="0"/>
    <s v="film &amp; video/drama"/>
    <x v="4"/>
    <s v="drama"/>
  </r>
  <r>
    <s v="Ramirez, Padilla and Barrera"/>
    <s v="Diverse client-driven conglomeration"/>
    <n v="6400"/>
    <n v="4962.6000000000004"/>
    <n v="3676"/>
    <s v="GBP"/>
    <n v="1.35"/>
    <s v="failed"/>
    <x v="0"/>
    <n v="-1437.3999999999996"/>
    <n v="141"/>
    <n v="35.195744680851064"/>
    <x v="4"/>
    <n v="1375592400"/>
    <n v="1376629200"/>
    <d v="2013-08-04T05:00:00"/>
    <d v="2013-08-16T05:00:00"/>
    <b v="0"/>
    <b v="0"/>
    <s v="theater/plays"/>
    <x v="3"/>
    <s v="plays"/>
  </r>
  <r>
    <s v="Riggs Group"/>
    <s v="Configurable upward-trending solution"/>
    <n v="125900"/>
    <n v="264513.60000000003"/>
    <n v="195936"/>
    <s v="GBP"/>
    <n v="1.35"/>
    <s v="successful"/>
    <x v="1"/>
    <n v="138613.60000000003"/>
    <n v="1866"/>
    <n v="141.75434083601289"/>
    <x v="4"/>
    <n v="1503982800"/>
    <n v="1504760400"/>
    <d v="2017-08-29T05:00:00"/>
    <d v="2017-09-07T05:00:00"/>
    <b v="0"/>
    <b v="0"/>
    <s v="film &amp; video/television"/>
    <x v="4"/>
    <s v="television"/>
  </r>
  <r>
    <s v="Clements Ltd"/>
    <s v="Persistent bandwidth-monitored framework"/>
    <n v="3700"/>
    <n v="1343"/>
    <n v="1343"/>
    <s v="USD"/>
    <n v="1"/>
    <s v="failed"/>
    <x v="0"/>
    <n v="-2357"/>
    <n v="52"/>
    <n v="25.826923076923077"/>
    <x v="1"/>
    <n v="1418882400"/>
    <n v="1419660000"/>
    <d v="2014-12-18T06:00:00"/>
    <d v="2014-12-27T06:00:00"/>
    <b v="0"/>
    <b v="0"/>
    <s v="photography/photography books"/>
    <x v="7"/>
    <s v="photography books"/>
  </r>
  <r>
    <s v="Cooper Inc"/>
    <s v="Polarized discrete product"/>
    <n v="3600"/>
    <n v="2830.9500000000003"/>
    <n v="2097"/>
    <s v="GBP"/>
    <n v="1.35"/>
    <s v="live"/>
    <x v="2"/>
    <n v="-769.04999999999973"/>
    <n v="27"/>
    <n v="104.85000000000001"/>
    <x v="4"/>
    <n v="1309237200"/>
    <n v="1311310800"/>
    <d v="2011-06-28T05:00:00"/>
    <d v="2011-07-22T05:00:00"/>
    <b v="0"/>
    <b v="1"/>
    <s v="film &amp; video/shorts"/>
    <x v="4"/>
    <s v="shorts"/>
  </r>
  <r>
    <s v="Jones-Gonzalez"/>
    <s v="Seamless dynamic website"/>
    <n v="3800"/>
    <n v="10825.199999999999"/>
    <n v="9021"/>
    <s v="CHF"/>
    <n v="1.2"/>
    <s v="successful"/>
    <x v="1"/>
    <n v="7025.1999999999989"/>
    <n v="156"/>
    <n v="69.392307692307682"/>
    <x v="5"/>
    <n v="1343365200"/>
    <n v="1344315600"/>
    <d v="2012-07-27T05:00:00"/>
    <d v="2012-08-07T05:00:00"/>
    <b v="0"/>
    <b v="0"/>
    <s v="publishing/radio &amp; podcasts"/>
    <x v="5"/>
    <s v="radio &amp; podcasts"/>
  </r>
  <r>
    <s v="Fox Ltd"/>
    <s v="Extended multimedia firmware"/>
    <n v="35600"/>
    <n v="14431.349999999999"/>
    <n v="20915"/>
    <s v="AUD"/>
    <n v="0.69"/>
    <s v="failed"/>
    <x v="0"/>
    <n v="-21168.65"/>
    <n v="225"/>
    <n v="64.139333333333326"/>
    <x v="2"/>
    <n v="1507957200"/>
    <n v="1510725600"/>
    <d v="2017-10-14T05:00:00"/>
    <d v="2017-11-15T06:00:00"/>
    <b v="0"/>
    <b v="1"/>
    <s v="theater/plays"/>
    <x v="3"/>
    <s v="plays"/>
  </r>
  <r>
    <s v="Green, Murphy and Webb"/>
    <s v="Versatile directional project"/>
    <n v="5300"/>
    <n v="9676"/>
    <n v="9676"/>
    <s v="USD"/>
    <n v="1"/>
    <s v="successful"/>
    <x v="1"/>
    <n v="4376"/>
    <n v="255"/>
    <n v="37.945098039215686"/>
    <x v="1"/>
    <n v="1549519200"/>
    <n v="1551247200"/>
    <d v="2019-02-07T06:00:00"/>
    <d v="2019-02-27T06:00:00"/>
    <b v="1"/>
    <b v="0"/>
    <s v="film &amp; video/animation"/>
    <x v="4"/>
    <s v="animation"/>
  </r>
  <r>
    <s v="Stevenson PLC"/>
    <s v="Profound directional knowledge user"/>
    <n v="160400"/>
    <n v="1210"/>
    <n v="1210"/>
    <s v="USD"/>
    <n v="1"/>
    <s v="failed"/>
    <x v="0"/>
    <n v="-159190"/>
    <n v="38"/>
    <n v="31.842105263157894"/>
    <x v="1"/>
    <n v="1329026400"/>
    <n v="1330236000"/>
    <d v="2012-02-12T06:00:00"/>
    <d v="2012-02-26T06:00:00"/>
    <b v="0"/>
    <b v="0"/>
    <s v="technology/web"/>
    <x v="2"/>
    <s v="web"/>
  </r>
  <r>
    <s v="Soto-Anthony"/>
    <s v="Ameliorated logistical capability"/>
    <n v="51400"/>
    <n v="90440"/>
    <n v="90440"/>
    <s v="USD"/>
    <n v="1"/>
    <s v="successful"/>
    <x v="1"/>
    <n v="39040"/>
    <n v="2261"/>
    <n v="40"/>
    <x v="1"/>
    <n v="1544335200"/>
    <n v="1545112800"/>
    <d v="2018-12-09T06:00:00"/>
    <d v="2018-12-18T06:00:00"/>
    <b v="0"/>
    <b v="1"/>
    <s v="music/world music"/>
    <x v="1"/>
    <s v="world music"/>
  </r>
  <r>
    <s v="Wise and Sons"/>
    <s v="Sharable discrete definition"/>
    <n v="1700"/>
    <n v="4044"/>
    <n v="4044"/>
    <s v="USD"/>
    <n v="1"/>
    <s v="successful"/>
    <x v="1"/>
    <n v="2344"/>
    <n v="40"/>
    <n v="101.1"/>
    <x v="1"/>
    <n v="1279083600"/>
    <n v="1279170000"/>
    <d v="2010-07-14T05:00:00"/>
    <d v="2010-07-15T05:00:00"/>
    <b v="0"/>
    <b v="0"/>
    <s v="theater/plays"/>
    <x v="3"/>
    <s v="plays"/>
  </r>
  <r>
    <s v="Butler-Barr"/>
    <s v="User-friendly next generation core"/>
    <n v="39400"/>
    <n v="215367.04000000001"/>
    <n v="192292"/>
    <s v="EUR"/>
    <n v="1.1200000000000001"/>
    <s v="successful"/>
    <x v="1"/>
    <n v="175967.04"/>
    <n v="2289"/>
    <n v="94.087828746177379"/>
    <x v="6"/>
    <n v="1572498000"/>
    <n v="1573452000"/>
    <d v="2019-10-31T05:00:00"/>
    <d v="2019-11-11T06:00:00"/>
    <b v="0"/>
    <b v="0"/>
    <s v="theater/plays"/>
    <x v="3"/>
    <s v="plays"/>
  </r>
  <r>
    <s v="Wilson, Jefferson and Anderson"/>
    <s v="Profit-focused empowering system engine"/>
    <n v="3000"/>
    <n v="6722"/>
    <n v="6722"/>
    <s v="USD"/>
    <n v="1"/>
    <s v="successful"/>
    <x v="1"/>
    <n v="3722"/>
    <n v="65"/>
    <n v="103.41538461538461"/>
    <x v="1"/>
    <n v="1506056400"/>
    <n v="1507093200"/>
    <d v="2017-09-22T05:00:00"/>
    <d v="2017-10-04T05:00:00"/>
    <b v="0"/>
    <b v="0"/>
    <s v="theater/plays"/>
    <x v="3"/>
    <s v="plays"/>
  </r>
  <r>
    <s v="Brown-Oliver"/>
    <s v="Synchronized cohesive encoding"/>
    <n v="8700"/>
    <n v="1577"/>
    <n v="1577"/>
    <s v="USD"/>
    <n v="1"/>
    <s v="failed"/>
    <x v="0"/>
    <n v="-7123"/>
    <n v="15"/>
    <n v="105.13333333333334"/>
    <x v="1"/>
    <n v="1463029200"/>
    <n v="1463374800"/>
    <d v="2016-05-12T05:00:00"/>
    <d v="2016-05-16T05:00:00"/>
    <b v="0"/>
    <b v="0"/>
    <s v="food/food trucks"/>
    <x v="0"/>
    <s v="food trucks"/>
  </r>
  <r>
    <s v="Davis-Gardner"/>
    <s v="Synergistic dynamic utilization"/>
    <n v="7200"/>
    <n v="3301"/>
    <n v="3301"/>
    <s v="USD"/>
    <n v="1"/>
    <s v="failed"/>
    <x v="0"/>
    <n v="-3899"/>
    <n v="37"/>
    <n v="89.21621621621621"/>
    <x v="1"/>
    <n v="1342069200"/>
    <n v="1344574800"/>
    <d v="2012-07-12T05:00:00"/>
    <d v="2012-08-10T05:00:00"/>
    <b v="0"/>
    <b v="0"/>
    <s v="theater/plays"/>
    <x v="3"/>
    <s v="plays"/>
  </r>
  <r>
    <s v="Dawson Group"/>
    <s v="Triple-buffered bi-directional model"/>
    <n v="167400"/>
    <n v="219952.32"/>
    <n v="196386"/>
    <s v="EUR"/>
    <n v="1.1200000000000001"/>
    <s v="successful"/>
    <x v="1"/>
    <n v="52552.320000000007"/>
    <n v="3777"/>
    <n v="58.2346624305004"/>
    <x v="6"/>
    <n v="1388296800"/>
    <n v="1389074400"/>
    <d v="2013-12-29T06:00:00"/>
    <d v="2014-01-07T06:00:00"/>
    <b v="0"/>
    <b v="0"/>
    <s v="technology/web"/>
    <x v="2"/>
    <s v="web"/>
  </r>
  <r>
    <s v="Turner-Terrell"/>
    <s v="Polarized tertiary function"/>
    <n v="5500"/>
    <n v="16135.2"/>
    <n v="11952"/>
    <s v="GBP"/>
    <n v="1.35"/>
    <s v="successful"/>
    <x v="1"/>
    <n v="10635.2"/>
    <n v="184"/>
    <n v="87.69130434782609"/>
    <x v="4"/>
    <n v="1493787600"/>
    <n v="1494997200"/>
    <d v="2017-05-03T05:00:00"/>
    <d v="2017-05-17T05:00:00"/>
    <b v="0"/>
    <b v="0"/>
    <s v="theater/plays"/>
    <x v="3"/>
    <s v="plays"/>
  </r>
  <r>
    <s v="Hall, Buchanan and Benton"/>
    <s v="Configurable fault-tolerant structure"/>
    <n v="3500"/>
    <n v="3930"/>
    <n v="3930"/>
    <s v="USD"/>
    <n v="1"/>
    <s v="successful"/>
    <x v="1"/>
    <n v="430"/>
    <n v="85"/>
    <n v="46.235294117647058"/>
    <x v="1"/>
    <n v="1424844000"/>
    <n v="1425448800"/>
    <d v="2015-02-25T06:00:00"/>
    <d v="2015-03-04T06:00:00"/>
    <b v="0"/>
    <b v="1"/>
    <s v="theater/plays"/>
    <x v="3"/>
    <s v="plays"/>
  </r>
  <r>
    <s v="Lowery, Hayden and Cruz"/>
    <s v="Digitized 24/7 budgetary management"/>
    <n v="7900"/>
    <n v="5729"/>
    <n v="5729"/>
    <s v="USD"/>
    <n v="1"/>
    <s v="failed"/>
    <x v="0"/>
    <n v="-2171"/>
    <n v="112"/>
    <n v="51.151785714285715"/>
    <x v="1"/>
    <n v="1403931600"/>
    <n v="1404104400"/>
    <d v="2014-06-28T05:00:00"/>
    <d v="2014-06-30T05:00:00"/>
    <b v="0"/>
    <b v="1"/>
    <s v="theater/plays"/>
    <x v="3"/>
    <s v="plays"/>
  </r>
  <r>
    <s v="Mora, Miller and Harper"/>
    <s v="Stand-alone zero tolerance algorithm"/>
    <n v="2300"/>
    <n v="4883"/>
    <n v="4883"/>
    <s v="USD"/>
    <n v="1"/>
    <s v="successful"/>
    <x v="1"/>
    <n v="2583"/>
    <n v="144"/>
    <n v="33.909722222222221"/>
    <x v="1"/>
    <n v="1394514000"/>
    <n v="1394773200"/>
    <d v="2014-03-11T05:00:00"/>
    <d v="2014-03-14T05:00:00"/>
    <b v="0"/>
    <b v="0"/>
    <s v="music/rock"/>
    <x v="1"/>
    <s v="rock"/>
  </r>
  <r>
    <s v="Espinoza Group"/>
    <s v="Implemented tangible support"/>
    <n v="73000"/>
    <n v="175015"/>
    <n v="175015"/>
    <s v="USD"/>
    <n v="1"/>
    <s v="successful"/>
    <x v="1"/>
    <n v="102015"/>
    <n v="1902"/>
    <n v="92.016298633017882"/>
    <x v="1"/>
    <n v="1365397200"/>
    <n v="1366520400"/>
    <d v="2013-04-08T05:00:00"/>
    <d v="2013-04-21T05:00:00"/>
    <b v="0"/>
    <b v="0"/>
    <s v="theater/plays"/>
    <x v="3"/>
    <s v="plays"/>
  </r>
  <r>
    <s v="Davis, Crawford and Lopez"/>
    <s v="Reactive radical framework"/>
    <n v="6200"/>
    <n v="11280"/>
    <n v="11280"/>
    <s v="USD"/>
    <n v="1"/>
    <s v="successful"/>
    <x v="1"/>
    <n v="5080"/>
    <n v="105"/>
    <n v="107.42857142857143"/>
    <x v="1"/>
    <n v="1456120800"/>
    <n v="1456639200"/>
    <d v="2016-02-22T06:00:00"/>
    <d v="2016-02-28T06:00:00"/>
    <b v="0"/>
    <b v="0"/>
    <s v="theater/plays"/>
    <x v="3"/>
    <s v="plays"/>
  </r>
  <r>
    <s v="Richards, Stevens and Fleming"/>
    <s v="Object-based full-range knowledge user"/>
    <n v="6100"/>
    <n v="10012"/>
    <n v="10012"/>
    <s v="USD"/>
    <n v="1"/>
    <s v="successful"/>
    <x v="1"/>
    <n v="3912"/>
    <n v="132"/>
    <n v="75.848484848484844"/>
    <x v="1"/>
    <n v="1437714000"/>
    <n v="1438318800"/>
    <d v="2015-07-24T05:00:00"/>
    <d v="2015-07-31T05:00:00"/>
    <b v="0"/>
    <b v="0"/>
    <s v="theater/plays"/>
    <x v="3"/>
    <s v="plays"/>
  </r>
  <r>
    <s v="Brown Ltd"/>
    <s v="Enhanced composite contingency"/>
    <n v="103200"/>
    <n v="1690"/>
    <n v="1690"/>
    <s v="USD"/>
    <n v="1"/>
    <s v="failed"/>
    <x v="0"/>
    <n v="-101510"/>
    <n v="21"/>
    <n v="80.476190476190482"/>
    <x v="1"/>
    <n v="1563771600"/>
    <n v="1564030800"/>
    <d v="2019-07-22T05:00:00"/>
    <d v="2019-07-25T05:00:00"/>
    <b v="1"/>
    <b v="0"/>
    <s v="theater/plays"/>
    <x v="3"/>
    <s v="plays"/>
  </r>
  <r>
    <s v="Tapia, Sandoval and Hurley"/>
    <s v="Cloned fresh-thinking model"/>
    <n v="171000"/>
    <n v="84891"/>
    <n v="84891"/>
    <s v="USD"/>
    <n v="1"/>
    <s v="canceled"/>
    <x v="3"/>
    <n v="-86109"/>
    <n v="976"/>
    <n v="86.978483606557376"/>
    <x v="1"/>
    <n v="1448517600"/>
    <n v="1449295200"/>
    <d v="2015-11-26T06:00:00"/>
    <d v="2015-12-05T06:00:00"/>
    <b v="0"/>
    <b v="0"/>
    <s v="film &amp; video/documentary"/>
    <x v="4"/>
    <s v="documentary"/>
  </r>
  <r>
    <s v="Allen Inc"/>
    <s v="Total dedicated benchmark"/>
    <n v="9200"/>
    <n v="10093"/>
    <n v="10093"/>
    <s v="USD"/>
    <n v="1"/>
    <s v="successful"/>
    <x v="1"/>
    <n v="893"/>
    <n v="96"/>
    <n v="105.13541666666667"/>
    <x v="1"/>
    <n v="1528779600"/>
    <n v="1531890000"/>
    <d v="2018-06-12T05:00:00"/>
    <d v="2018-07-18T05:00:00"/>
    <b v="0"/>
    <b v="1"/>
    <s v="publishing/fiction"/>
    <x v="5"/>
    <s v="fiction"/>
  </r>
  <r>
    <s v="Williams, Johnson and Campbell"/>
    <s v="Streamlined human-resource Graphic Interface"/>
    <n v="7800"/>
    <n v="3839"/>
    <n v="3839"/>
    <s v="USD"/>
    <n v="1"/>
    <s v="failed"/>
    <x v="0"/>
    <n v="-3961"/>
    <n v="67"/>
    <n v="57.298507462686565"/>
    <x v="1"/>
    <n v="1304744400"/>
    <n v="1306213200"/>
    <d v="2011-05-07T05:00:00"/>
    <d v="2011-05-24T05:00:00"/>
    <b v="0"/>
    <b v="1"/>
    <s v="games/video games"/>
    <x v="6"/>
    <s v="video games"/>
  </r>
  <r>
    <s v="Wiggins Ltd"/>
    <s v="Upgradable analyzing core"/>
    <n v="9900"/>
    <n v="4559.1400000000003"/>
    <n v="6161"/>
    <s v="CAD"/>
    <n v="0.74"/>
    <s v="live"/>
    <x v="2"/>
    <n v="-5340.86"/>
    <n v="66"/>
    <n v="69.077878787878788"/>
    <x v="0"/>
    <n v="1354341600"/>
    <n v="1356242400"/>
    <d v="2012-12-01T06:00:00"/>
    <d v="2012-12-23T06:00:00"/>
    <b v="0"/>
    <b v="0"/>
    <s v="technology/web"/>
    <x v="2"/>
    <s v="web"/>
  </r>
  <r>
    <s v="Luna-Horne"/>
    <s v="Profound exuding pricing structure"/>
    <n v="43000"/>
    <n v="5615"/>
    <n v="5615"/>
    <s v="USD"/>
    <n v="1"/>
    <s v="failed"/>
    <x v="0"/>
    <n v="-37385"/>
    <n v="78"/>
    <n v="71.987179487179489"/>
    <x v="1"/>
    <n v="1294552800"/>
    <n v="1297576800"/>
    <d v="2011-01-09T06:00:00"/>
    <d v="2011-02-13T06:00:00"/>
    <b v="1"/>
    <b v="0"/>
    <s v="theater/plays"/>
    <x v="3"/>
    <s v="plays"/>
  </r>
  <r>
    <s v="Allen Inc"/>
    <s v="Horizontal optimizing model"/>
    <n v="9600"/>
    <n v="4281.45"/>
    <n v="6205"/>
    <s v="AUD"/>
    <n v="0.69"/>
    <s v="failed"/>
    <x v="0"/>
    <n v="-5318.55"/>
    <n v="67"/>
    <n v="63.90223880597015"/>
    <x v="2"/>
    <n v="1295935200"/>
    <n v="1296194400"/>
    <d v="2011-01-25T06:00:00"/>
    <d v="2011-01-28T06:00:00"/>
    <b v="0"/>
    <b v="0"/>
    <s v="theater/plays"/>
    <x v="3"/>
    <s v="plays"/>
  </r>
  <r>
    <s v="Peterson, Gonzalez and Spencer"/>
    <s v="Synchronized fault-tolerant algorithm"/>
    <n v="7500"/>
    <n v="11969"/>
    <n v="11969"/>
    <s v="USD"/>
    <n v="1"/>
    <s v="successful"/>
    <x v="1"/>
    <n v="4469"/>
    <n v="114"/>
    <n v="104.99122807017544"/>
    <x v="1"/>
    <n v="1411534800"/>
    <n v="1414558800"/>
    <d v="2014-09-24T05:00:00"/>
    <d v="2014-10-29T05:00:00"/>
    <b v="0"/>
    <b v="0"/>
    <s v="food/food trucks"/>
    <x v="0"/>
    <s v="food trucks"/>
  </r>
  <r>
    <s v="Walter Inc"/>
    <s v="Streamlined 5thgeneration intranet"/>
    <n v="10000"/>
    <n v="5617.98"/>
    <n v="8142"/>
    <s v="AUD"/>
    <n v="0.69"/>
    <s v="failed"/>
    <x v="0"/>
    <n v="-4382.0200000000004"/>
    <n v="263"/>
    <n v="21.361140684410646"/>
    <x v="2"/>
    <n v="1486706400"/>
    <n v="1488348000"/>
    <d v="2017-02-10T06:00:00"/>
    <d v="2017-03-01T06:00:00"/>
    <b v="0"/>
    <b v="0"/>
    <s v="photography/photography books"/>
    <x v="7"/>
    <s v="photography books"/>
  </r>
  <r>
    <s v="Sanders, Farley and Huffman"/>
    <s v="Cross-group clear-thinking task-force"/>
    <n v="172000"/>
    <n v="55805"/>
    <n v="55805"/>
    <s v="USD"/>
    <n v="1"/>
    <s v="failed"/>
    <x v="0"/>
    <n v="-116195"/>
    <n v="1691"/>
    <n v="33.001182732111175"/>
    <x v="1"/>
    <n v="1333602000"/>
    <n v="1334898000"/>
    <d v="2012-04-05T05:00:00"/>
    <d v="2012-04-20T05:00:00"/>
    <b v="1"/>
    <b v="0"/>
    <s v="photography/photography books"/>
    <x v="7"/>
    <s v="photography books"/>
  </r>
  <r>
    <s v="Hall, Holmes and Walker"/>
    <s v="Public-key bandwidth-monitored intranet"/>
    <n v="153700"/>
    <n v="15238"/>
    <n v="15238"/>
    <s v="USD"/>
    <n v="1"/>
    <s v="failed"/>
    <x v="0"/>
    <n v="-138462"/>
    <n v="181"/>
    <n v="84.187845303867405"/>
    <x v="1"/>
    <n v="1308200400"/>
    <n v="1308373200"/>
    <d v="2011-06-16T05:00:00"/>
    <d v="2011-06-18T05:00:00"/>
    <b v="0"/>
    <b v="0"/>
    <s v="theater/plays"/>
    <x v="3"/>
    <s v="plays"/>
  </r>
  <r>
    <s v="Smith-Powell"/>
    <s v="Upgradable clear-thinking hardware"/>
    <n v="3600"/>
    <n v="961"/>
    <n v="961"/>
    <s v="USD"/>
    <n v="1"/>
    <s v="failed"/>
    <x v="0"/>
    <n v="-2639"/>
    <n v="13"/>
    <n v="73.92307692307692"/>
    <x v="1"/>
    <n v="1411707600"/>
    <n v="1412312400"/>
    <d v="2014-09-26T05:00:00"/>
    <d v="2014-10-03T05:00:00"/>
    <b v="0"/>
    <b v="0"/>
    <s v="theater/plays"/>
    <x v="3"/>
    <s v="plays"/>
  </r>
  <r>
    <s v="Smith-Hill"/>
    <s v="Integrated holistic paradigm"/>
    <n v="9400"/>
    <n v="5918"/>
    <n v="5918"/>
    <s v="USD"/>
    <n v="1"/>
    <s v="canceled"/>
    <x v="3"/>
    <n v="-3482"/>
    <n v="160"/>
    <n v="36.987499999999997"/>
    <x v="1"/>
    <n v="1418364000"/>
    <n v="1419228000"/>
    <d v="2014-12-12T06:00:00"/>
    <d v="2014-12-22T06:00:00"/>
    <b v="1"/>
    <b v="1"/>
    <s v="film &amp; video/documentary"/>
    <x v="4"/>
    <s v="documentary"/>
  </r>
  <r>
    <s v="Wright LLC"/>
    <s v="Seamless clear-thinking conglomeration"/>
    <n v="5900"/>
    <n v="9520"/>
    <n v="9520"/>
    <s v="USD"/>
    <n v="1"/>
    <s v="successful"/>
    <x v="1"/>
    <n v="3620"/>
    <n v="203"/>
    <n v="46.896551724137929"/>
    <x v="1"/>
    <n v="1429333200"/>
    <n v="1430974800"/>
    <d v="2015-04-18T05:00:00"/>
    <d v="2015-05-07T05:00:00"/>
    <b v="0"/>
    <b v="0"/>
    <s v="technology/web"/>
    <x v="2"/>
    <s v="web"/>
  </r>
  <r>
    <s v="Williams, Orozco and Gomez"/>
    <s v="Persistent content-based methodology"/>
    <n v="100"/>
    <n v="5"/>
    <n v="5"/>
    <s v="USD"/>
    <n v="1"/>
    <s v="failed"/>
    <x v="0"/>
    <n v="-95"/>
    <n v="1"/>
    <n v="5"/>
    <x v="1"/>
    <n v="1555390800"/>
    <n v="1555822800"/>
    <d v="2019-04-16T05:00:00"/>
    <d v="2019-04-21T05:00:00"/>
    <b v="0"/>
    <b v="1"/>
    <s v="theater/plays"/>
    <x v="3"/>
    <s v="plays"/>
  </r>
  <r>
    <s v="Peterson Ltd"/>
    <s v="Re-engineered 24hour matrix"/>
    <n v="14500"/>
    <n v="159056"/>
    <n v="159056"/>
    <s v="USD"/>
    <n v="1"/>
    <s v="successful"/>
    <x v="1"/>
    <n v="144556"/>
    <n v="1559"/>
    <n v="102.02437459910199"/>
    <x v="1"/>
    <n v="1482732000"/>
    <n v="1482818400"/>
    <d v="2016-12-26T06:00:00"/>
    <d v="2016-12-27T06:00:00"/>
    <b v="0"/>
    <b v="1"/>
    <s v="music/rock"/>
    <x v="1"/>
    <s v="rock"/>
  </r>
  <r>
    <s v="Cummings-Hayes"/>
    <s v="Virtual multi-tasking core"/>
    <n v="145500"/>
    <n v="101987"/>
    <n v="101987"/>
    <s v="USD"/>
    <n v="1"/>
    <s v="canceled"/>
    <x v="3"/>
    <n v="-43513"/>
    <n v="2266"/>
    <n v="45.007502206531335"/>
    <x v="1"/>
    <n v="1470718800"/>
    <n v="1471928400"/>
    <d v="2016-08-09T05:00:00"/>
    <d v="2016-08-23T05:00:00"/>
    <b v="0"/>
    <b v="0"/>
    <s v="film &amp; video/documentary"/>
    <x v="4"/>
    <s v="documentary"/>
  </r>
  <r>
    <s v="Boyle Ltd"/>
    <s v="Streamlined fault-tolerant conglomeration"/>
    <n v="3300"/>
    <n v="1980"/>
    <n v="1980"/>
    <s v="USD"/>
    <n v="1"/>
    <s v="failed"/>
    <x v="0"/>
    <n v="-1320"/>
    <n v="21"/>
    <n v="94.285714285714292"/>
    <x v="1"/>
    <n v="1450591200"/>
    <n v="1453701600"/>
    <d v="2015-12-20T06:00:00"/>
    <d v="2016-01-25T06:00:00"/>
    <b v="0"/>
    <b v="1"/>
    <s v="film &amp; video/science fiction"/>
    <x v="4"/>
    <s v="science fiction"/>
  </r>
  <r>
    <s v="Henderson, Parker and Diaz"/>
    <s v="Enterprise-wide client-driven policy"/>
    <n v="42600"/>
    <n v="107904.95999999999"/>
    <n v="156384"/>
    <s v="AUD"/>
    <n v="0.69"/>
    <s v="successful"/>
    <x v="1"/>
    <n v="65304.959999999992"/>
    <n v="1548"/>
    <n v="69.706046511627903"/>
    <x v="2"/>
    <n v="1348290000"/>
    <n v="1350363600"/>
    <d v="2012-09-22T05:00:00"/>
    <d v="2012-10-16T05:00:00"/>
    <b v="0"/>
    <b v="0"/>
    <s v="technology/web"/>
    <x v="2"/>
    <s v="web"/>
  </r>
  <r>
    <s v="Moss-Obrien"/>
    <s v="Function-based next generation emulation"/>
    <n v="700"/>
    <n v="7763"/>
    <n v="7763"/>
    <s v="USD"/>
    <n v="1"/>
    <s v="successful"/>
    <x v="1"/>
    <n v="7063"/>
    <n v="80"/>
    <n v="97.037499999999994"/>
    <x v="1"/>
    <n v="1353823200"/>
    <n v="1353996000"/>
    <d v="2012-11-25T06:00:00"/>
    <d v="2012-11-27T06:00:00"/>
    <b v="0"/>
    <b v="0"/>
    <s v="theater/plays"/>
    <x v="3"/>
    <s v="plays"/>
  </r>
  <r>
    <s v="Wood Inc"/>
    <s v="Re-engineered composite focus group"/>
    <n v="187600"/>
    <n v="35698"/>
    <n v="35698"/>
    <s v="USD"/>
    <n v="1"/>
    <s v="failed"/>
    <x v="0"/>
    <n v="-151902"/>
    <n v="830"/>
    <n v="43.00963855421687"/>
    <x v="1"/>
    <n v="1450764000"/>
    <n v="1451109600"/>
    <d v="2015-12-22T06:00:00"/>
    <d v="2015-12-26T06:00:00"/>
    <b v="0"/>
    <b v="0"/>
    <s v="film &amp; video/science fiction"/>
    <x v="4"/>
    <s v="science fiction"/>
  </r>
  <r>
    <s v="Riley, Cohen and Goodman"/>
    <s v="Profound mission-critical function"/>
    <n v="9800"/>
    <n v="12434"/>
    <n v="12434"/>
    <s v="USD"/>
    <n v="1"/>
    <s v="successful"/>
    <x v="1"/>
    <n v="2634"/>
    <n v="131"/>
    <n v="94.916030534351151"/>
    <x v="1"/>
    <n v="1329372000"/>
    <n v="1329631200"/>
    <d v="2012-02-16T06:00:00"/>
    <d v="2012-02-19T06:00:00"/>
    <b v="0"/>
    <b v="0"/>
    <s v="theater/plays"/>
    <x v="3"/>
    <s v="plays"/>
  </r>
  <r>
    <s v="Green, Robinson and Ho"/>
    <s v="De-engineered zero-defect open system"/>
    <n v="1100"/>
    <n v="8081"/>
    <n v="8081"/>
    <s v="USD"/>
    <n v="1"/>
    <s v="successful"/>
    <x v="1"/>
    <n v="6981"/>
    <n v="112"/>
    <n v="72.151785714285708"/>
    <x v="1"/>
    <n v="1277096400"/>
    <n v="1278997200"/>
    <d v="2010-06-21T05:00:00"/>
    <d v="2010-07-13T05:00:00"/>
    <b v="0"/>
    <b v="0"/>
    <s v="film &amp; video/animation"/>
    <x v="4"/>
    <s v="animation"/>
  </r>
  <r>
    <s v="Black-Graham"/>
    <s v="Operative hybrid utilization"/>
    <n v="145000"/>
    <n v="6631"/>
    <n v="6631"/>
    <s v="USD"/>
    <n v="1"/>
    <s v="failed"/>
    <x v="0"/>
    <n v="-138369"/>
    <n v="130"/>
    <n v="51.007692307692309"/>
    <x v="1"/>
    <n v="1277701200"/>
    <n v="1280120400"/>
    <d v="2010-06-28T05:00:00"/>
    <d v="2010-07-26T05:00:00"/>
    <b v="0"/>
    <b v="0"/>
    <s v="publishing/translations"/>
    <x v="5"/>
    <s v="translations"/>
  </r>
  <r>
    <s v="Robbins Group"/>
    <s v="Function-based interactive matrix"/>
    <n v="5500"/>
    <n v="4678"/>
    <n v="4678"/>
    <s v="USD"/>
    <n v="1"/>
    <s v="failed"/>
    <x v="0"/>
    <n v="-822"/>
    <n v="55"/>
    <n v="85.054545454545448"/>
    <x v="1"/>
    <n v="1454911200"/>
    <n v="1458104400"/>
    <d v="2016-02-08T06:00:00"/>
    <d v="2016-03-16T05:00:00"/>
    <b v="0"/>
    <b v="0"/>
    <s v="technology/web"/>
    <x v="2"/>
    <s v="web"/>
  </r>
  <r>
    <s v="Mason, Case and May"/>
    <s v="Optimized content-based collaboration"/>
    <n v="5700"/>
    <n v="6800"/>
    <n v="6800"/>
    <s v="USD"/>
    <n v="1"/>
    <s v="successful"/>
    <x v="1"/>
    <n v="1100"/>
    <n v="155"/>
    <n v="43.87096774193548"/>
    <x v="1"/>
    <n v="1297922400"/>
    <n v="1298268000"/>
    <d v="2011-02-17T06:00:00"/>
    <d v="2011-02-21T06:00:00"/>
    <b v="0"/>
    <b v="0"/>
    <s v="publishing/translations"/>
    <x v="5"/>
    <s v="translations"/>
  </r>
  <r>
    <s v="Harris, Russell and Mitchell"/>
    <s v="User-centric cohesive policy"/>
    <n v="3600"/>
    <n v="10657"/>
    <n v="10657"/>
    <s v="USD"/>
    <n v="1"/>
    <s v="successful"/>
    <x v="1"/>
    <n v="7057"/>
    <n v="266"/>
    <n v="40.063909774436091"/>
    <x v="1"/>
    <n v="1384408800"/>
    <n v="1386223200"/>
    <d v="2013-11-14T06:00:00"/>
    <d v="2013-12-05T06:00:00"/>
    <b v="0"/>
    <b v="0"/>
    <s v="food/food trucks"/>
    <x v="0"/>
    <s v="food trucks"/>
  </r>
  <r>
    <s v="Rodriguez-Robinson"/>
    <s v="Ergonomic methodical hub"/>
    <n v="5900"/>
    <n v="5596.64"/>
    <n v="4997"/>
    <s v="EUR"/>
    <n v="1.1200000000000001"/>
    <s v="failed"/>
    <x v="0"/>
    <n v="-303.35999999999967"/>
    <n v="114"/>
    <n v="49.093333333333334"/>
    <x v="6"/>
    <n v="1299304800"/>
    <n v="1299823200"/>
    <d v="2011-03-05T06:00:00"/>
    <d v="2011-03-11T06:00:00"/>
    <b v="0"/>
    <b v="1"/>
    <s v="photography/photography books"/>
    <x v="7"/>
    <s v="photography books"/>
  </r>
  <r>
    <s v="Peck, Higgins and Smith"/>
    <s v="Devolved disintermediate encryption"/>
    <n v="3700"/>
    <n v="13164"/>
    <n v="13164"/>
    <s v="USD"/>
    <n v="1"/>
    <s v="successful"/>
    <x v="1"/>
    <n v="9464"/>
    <n v="155"/>
    <n v="84.92903225806451"/>
    <x v="1"/>
    <n v="1431320400"/>
    <n v="1431752400"/>
    <d v="2015-05-11T05:00:00"/>
    <d v="2015-05-16T05:00:00"/>
    <b v="0"/>
    <b v="0"/>
    <s v="theater/plays"/>
    <x v="3"/>
    <s v="plays"/>
  </r>
  <r>
    <s v="Nunez-King"/>
    <s v="Phased clear-thinking policy"/>
    <n v="2200"/>
    <n v="11476.35"/>
    <n v="8501"/>
    <s v="GBP"/>
    <n v="1.35"/>
    <s v="successful"/>
    <x v="1"/>
    <n v="9276.35"/>
    <n v="207"/>
    <n v="55.44130434782609"/>
    <x v="4"/>
    <n v="1264399200"/>
    <n v="1267855200"/>
    <d v="2010-01-25T06:00:00"/>
    <d v="2010-03-06T06:00:00"/>
    <b v="0"/>
    <b v="0"/>
    <s v="music/rock"/>
    <x v="1"/>
    <s v="rock"/>
  </r>
  <r>
    <s v="Davis and Sons"/>
    <s v="Seamless solution-oriented capacity"/>
    <n v="1700"/>
    <n v="13468"/>
    <n v="13468"/>
    <s v="USD"/>
    <n v="1"/>
    <s v="successful"/>
    <x v="1"/>
    <n v="11768"/>
    <n v="245"/>
    <n v="54.971428571428568"/>
    <x v="1"/>
    <n v="1497502800"/>
    <n v="1497675600"/>
    <d v="2017-06-15T05:00:00"/>
    <d v="2017-06-17T05:00:00"/>
    <b v="0"/>
    <b v="0"/>
    <s v="theater/plays"/>
    <x v="3"/>
    <s v="plays"/>
  </r>
  <r>
    <s v="Howard-Douglas"/>
    <s v="Organized human-resource attitude"/>
    <n v="88400"/>
    <n v="121138"/>
    <n v="121138"/>
    <s v="USD"/>
    <n v="1"/>
    <s v="successful"/>
    <x v="1"/>
    <n v="32738"/>
    <n v="1573"/>
    <n v="77.010807374443743"/>
    <x v="1"/>
    <n v="1333688400"/>
    <n v="1336885200"/>
    <d v="2012-04-06T05:00:00"/>
    <d v="2012-05-13T05:00:00"/>
    <b v="0"/>
    <b v="0"/>
    <s v="music/world music"/>
    <x v="1"/>
    <s v="world music"/>
  </r>
  <r>
    <s v="Gonzalez-White"/>
    <s v="Open-architected disintermediate budgetary management"/>
    <n v="2400"/>
    <n v="8117"/>
    <n v="8117"/>
    <s v="USD"/>
    <n v="1"/>
    <s v="successful"/>
    <x v="1"/>
    <n v="5717"/>
    <n v="114"/>
    <n v="71.201754385964918"/>
    <x v="1"/>
    <n v="1293861600"/>
    <n v="1295157600"/>
    <d v="2011-01-01T06:00:00"/>
    <d v="2011-01-16T06:00:00"/>
    <b v="0"/>
    <b v="0"/>
    <s v="food/food trucks"/>
    <x v="0"/>
    <s v="food trucks"/>
  </r>
  <r>
    <s v="Lopez-King"/>
    <s v="Multi-lateral radical solution"/>
    <n v="7900"/>
    <n v="8550"/>
    <n v="8550"/>
    <s v="USD"/>
    <n v="1"/>
    <s v="successful"/>
    <x v="1"/>
    <n v="650"/>
    <n v="93"/>
    <n v="91.935483870967744"/>
    <x v="1"/>
    <n v="1576994400"/>
    <n v="1577599200"/>
    <d v="2019-12-22T06:00:00"/>
    <d v="2019-12-29T06:00:00"/>
    <b v="0"/>
    <b v="0"/>
    <s v="theater/plays"/>
    <x v="3"/>
    <s v="plays"/>
  </r>
  <r>
    <s v="Glover-Nelson"/>
    <s v="Inverse context-sensitive info-mediaries"/>
    <n v="94900"/>
    <n v="57659"/>
    <n v="57659"/>
    <s v="USD"/>
    <n v="1"/>
    <s v="failed"/>
    <x v="0"/>
    <n v="-37241"/>
    <n v="594"/>
    <n v="97.069023569023571"/>
    <x v="1"/>
    <n v="1304917200"/>
    <n v="1305003600"/>
    <d v="2011-05-09T05:00:00"/>
    <d v="2011-05-10T05:00:00"/>
    <b v="0"/>
    <b v="0"/>
    <s v="theater/plays"/>
    <x v="3"/>
    <s v="plays"/>
  </r>
  <r>
    <s v="Garner and Sons"/>
    <s v="Versatile neutral workforce"/>
    <n v="5100"/>
    <n v="1414"/>
    <n v="1414"/>
    <s v="USD"/>
    <n v="1"/>
    <s v="failed"/>
    <x v="0"/>
    <n v="-3686"/>
    <n v="24"/>
    <n v="58.916666666666664"/>
    <x v="1"/>
    <n v="1381208400"/>
    <n v="1381726800"/>
    <d v="2013-10-08T05:00:00"/>
    <d v="2013-10-14T05:00:00"/>
    <b v="0"/>
    <b v="0"/>
    <s v="film &amp; video/television"/>
    <x v="4"/>
    <s v="television"/>
  </r>
  <r>
    <s v="Sellers, Roach and Garrison"/>
    <s v="Multi-tiered systematic knowledge user"/>
    <n v="42700"/>
    <n v="97524"/>
    <n v="97524"/>
    <s v="USD"/>
    <n v="1"/>
    <s v="successful"/>
    <x v="1"/>
    <n v="54824"/>
    <n v="1681"/>
    <n v="58.015466983938133"/>
    <x v="1"/>
    <n v="1401685200"/>
    <n v="1402462800"/>
    <d v="2014-06-02T05:00:00"/>
    <d v="2014-06-11T05:00:00"/>
    <b v="0"/>
    <b v="1"/>
    <s v="technology/web"/>
    <x v="2"/>
    <s v="web"/>
  </r>
  <r>
    <s v="Herrera, Bennett and Silva"/>
    <s v="Programmable multi-state algorithm"/>
    <n v="121100"/>
    <n v="26176"/>
    <n v="26176"/>
    <s v="USD"/>
    <n v="1"/>
    <s v="failed"/>
    <x v="0"/>
    <n v="-94924"/>
    <n v="252"/>
    <n v="103.87301587301587"/>
    <x v="1"/>
    <n v="1291960800"/>
    <n v="1292133600"/>
    <d v="2010-12-10T06:00:00"/>
    <d v="2010-12-12T06:00:00"/>
    <b v="0"/>
    <b v="1"/>
    <s v="theater/plays"/>
    <x v="3"/>
    <s v="plays"/>
  </r>
  <r>
    <s v="Thomas, Clay and Mendoza"/>
    <s v="Multi-channeled reciprocal interface"/>
    <n v="800"/>
    <n v="2991"/>
    <n v="2991"/>
    <s v="USD"/>
    <n v="1"/>
    <s v="successful"/>
    <x v="1"/>
    <n v="2191"/>
    <n v="32"/>
    <n v="93.46875"/>
    <x v="1"/>
    <n v="1368853200"/>
    <n v="1368939600"/>
    <d v="2013-05-18T05:00:00"/>
    <d v="2013-05-19T05:00:00"/>
    <b v="0"/>
    <b v="0"/>
    <s v="music/indie rock"/>
    <x v="1"/>
    <s v="indie rock"/>
  </r>
  <r>
    <s v="Ayala Group"/>
    <s v="Right-sized maximized migration"/>
    <n v="5400"/>
    <n v="8366"/>
    <n v="8366"/>
    <s v="USD"/>
    <n v="1"/>
    <s v="successful"/>
    <x v="1"/>
    <n v="2966"/>
    <n v="135"/>
    <n v="61.970370370370368"/>
    <x v="1"/>
    <n v="1448776800"/>
    <n v="1452146400"/>
    <d v="2015-11-29T06:00:00"/>
    <d v="2016-01-07T06:00:00"/>
    <b v="0"/>
    <b v="1"/>
    <s v="theater/plays"/>
    <x v="3"/>
    <s v="plays"/>
  </r>
  <r>
    <s v="Huerta, Roberts and Dickerson"/>
    <s v="Self-enabling value-added artificial intelligence"/>
    <n v="4000"/>
    <n v="12886"/>
    <n v="12886"/>
    <s v="USD"/>
    <n v="1"/>
    <s v="successful"/>
    <x v="1"/>
    <n v="8886"/>
    <n v="140"/>
    <n v="92.042857142857144"/>
    <x v="1"/>
    <n v="1296194400"/>
    <n v="1296712800"/>
    <d v="2011-01-28T06:00:00"/>
    <d v="2011-02-03T06:00:00"/>
    <b v="0"/>
    <b v="1"/>
    <s v="theater/plays"/>
    <x v="3"/>
    <s v="plays"/>
  </r>
  <r>
    <s v="Johnson Group"/>
    <s v="Vision-oriented interactive solution"/>
    <n v="7000"/>
    <n v="5177"/>
    <n v="5177"/>
    <s v="USD"/>
    <n v="1"/>
    <s v="failed"/>
    <x v="0"/>
    <n v="-1823"/>
    <n v="67"/>
    <n v="77.268656716417908"/>
    <x v="1"/>
    <n v="1517983200"/>
    <n v="1520748000"/>
    <d v="2018-02-07T06:00:00"/>
    <d v="2018-03-11T06:00:00"/>
    <b v="0"/>
    <b v="0"/>
    <s v="food/food trucks"/>
    <x v="0"/>
    <s v="food trucks"/>
  </r>
  <r>
    <s v="Bailey, Nguyen and Martinez"/>
    <s v="Fundamental user-facing productivity"/>
    <n v="1000"/>
    <n v="8641"/>
    <n v="8641"/>
    <s v="USD"/>
    <n v="1"/>
    <s v="successful"/>
    <x v="1"/>
    <n v="7641"/>
    <n v="92"/>
    <n v="93.923913043478265"/>
    <x v="1"/>
    <n v="1478930400"/>
    <n v="1480831200"/>
    <d v="2016-11-12T06:00:00"/>
    <d v="2016-12-04T06:00:00"/>
    <b v="0"/>
    <b v="0"/>
    <s v="games/video games"/>
    <x v="6"/>
    <s v="video games"/>
  </r>
  <r>
    <s v="Williams, Martin and Meyer"/>
    <s v="Innovative well-modulated capability"/>
    <n v="60200"/>
    <n v="116429.40000000001"/>
    <n v="86244"/>
    <s v="GBP"/>
    <n v="1.35"/>
    <s v="successful"/>
    <x v="1"/>
    <n v="56229.400000000009"/>
    <n v="1015"/>
    <n v="114.70876847290641"/>
    <x v="4"/>
    <n v="1426395600"/>
    <n v="1426914000"/>
    <d v="2015-03-15T05:00:00"/>
    <d v="2015-03-21T05:00:00"/>
    <b v="0"/>
    <b v="0"/>
    <s v="theater/plays"/>
    <x v="3"/>
    <s v="plays"/>
  </r>
  <r>
    <s v="Huff-Johnson"/>
    <s v="Universal fault-tolerant orchestration"/>
    <n v="195200"/>
    <n v="78630"/>
    <n v="78630"/>
    <s v="USD"/>
    <n v="1"/>
    <s v="failed"/>
    <x v="0"/>
    <n v="-116570"/>
    <n v="742"/>
    <n v="105.97035040431267"/>
    <x v="1"/>
    <n v="1446181200"/>
    <n v="1446616800"/>
    <d v="2015-10-30T05:00:00"/>
    <d v="2015-11-04T06:00:00"/>
    <b v="1"/>
    <b v="0"/>
    <s v="publishing/nonfiction"/>
    <x v="5"/>
    <s v="nonfiction"/>
  </r>
  <r>
    <s v="Diaz-Little"/>
    <s v="Grass-roots executive synergy"/>
    <n v="6700"/>
    <n v="11941"/>
    <n v="11941"/>
    <s v="USD"/>
    <n v="1"/>
    <s v="successful"/>
    <x v="1"/>
    <n v="5241"/>
    <n v="323"/>
    <n v="36.969040247678016"/>
    <x v="1"/>
    <n v="1514181600"/>
    <n v="1517032800"/>
    <d v="2017-12-25T06:00:00"/>
    <d v="2018-01-27T06:00:00"/>
    <b v="0"/>
    <b v="0"/>
    <s v="technology/web"/>
    <x v="2"/>
    <s v="web"/>
  </r>
  <r>
    <s v="Freeman-French"/>
    <s v="Multi-layered optimal application"/>
    <n v="7200"/>
    <n v="6115"/>
    <n v="6115"/>
    <s v="USD"/>
    <n v="1"/>
    <s v="failed"/>
    <x v="0"/>
    <n v="-1085"/>
    <n v="75"/>
    <n v="81.533333333333331"/>
    <x v="1"/>
    <n v="1311051600"/>
    <n v="1311224400"/>
    <d v="2011-07-19T05:00:00"/>
    <d v="2011-07-21T05:00:00"/>
    <b v="0"/>
    <b v="1"/>
    <s v="film &amp; video/documentary"/>
    <x v="4"/>
    <s v="documentary"/>
  </r>
  <r>
    <s v="Beck-Weber"/>
    <s v="Business-focused full-range core"/>
    <n v="129100"/>
    <n v="188404"/>
    <n v="188404"/>
    <s v="USD"/>
    <n v="1"/>
    <s v="successful"/>
    <x v="1"/>
    <n v="59304"/>
    <n v="2326"/>
    <n v="80.999140154772135"/>
    <x v="1"/>
    <n v="1564894800"/>
    <n v="1566190800"/>
    <d v="2019-08-04T05:00:00"/>
    <d v="2019-08-19T05:00:00"/>
    <b v="0"/>
    <b v="0"/>
    <s v="film &amp; video/documentary"/>
    <x v="4"/>
    <s v="documentary"/>
  </r>
  <r>
    <s v="Lewis-Jacobson"/>
    <s v="Exclusive system-worthy Graphic Interface"/>
    <n v="6500"/>
    <n v="9910"/>
    <n v="9910"/>
    <s v="USD"/>
    <n v="1"/>
    <s v="successful"/>
    <x v="1"/>
    <n v="3410"/>
    <n v="381"/>
    <n v="26.010498687664043"/>
    <x v="1"/>
    <n v="1567918800"/>
    <n v="1570165200"/>
    <d v="2019-09-08T05:00:00"/>
    <d v="2019-10-04T05:00:00"/>
    <b v="0"/>
    <b v="0"/>
    <s v="theater/plays"/>
    <x v="3"/>
    <s v="plays"/>
  </r>
  <r>
    <s v="Logan-Curtis"/>
    <s v="Enhanced optimal ability"/>
    <n v="170600"/>
    <n v="114523"/>
    <n v="114523"/>
    <s v="USD"/>
    <n v="1"/>
    <s v="failed"/>
    <x v="0"/>
    <n v="-56077"/>
    <n v="4405"/>
    <n v="25.998410896708286"/>
    <x v="1"/>
    <n v="1386309600"/>
    <n v="1388556000"/>
    <d v="2013-12-06T06:00:00"/>
    <d v="2014-01-01T06:00:00"/>
    <b v="0"/>
    <b v="1"/>
    <s v="music/rock"/>
    <x v="1"/>
    <s v="rock"/>
  </r>
  <r>
    <s v="Chan, Washington and Callahan"/>
    <s v="Optional zero administration neural-net"/>
    <n v="7800"/>
    <n v="3144"/>
    <n v="3144"/>
    <s v="USD"/>
    <n v="1"/>
    <s v="failed"/>
    <x v="0"/>
    <n v="-4656"/>
    <n v="92"/>
    <n v="34.173913043478258"/>
    <x v="1"/>
    <n v="1301979600"/>
    <n v="1303189200"/>
    <d v="2011-04-05T05:00:00"/>
    <d v="2011-04-19T05:00:00"/>
    <b v="0"/>
    <b v="0"/>
    <s v="music/rock"/>
    <x v="1"/>
    <s v="rock"/>
  </r>
  <r>
    <s v="Wilson Group"/>
    <s v="Ameliorated foreground focus group"/>
    <n v="6200"/>
    <n v="13441"/>
    <n v="13441"/>
    <s v="USD"/>
    <n v="1"/>
    <s v="successful"/>
    <x v="1"/>
    <n v="7241"/>
    <n v="480"/>
    <n v="28.002083333333335"/>
    <x v="1"/>
    <n v="1493269200"/>
    <n v="1494478800"/>
    <d v="2017-04-27T05:00:00"/>
    <d v="2017-05-11T05:00:00"/>
    <b v="0"/>
    <b v="0"/>
    <s v="film &amp; video/documentary"/>
    <x v="4"/>
    <s v="documentary"/>
  </r>
  <r>
    <s v="Gardner, Ryan and Gutierrez"/>
    <s v="Triple-buffered multi-tasking matrices"/>
    <n v="9400"/>
    <n v="4899"/>
    <n v="4899"/>
    <s v="USD"/>
    <n v="1"/>
    <s v="failed"/>
    <x v="0"/>
    <n v="-4501"/>
    <n v="64"/>
    <n v="76.546875"/>
    <x v="1"/>
    <n v="1478930400"/>
    <n v="1480744800"/>
    <d v="2016-11-12T06:00:00"/>
    <d v="2016-12-03T06:00:00"/>
    <b v="0"/>
    <b v="0"/>
    <s v="publishing/radio &amp; podcasts"/>
    <x v="5"/>
    <s v="radio &amp; podcasts"/>
  </r>
  <r>
    <s v="Hernandez Inc"/>
    <s v="Versatile dedicated migration"/>
    <n v="2400"/>
    <n v="11990"/>
    <n v="11990"/>
    <s v="USD"/>
    <n v="1"/>
    <s v="successful"/>
    <x v="1"/>
    <n v="9590"/>
    <n v="226"/>
    <n v="53.053097345132741"/>
    <x v="1"/>
    <n v="1555390800"/>
    <n v="1555822800"/>
    <d v="2019-04-16T05:00:00"/>
    <d v="2019-04-21T05:00:00"/>
    <b v="0"/>
    <b v="0"/>
    <s v="publishing/translations"/>
    <x v="5"/>
    <s v="translations"/>
  </r>
  <r>
    <s v="Ortiz-Roberts"/>
    <s v="Devolved foreground customer loyalty"/>
    <n v="7800"/>
    <n v="6839"/>
    <n v="6839"/>
    <s v="USD"/>
    <n v="1"/>
    <s v="failed"/>
    <x v="0"/>
    <n v="-961"/>
    <n v="64"/>
    <n v="106.859375"/>
    <x v="1"/>
    <n v="1456984800"/>
    <n v="1458882000"/>
    <d v="2016-03-03T06:00:00"/>
    <d v="2016-03-25T05:00:00"/>
    <b v="0"/>
    <b v="1"/>
    <s v="film &amp; video/drama"/>
    <x v="4"/>
    <s v="drama"/>
  </r>
  <r>
    <s v="Ramirez LLC"/>
    <s v="Reduced reciprocal focus group"/>
    <n v="9800"/>
    <n v="11091"/>
    <n v="11091"/>
    <s v="USD"/>
    <n v="1"/>
    <s v="successful"/>
    <x v="1"/>
    <n v="1291"/>
    <n v="241"/>
    <n v="46.020746887966808"/>
    <x v="1"/>
    <n v="1411621200"/>
    <n v="1411966800"/>
    <d v="2014-09-25T05:00:00"/>
    <d v="2014-09-29T05:00:00"/>
    <b v="0"/>
    <b v="1"/>
    <s v="music/rock"/>
    <x v="1"/>
    <s v="rock"/>
  </r>
  <r>
    <s v="Morrow Inc"/>
    <s v="Networked global migration"/>
    <n v="3100"/>
    <n v="13223"/>
    <n v="13223"/>
    <s v="USD"/>
    <n v="1"/>
    <s v="successful"/>
    <x v="1"/>
    <n v="10123"/>
    <n v="132"/>
    <n v="100.17424242424242"/>
    <x v="1"/>
    <n v="1525669200"/>
    <n v="1526878800"/>
    <d v="2018-05-07T05:00:00"/>
    <d v="2018-05-21T05:00:00"/>
    <b v="0"/>
    <b v="1"/>
    <s v="film &amp; video/drama"/>
    <x v="4"/>
    <s v="drama"/>
  </r>
  <r>
    <s v="Erickson-Rogers"/>
    <s v="De-engineered even-keeled definition"/>
    <n v="9800"/>
    <n v="8520.9600000000009"/>
    <n v="7608"/>
    <s v="EUR"/>
    <n v="1.1200000000000001"/>
    <s v="canceled"/>
    <x v="3"/>
    <n v="-1279.0399999999991"/>
    <n v="75"/>
    <n v="113.61280000000001"/>
    <x v="6"/>
    <n v="1450936800"/>
    <n v="1452405600"/>
    <d v="2015-12-24T06:00:00"/>
    <d v="2016-01-10T06:00:00"/>
    <b v="0"/>
    <b v="1"/>
    <s v="photography/photography books"/>
    <x v="7"/>
    <s v="photography books"/>
  </r>
  <r>
    <s v="Leach, Rich and Price"/>
    <s v="Implemented bi-directional flexibility"/>
    <n v="141100"/>
    <n v="74073"/>
    <n v="74073"/>
    <s v="USD"/>
    <n v="1"/>
    <s v="failed"/>
    <x v="0"/>
    <n v="-67027"/>
    <n v="842"/>
    <n v="87.972684085510693"/>
    <x v="1"/>
    <n v="1413522000"/>
    <n v="1414040400"/>
    <d v="2014-10-17T05:00:00"/>
    <d v="2014-10-23T05:00:00"/>
    <b v="0"/>
    <b v="1"/>
    <s v="publishing/translations"/>
    <x v="5"/>
    <s v="translations"/>
  </r>
  <r>
    <s v="Manning-Hamilton"/>
    <s v="Vision-oriented scalable definition"/>
    <n v="97300"/>
    <n v="153216"/>
    <n v="153216"/>
    <s v="USD"/>
    <n v="1"/>
    <s v="successful"/>
    <x v="1"/>
    <n v="55916"/>
    <n v="2043"/>
    <n v="74.995594713656388"/>
    <x v="1"/>
    <n v="1541307600"/>
    <n v="1543816800"/>
    <d v="2018-11-04T05:00:00"/>
    <d v="2018-12-03T06:00:00"/>
    <b v="0"/>
    <b v="1"/>
    <s v="food/food trucks"/>
    <x v="0"/>
    <s v="food trucks"/>
  </r>
  <r>
    <s v="Butler LLC"/>
    <s v="Future-proofed upward-trending migration"/>
    <n v="6600"/>
    <n v="4814"/>
    <n v="4814"/>
    <s v="USD"/>
    <n v="1"/>
    <s v="failed"/>
    <x v="0"/>
    <n v="-1786"/>
    <n v="112"/>
    <n v="42.982142857142854"/>
    <x v="1"/>
    <n v="1357106400"/>
    <n v="1359698400"/>
    <d v="2013-01-02T06:00:00"/>
    <d v="2013-02-01T06:00:00"/>
    <b v="0"/>
    <b v="0"/>
    <s v="theater/plays"/>
    <x v="3"/>
    <s v="plays"/>
  </r>
  <r>
    <s v="Ball LLC"/>
    <s v="Right-sized full-range throughput"/>
    <n v="7600"/>
    <n v="5155.3600000000006"/>
    <n v="4603"/>
    <s v="EUR"/>
    <n v="1.1200000000000001"/>
    <s v="canceled"/>
    <x v="3"/>
    <n v="-2444.6399999999994"/>
    <n v="139"/>
    <n v="37.088920863309355"/>
    <x v="6"/>
    <n v="1390197600"/>
    <n v="1390629600"/>
    <d v="2014-01-20T06:00:00"/>
    <d v="2014-01-25T06:00:00"/>
    <b v="0"/>
    <b v="0"/>
    <s v="theater/plays"/>
    <x v="3"/>
    <s v="plays"/>
  </r>
  <r>
    <s v="Taylor, Santiago and Flores"/>
    <s v="Polarized composite customer loyalty"/>
    <n v="66600"/>
    <n v="37823"/>
    <n v="37823"/>
    <s v="USD"/>
    <n v="1"/>
    <s v="failed"/>
    <x v="0"/>
    <n v="-28777"/>
    <n v="374"/>
    <n v="101.13101604278074"/>
    <x v="1"/>
    <n v="1265868000"/>
    <n v="1267077600"/>
    <d v="2010-02-11T06:00:00"/>
    <d v="2010-02-25T06:00:00"/>
    <b v="0"/>
    <b v="1"/>
    <s v="music/indie rock"/>
    <x v="1"/>
    <s v="indie rock"/>
  </r>
  <r>
    <s v="Hernandez, Norton and Kelley"/>
    <s v="Expanded eco-centric policy"/>
    <n v="111100"/>
    <n v="62819"/>
    <n v="62819"/>
    <s v="USD"/>
    <n v="1"/>
    <s v="canceled"/>
    <x v="3"/>
    <n v="-48281"/>
    <n v="1122"/>
    <n v="55.98841354723708"/>
    <x v="1"/>
    <n v="1467176400"/>
    <n v="1467781200"/>
    <d v="2016-06-29T05:00:00"/>
    <d v="2016-07-06T05:00:00"/>
    <b v="0"/>
    <b v="0"/>
    <s v="food/food trucks"/>
    <x v="0"/>
    <s v="food trucks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CAD"/>
    <n v="0.74"/>
    <s v="failed"/>
    <x v="0"/>
    <n v="-100"/>
    <n v="0"/>
    <n v="0"/>
    <x v="0"/>
    <n v="1448690400"/>
    <n v="1450159200"/>
    <x v="0"/>
    <d v="2015-12-15T06:00:00"/>
    <b v="0"/>
    <b v="0"/>
    <s v="food/food trucks"/>
    <x v="0"/>
    <x v="0"/>
  </r>
  <r>
    <n v="14560"/>
    <s v="USD"/>
    <n v="1"/>
    <s v="successful"/>
    <x v="1"/>
    <n v="13160"/>
    <n v="158"/>
    <n v="92.151898734177209"/>
    <x v="1"/>
    <n v="1408424400"/>
    <n v="1408597200"/>
    <x v="1"/>
    <d v="2014-08-21T05:00:00"/>
    <b v="0"/>
    <b v="1"/>
    <s v="music/rock"/>
    <x v="1"/>
    <x v="1"/>
  </r>
  <r>
    <n v="142523"/>
    <s v="AUD"/>
    <n v="0.69"/>
    <s v="successful"/>
    <x v="0"/>
    <n v="-10059.130000000005"/>
    <n v="1425"/>
    <n v="69.011136842105259"/>
    <x v="2"/>
    <n v="1384668000"/>
    <n v="1384840800"/>
    <x v="2"/>
    <d v="2013-11-19T06:00:00"/>
    <b v="0"/>
    <b v="0"/>
    <s v="technology/web"/>
    <x v="2"/>
    <x v="2"/>
  </r>
  <r>
    <n v="2477"/>
    <s v="USD"/>
    <n v="1"/>
    <s v="failed"/>
    <x v="0"/>
    <n v="-1723"/>
    <n v="24"/>
    <n v="103.20833333333333"/>
    <x v="1"/>
    <n v="1565499600"/>
    <n v="1568955600"/>
    <x v="3"/>
    <d v="2019-09-20T05:00:00"/>
    <b v="0"/>
    <b v="0"/>
    <s v="music/rock"/>
    <x v="1"/>
    <x v="1"/>
  </r>
  <r>
    <n v="5265"/>
    <s v="USD"/>
    <n v="1"/>
    <s v="failed"/>
    <x v="0"/>
    <n v="-2335"/>
    <n v="53"/>
    <n v="99.339622641509436"/>
    <x v="1"/>
    <n v="1547964000"/>
    <n v="1548309600"/>
    <x v="4"/>
    <d v="2019-01-24T06:00:00"/>
    <b v="0"/>
    <b v="0"/>
    <s v="theater/plays"/>
    <x v="3"/>
    <x v="3"/>
  </r>
  <r>
    <n v="13195"/>
    <s v="DKK"/>
    <n v="0.15"/>
    <s v="successful"/>
    <x v="0"/>
    <n v="-5620.75"/>
    <n v="174"/>
    <n v="11.375"/>
    <x v="3"/>
    <n v="1346130000"/>
    <n v="1347080400"/>
    <x v="5"/>
    <d v="2012-09-08T05:00:00"/>
    <b v="0"/>
    <b v="0"/>
    <s v="theater/plays"/>
    <x v="3"/>
    <x v="3"/>
  </r>
  <r>
    <n v="1090"/>
    <s v="GBP"/>
    <n v="1.35"/>
    <s v="failed"/>
    <x v="0"/>
    <n v="-3728.5"/>
    <n v="18"/>
    <n v="81.75"/>
    <x v="4"/>
    <n v="1505278800"/>
    <n v="1505365200"/>
    <x v="6"/>
    <d v="2017-09-14T05:00:00"/>
    <b v="0"/>
    <b v="0"/>
    <s v="film &amp; video/documentary"/>
    <x v="4"/>
    <x v="4"/>
  </r>
  <r>
    <n v="14741"/>
    <s v="DKK"/>
    <n v="0.15"/>
    <s v="successful"/>
    <x v="0"/>
    <n v="-2288.85"/>
    <n v="227"/>
    <n v="9.7407488986784152"/>
    <x v="3"/>
    <n v="1439442000"/>
    <n v="1439614800"/>
    <x v="7"/>
    <d v="2015-08-15T05:00:00"/>
    <b v="0"/>
    <b v="0"/>
    <s v="theater/plays"/>
    <x v="3"/>
    <x v="3"/>
  </r>
  <r>
    <n v="21946"/>
    <s v="DKK"/>
    <n v="0.15"/>
    <s v="live"/>
    <x v="2"/>
    <n v="-106808.1"/>
    <n v="708"/>
    <n v="4.649576271186441"/>
    <x v="3"/>
    <n v="1281330000"/>
    <n v="1281502800"/>
    <x v="8"/>
    <d v="2010-08-11T05:00:00"/>
    <b v="0"/>
    <b v="0"/>
    <s v="theater/plays"/>
    <x v="3"/>
    <x v="3"/>
  </r>
  <r>
    <n v="3208"/>
    <s v="USD"/>
    <n v="1"/>
    <s v="failed"/>
    <x v="0"/>
    <n v="-2992"/>
    <n v="44"/>
    <n v="72.909090909090907"/>
    <x v="1"/>
    <n v="1379566800"/>
    <n v="1383804000"/>
    <x v="9"/>
    <d v="2013-11-07T06:00:00"/>
    <b v="0"/>
    <b v="0"/>
    <s v="music/electric music"/>
    <x v="1"/>
    <x v="5"/>
  </r>
  <r>
    <n v="13838"/>
    <s v="USD"/>
    <n v="1"/>
    <s v="successful"/>
    <x v="1"/>
    <n v="8638"/>
    <n v="220"/>
    <n v="62.9"/>
    <x v="1"/>
    <n v="1281762000"/>
    <n v="1285909200"/>
    <x v="10"/>
    <d v="2010-10-01T05:00:00"/>
    <b v="0"/>
    <b v="0"/>
    <s v="film &amp; video/drama"/>
    <x v="4"/>
    <x v="6"/>
  </r>
  <r>
    <n v="3030"/>
    <s v="USD"/>
    <n v="1"/>
    <s v="failed"/>
    <x v="0"/>
    <n v="-3270"/>
    <n v="27"/>
    <n v="112.22222222222223"/>
    <x v="1"/>
    <n v="1285045200"/>
    <n v="1285563600"/>
    <x v="11"/>
    <d v="2010-09-27T05:00:00"/>
    <b v="0"/>
    <b v="1"/>
    <s v="theater/plays"/>
    <x v="3"/>
    <x v="3"/>
  </r>
  <r>
    <n v="5629"/>
    <s v="USD"/>
    <n v="1"/>
    <s v="failed"/>
    <x v="0"/>
    <n v="-671"/>
    <n v="55"/>
    <n v="102.34545454545454"/>
    <x v="1"/>
    <n v="1571720400"/>
    <n v="1572411600"/>
    <x v="12"/>
    <d v="2019-10-30T05:00:00"/>
    <b v="0"/>
    <b v="0"/>
    <s v="film &amp; video/drama"/>
    <x v="4"/>
    <x v="6"/>
  </r>
  <r>
    <n v="10295"/>
    <s v="USD"/>
    <n v="1"/>
    <s v="successful"/>
    <x v="1"/>
    <n v="6095"/>
    <n v="98"/>
    <n v="105.05102040816327"/>
    <x v="1"/>
    <n v="1465621200"/>
    <n v="1466658000"/>
    <x v="13"/>
    <d v="2016-06-23T05:00:00"/>
    <b v="0"/>
    <b v="0"/>
    <s v="music/indie rock"/>
    <x v="1"/>
    <x v="7"/>
  </r>
  <r>
    <n v="18829"/>
    <s v="USD"/>
    <n v="1"/>
    <s v="failed"/>
    <x v="0"/>
    <n v="-9371"/>
    <n v="200"/>
    <n v="94.144999999999996"/>
    <x v="1"/>
    <n v="1331013600"/>
    <n v="1333342800"/>
    <x v="14"/>
    <d v="2012-04-02T05:00:00"/>
    <b v="0"/>
    <b v="0"/>
    <s v="music/indie rock"/>
    <x v="1"/>
    <x v="7"/>
  </r>
  <r>
    <n v="38414"/>
    <s v="USD"/>
    <n v="1"/>
    <s v="failed"/>
    <x v="0"/>
    <n v="-42786"/>
    <n v="452"/>
    <n v="84.986725663716811"/>
    <x v="1"/>
    <n v="1575957600"/>
    <n v="1576303200"/>
    <x v="15"/>
    <d v="2019-12-14T06:00:00"/>
    <b v="0"/>
    <b v="0"/>
    <s v="technology/wearables"/>
    <x v="2"/>
    <x v="8"/>
  </r>
  <r>
    <n v="11041"/>
    <s v="USD"/>
    <n v="1"/>
    <s v="successful"/>
    <x v="1"/>
    <n v="9341"/>
    <n v="100"/>
    <n v="110.41"/>
    <x v="1"/>
    <n v="1390370400"/>
    <n v="1392271200"/>
    <x v="16"/>
    <d v="2014-02-13T06:00:00"/>
    <b v="0"/>
    <b v="0"/>
    <s v="publishing/nonfiction"/>
    <x v="5"/>
    <x v="9"/>
  </r>
  <r>
    <n v="134845"/>
    <s v="USD"/>
    <n v="1"/>
    <s v="successful"/>
    <x v="1"/>
    <n v="50245"/>
    <n v="1249"/>
    <n v="107.96236989591674"/>
    <x v="1"/>
    <n v="1294812000"/>
    <n v="1294898400"/>
    <x v="17"/>
    <d v="2011-01-13T06:00:00"/>
    <b v="0"/>
    <b v="0"/>
    <s v="film &amp; video/animation"/>
    <x v="4"/>
    <x v="10"/>
  </r>
  <r>
    <n v="6089"/>
    <s v="USD"/>
    <n v="1"/>
    <s v="canceled"/>
    <x v="3"/>
    <n v="-3011"/>
    <n v="135"/>
    <n v="45.103703703703701"/>
    <x v="1"/>
    <n v="1536382800"/>
    <n v="1537074000"/>
    <x v="18"/>
    <d v="2018-09-16T05:00:00"/>
    <b v="0"/>
    <b v="0"/>
    <s v="theater/plays"/>
    <x v="3"/>
    <x v="3"/>
  </r>
  <r>
    <n v="30331"/>
    <s v="USD"/>
    <n v="1"/>
    <s v="failed"/>
    <x v="0"/>
    <n v="-32169"/>
    <n v="674"/>
    <n v="45.001483679525222"/>
    <x v="1"/>
    <n v="1551679200"/>
    <n v="1553490000"/>
    <x v="19"/>
    <d v="2019-03-25T05:00:00"/>
    <b v="0"/>
    <b v="1"/>
    <s v="theater/plays"/>
    <x v="3"/>
    <x v="3"/>
  </r>
  <r>
    <n v="147936"/>
    <s v="USD"/>
    <n v="1"/>
    <s v="successful"/>
    <x v="1"/>
    <n v="16136"/>
    <n v="1396"/>
    <n v="105.97134670487107"/>
    <x v="1"/>
    <n v="1406523600"/>
    <n v="1406523600"/>
    <x v="20"/>
    <d v="2014-07-28T05:00:00"/>
    <b v="0"/>
    <b v="0"/>
    <s v="film &amp; video/drama"/>
    <x v="4"/>
    <x v="6"/>
  </r>
  <r>
    <n v="38533"/>
    <s v="USD"/>
    <n v="1"/>
    <s v="failed"/>
    <x v="0"/>
    <n v="-55467"/>
    <n v="558"/>
    <n v="69.055555555555557"/>
    <x v="1"/>
    <n v="1313384400"/>
    <n v="1316322000"/>
    <x v="21"/>
    <d v="2011-09-18T05:00:00"/>
    <b v="0"/>
    <b v="0"/>
    <s v="theater/plays"/>
    <x v="3"/>
    <x v="3"/>
  </r>
  <r>
    <n v="75690"/>
    <s v="USD"/>
    <n v="1"/>
    <s v="successful"/>
    <x v="1"/>
    <n v="16590"/>
    <n v="890"/>
    <n v="85.044943820224717"/>
    <x v="1"/>
    <n v="1522731600"/>
    <n v="1524027600"/>
    <x v="22"/>
    <d v="2018-04-18T05:00:00"/>
    <b v="0"/>
    <b v="0"/>
    <s v="theater/plays"/>
    <x v="3"/>
    <x v="3"/>
  </r>
  <r>
    <n v="14942"/>
    <s v="GBP"/>
    <n v="1.35"/>
    <s v="successful"/>
    <x v="1"/>
    <n v="15671.7"/>
    <n v="142"/>
    <n v="142.0542253521127"/>
    <x v="4"/>
    <n v="1550124000"/>
    <n v="1554699600"/>
    <x v="23"/>
    <d v="2019-04-08T05:00:00"/>
    <b v="0"/>
    <b v="0"/>
    <s v="film &amp; video/documentary"/>
    <x v="4"/>
    <x v="4"/>
  </r>
  <r>
    <n v="104257"/>
    <s v="USD"/>
    <n v="1"/>
    <s v="successful"/>
    <x v="1"/>
    <n v="11857"/>
    <n v="2673"/>
    <n v="39.003741114852225"/>
    <x v="1"/>
    <n v="1403326800"/>
    <n v="1403499600"/>
    <x v="24"/>
    <d v="2014-06-23T05:00:00"/>
    <b v="0"/>
    <b v="0"/>
    <s v="technology/wearables"/>
    <x v="2"/>
    <x v="8"/>
  </r>
  <r>
    <n v="11904"/>
    <s v="USD"/>
    <n v="1"/>
    <s v="successful"/>
    <x v="1"/>
    <n v="6404"/>
    <n v="163"/>
    <n v="73.030674846625772"/>
    <x v="1"/>
    <n v="1305694800"/>
    <n v="1307422800"/>
    <x v="25"/>
    <d v="2011-06-07T05:00:00"/>
    <b v="0"/>
    <b v="1"/>
    <s v="games/video games"/>
    <x v="6"/>
    <x v="11"/>
  </r>
  <r>
    <n v="51814"/>
    <s v="USD"/>
    <n v="1"/>
    <s v="canceled"/>
    <x v="3"/>
    <n v="-55686"/>
    <n v="1480"/>
    <n v="35.009459459459457"/>
    <x v="1"/>
    <n v="1533013200"/>
    <n v="1535346000"/>
    <x v="26"/>
    <d v="2018-08-27T05:00:00"/>
    <b v="0"/>
    <b v="0"/>
    <s v="theater/plays"/>
    <x v="3"/>
    <x v="3"/>
  </r>
  <r>
    <n v="1599"/>
    <s v="USD"/>
    <n v="1"/>
    <s v="failed"/>
    <x v="0"/>
    <n v="-401"/>
    <n v="15"/>
    <n v="106.6"/>
    <x v="1"/>
    <n v="1443848400"/>
    <n v="1444539600"/>
    <x v="27"/>
    <d v="2015-10-11T05:00:00"/>
    <b v="0"/>
    <b v="0"/>
    <s v="music/rock"/>
    <x v="1"/>
    <x v="1"/>
  </r>
  <r>
    <n v="137635"/>
    <s v="USD"/>
    <n v="1"/>
    <s v="successful"/>
    <x v="1"/>
    <n v="6835"/>
    <n v="2220"/>
    <n v="61.997747747747745"/>
    <x v="1"/>
    <n v="1265695200"/>
    <n v="1267682400"/>
    <x v="28"/>
    <d v="2010-03-04T06:00:00"/>
    <b v="0"/>
    <b v="1"/>
    <s v="theater/plays"/>
    <x v="3"/>
    <x v="3"/>
  </r>
  <r>
    <n v="150965"/>
    <s v="CHF"/>
    <n v="1.2"/>
    <s v="successful"/>
    <x v="1"/>
    <n v="135258"/>
    <n v="1606"/>
    <n v="112.80074719800747"/>
    <x v="5"/>
    <n v="1532062800"/>
    <n v="1535518800"/>
    <x v="29"/>
    <d v="2018-08-29T05:00:00"/>
    <b v="0"/>
    <b v="0"/>
    <s v="film &amp; video/shorts"/>
    <x v="4"/>
    <x v="12"/>
  </r>
  <r>
    <n v="14455"/>
    <s v="USD"/>
    <n v="1"/>
    <s v="successful"/>
    <x v="1"/>
    <n v="5455"/>
    <n v="129"/>
    <n v="112.05426356589147"/>
    <x v="1"/>
    <n v="1558674000"/>
    <n v="1559106000"/>
    <x v="30"/>
    <d v="2019-05-29T05:00:00"/>
    <b v="0"/>
    <b v="0"/>
    <s v="film &amp; video/animation"/>
    <x v="4"/>
    <x v="10"/>
  </r>
  <r>
    <n v="10850"/>
    <s v="GBP"/>
    <n v="1.35"/>
    <s v="successful"/>
    <x v="1"/>
    <n v="11147.500000000002"/>
    <n v="226"/>
    <n v="64.811946902654881"/>
    <x v="4"/>
    <n v="1451973600"/>
    <n v="1454392800"/>
    <x v="31"/>
    <d v="2016-02-02T06:00:00"/>
    <b v="0"/>
    <b v="0"/>
    <s v="games/video games"/>
    <x v="6"/>
    <x v="11"/>
  </r>
  <r>
    <n v="87676"/>
    <s v="EUR"/>
    <n v="1.1200000000000001"/>
    <s v="failed"/>
    <x v="0"/>
    <n v="-2802.8799999999901"/>
    <n v="2307"/>
    <n v="42.564854789770266"/>
    <x v="6"/>
    <n v="1515564000"/>
    <n v="1517896800"/>
    <x v="32"/>
    <d v="2018-02-06T06:00:00"/>
    <b v="0"/>
    <b v="0"/>
    <s v="film &amp; video/documentary"/>
    <x v="4"/>
    <x v="4"/>
  </r>
  <r>
    <n v="189666"/>
    <s v="USD"/>
    <n v="1"/>
    <s v="successful"/>
    <x v="1"/>
    <n v="139466"/>
    <n v="5419"/>
    <n v="35.000184535892231"/>
    <x v="1"/>
    <n v="1412485200"/>
    <n v="1415685600"/>
    <x v="33"/>
    <d v="2014-11-11T06:00:00"/>
    <b v="0"/>
    <b v="0"/>
    <s v="theater/plays"/>
    <x v="3"/>
    <x v="3"/>
  </r>
  <r>
    <n v="14025"/>
    <s v="USD"/>
    <n v="1"/>
    <s v="successful"/>
    <x v="1"/>
    <n v="4725"/>
    <n v="165"/>
    <n v="85"/>
    <x v="1"/>
    <n v="1490245200"/>
    <n v="1490677200"/>
    <x v="34"/>
    <d v="2017-03-28T05:00:00"/>
    <b v="0"/>
    <b v="0"/>
    <s v="film &amp; video/documentary"/>
    <x v="4"/>
    <x v="4"/>
  </r>
  <r>
    <n v="188628"/>
    <s v="DKK"/>
    <n v="0.15"/>
    <s v="successful"/>
    <x v="0"/>
    <n v="-97205.8"/>
    <n v="1965"/>
    <n v="14.39908396946565"/>
    <x v="3"/>
    <n v="1547877600"/>
    <n v="1551506400"/>
    <x v="35"/>
    <d v="2019-03-02T06:00:00"/>
    <b v="0"/>
    <b v="1"/>
    <s v="film &amp; video/drama"/>
    <x v="4"/>
    <x v="6"/>
  </r>
  <r>
    <n v="1101"/>
    <s v="USD"/>
    <n v="1"/>
    <s v="successful"/>
    <x v="1"/>
    <n v="401"/>
    <n v="16"/>
    <n v="68.8125"/>
    <x v="1"/>
    <n v="1298700000"/>
    <n v="1300856400"/>
    <x v="36"/>
    <d v="2011-03-23T05:00:00"/>
    <b v="0"/>
    <b v="0"/>
    <s v="theater/plays"/>
    <x v="3"/>
    <x v="3"/>
  </r>
  <r>
    <n v="11339"/>
    <s v="USD"/>
    <n v="1"/>
    <s v="successful"/>
    <x v="1"/>
    <n v="3239"/>
    <n v="107"/>
    <n v="105.97196261682242"/>
    <x v="1"/>
    <n v="1570338000"/>
    <n v="1573192800"/>
    <x v="37"/>
    <d v="2019-11-08T06:00:00"/>
    <b v="0"/>
    <b v="1"/>
    <s v="publishing/fiction"/>
    <x v="5"/>
    <x v="13"/>
  </r>
  <r>
    <n v="10085"/>
    <s v="USD"/>
    <n v="1"/>
    <s v="successful"/>
    <x v="1"/>
    <n v="6985"/>
    <n v="134"/>
    <n v="75.261194029850742"/>
    <x v="1"/>
    <n v="1287378000"/>
    <n v="1287810000"/>
    <x v="38"/>
    <d v="2010-10-23T05:00:00"/>
    <b v="0"/>
    <b v="0"/>
    <s v="photography/photography books"/>
    <x v="7"/>
    <x v="14"/>
  </r>
  <r>
    <n v="5027"/>
    <s v="DKK"/>
    <n v="0.15"/>
    <s v="failed"/>
    <x v="0"/>
    <n v="-9145.9500000000007"/>
    <n v="88"/>
    <n v="8.5687499999999996"/>
    <x v="3"/>
    <n v="1361772000"/>
    <n v="1362978000"/>
    <x v="39"/>
    <d v="2013-03-11T05:00:00"/>
    <b v="0"/>
    <b v="0"/>
    <s v="theater/plays"/>
    <x v="3"/>
    <x v="3"/>
  </r>
  <r>
    <n v="14878"/>
    <s v="USD"/>
    <n v="1"/>
    <s v="successful"/>
    <x v="1"/>
    <n v="6078"/>
    <n v="198"/>
    <n v="75.141414141414145"/>
    <x v="1"/>
    <n v="1275714000"/>
    <n v="1277355600"/>
    <x v="40"/>
    <d v="2010-06-24T05:00:00"/>
    <b v="0"/>
    <b v="1"/>
    <s v="technology/wearables"/>
    <x v="2"/>
    <x v="8"/>
  </r>
  <r>
    <n v="11924"/>
    <s v="EUR"/>
    <n v="1.1200000000000001"/>
    <s v="successful"/>
    <x v="1"/>
    <n v="7754.880000000001"/>
    <n v="111"/>
    <n v="120.31423423423425"/>
    <x v="6"/>
    <n v="1346734800"/>
    <n v="1348981200"/>
    <x v="41"/>
    <d v="2012-09-30T05:00:00"/>
    <b v="0"/>
    <b v="1"/>
    <s v="music/rock"/>
    <x v="1"/>
    <x v="1"/>
  </r>
  <r>
    <n v="7991"/>
    <s v="USD"/>
    <n v="1"/>
    <s v="successful"/>
    <x v="1"/>
    <n v="6191"/>
    <n v="222"/>
    <n v="35.995495495495497"/>
    <x v="1"/>
    <n v="1309755600"/>
    <n v="1310533200"/>
    <x v="42"/>
    <d v="2011-07-13T05:00:00"/>
    <b v="0"/>
    <b v="0"/>
    <s v="food/food trucks"/>
    <x v="0"/>
    <x v="0"/>
  </r>
  <r>
    <n v="167717"/>
    <s v="USD"/>
    <n v="1"/>
    <s v="successful"/>
    <x v="1"/>
    <n v="77517"/>
    <n v="6212"/>
    <n v="26.998873148744366"/>
    <x v="1"/>
    <n v="1406178000"/>
    <n v="1407560400"/>
    <x v="43"/>
    <d v="2014-08-09T05:00:00"/>
    <b v="0"/>
    <b v="0"/>
    <s v="publishing/radio &amp; podcasts"/>
    <x v="5"/>
    <x v="15"/>
  </r>
  <r>
    <n v="10541"/>
    <s v="DKK"/>
    <n v="0.15"/>
    <s v="successful"/>
    <x v="0"/>
    <n v="-18.850000000000136"/>
    <n v="98"/>
    <n v="16.134183673469387"/>
    <x v="3"/>
    <n v="1552798800"/>
    <n v="1552885200"/>
    <x v="44"/>
    <d v="2019-03-18T05:00:00"/>
    <b v="0"/>
    <b v="0"/>
    <s v="publishing/fiction"/>
    <x v="5"/>
    <x v="13"/>
  </r>
  <r>
    <n v="4530"/>
    <s v="USD"/>
    <n v="1"/>
    <s v="failed"/>
    <x v="0"/>
    <n v="-4970"/>
    <n v="48"/>
    <n v="94.375"/>
    <x v="1"/>
    <n v="1478062800"/>
    <n v="1479362400"/>
    <x v="45"/>
    <d v="2016-11-17T06:00:00"/>
    <b v="0"/>
    <b v="1"/>
    <s v="theater/plays"/>
    <x v="3"/>
    <x v="3"/>
  </r>
  <r>
    <n v="4247"/>
    <s v="USD"/>
    <n v="1"/>
    <s v="successful"/>
    <x v="1"/>
    <n v="547"/>
    <n v="92"/>
    <n v="46.163043478260867"/>
    <x v="1"/>
    <n v="1278565200"/>
    <n v="1280552400"/>
    <x v="46"/>
    <d v="2010-07-31T05:00:00"/>
    <b v="0"/>
    <b v="0"/>
    <s v="music/rock"/>
    <x v="1"/>
    <x v="1"/>
  </r>
  <r>
    <n v="7129"/>
    <s v="USD"/>
    <n v="1"/>
    <s v="successful"/>
    <x v="1"/>
    <n v="5629"/>
    <n v="149"/>
    <n v="47.845637583892618"/>
    <x v="1"/>
    <n v="1396069200"/>
    <n v="1398661200"/>
    <x v="47"/>
    <d v="2014-04-28T05:00:00"/>
    <b v="0"/>
    <b v="0"/>
    <s v="theater/plays"/>
    <x v="3"/>
    <x v="3"/>
  </r>
  <r>
    <n v="128862"/>
    <s v="USD"/>
    <n v="1"/>
    <s v="successful"/>
    <x v="1"/>
    <n v="95562"/>
    <n v="2431"/>
    <n v="53.007815713698065"/>
    <x v="1"/>
    <n v="1435208400"/>
    <n v="1436245200"/>
    <x v="48"/>
    <d v="2015-07-07T05:00:00"/>
    <b v="0"/>
    <b v="0"/>
    <s v="theater/plays"/>
    <x v="3"/>
    <x v="3"/>
  </r>
  <r>
    <n v="13653"/>
    <s v="USD"/>
    <n v="1"/>
    <s v="successful"/>
    <x v="1"/>
    <n v="6453"/>
    <n v="303"/>
    <n v="45.059405940594061"/>
    <x v="1"/>
    <n v="1571547600"/>
    <n v="1575439200"/>
    <x v="49"/>
    <d v="2019-12-04T06:00:00"/>
    <b v="0"/>
    <b v="0"/>
    <s v="music/rock"/>
    <x v="1"/>
    <x v="1"/>
  </r>
  <r>
    <n v="2"/>
    <s v="EUR"/>
    <n v="1.1200000000000001"/>
    <s v="failed"/>
    <x v="0"/>
    <n v="-97.76"/>
    <n v="1"/>
    <n v="2.2400000000000002"/>
    <x v="6"/>
    <n v="1375333200"/>
    <n v="1377752400"/>
    <x v="50"/>
    <d v="2013-08-29T05:00:00"/>
    <b v="0"/>
    <b v="0"/>
    <s v="music/metal"/>
    <x v="1"/>
    <x v="16"/>
  </r>
  <r>
    <n v="145243"/>
    <s v="GBP"/>
    <n v="1.35"/>
    <s v="failed"/>
    <x v="1"/>
    <n v="37978.050000000017"/>
    <n v="1467"/>
    <n v="133.65920245398775"/>
    <x v="4"/>
    <n v="1332824400"/>
    <n v="1334206800"/>
    <x v="51"/>
    <d v="2012-04-12T05:00:00"/>
    <b v="0"/>
    <b v="1"/>
    <s v="technology/wearables"/>
    <x v="2"/>
    <x v="8"/>
  </r>
  <r>
    <n v="2459"/>
    <s v="USD"/>
    <n v="1"/>
    <s v="failed"/>
    <x v="0"/>
    <n v="-4741"/>
    <n v="75"/>
    <n v="32.786666666666669"/>
    <x v="1"/>
    <n v="1284526800"/>
    <n v="1284872400"/>
    <x v="52"/>
    <d v="2010-09-19T05:00:00"/>
    <b v="0"/>
    <b v="0"/>
    <s v="theater/plays"/>
    <x v="3"/>
    <x v="3"/>
  </r>
  <r>
    <n v="12356"/>
    <s v="USD"/>
    <n v="1"/>
    <s v="successful"/>
    <x v="1"/>
    <n v="3556"/>
    <n v="209"/>
    <n v="59.119617224880386"/>
    <x v="1"/>
    <n v="1400562000"/>
    <n v="1403931600"/>
    <x v="53"/>
    <d v="2014-06-28T05:00:00"/>
    <b v="0"/>
    <b v="0"/>
    <s v="film &amp; video/drama"/>
    <x v="4"/>
    <x v="6"/>
  </r>
  <r>
    <n v="5392"/>
    <s v="USD"/>
    <n v="1"/>
    <s v="failed"/>
    <x v="0"/>
    <n v="-608"/>
    <n v="120"/>
    <n v="44.93333333333333"/>
    <x v="1"/>
    <n v="1520748000"/>
    <n v="1521262800"/>
    <x v="54"/>
    <d v="2018-03-17T05:00:00"/>
    <b v="0"/>
    <b v="0"/>
    <s v="technology/wearables"/>
    <x v="2"/>
    <x v="8"/>
  </r>
  <r>
    <n v="11746"/>
    <s v="USD"/>
    <n v="1"/>
    <s v="successful"/>
    <x v="1"/>
    <n v="5146"/>
    <n v="131"/>
    <n v="89.664122137404576"/>
    <x v="1"/>
    <n v="1532926800"/>
    <n v="1533358800"/>
    <x v="55"/>
    <d v="2018-08-04T05:00:00"/>
    <b v="0"/>
    <b v="0"/>
    <s v="music/jazz"/>
    <x v="1"/>
    <x v="17"/>
  </r>
  <r>
    <n v="11493"/>
    <s v="USD"/>
    <n v="1"/>
    <s v="successful"/>
    <x v="1"/>
    <n v="3493"/>
    <n v="164"/>
    <n v="70.079268292682926"/>
    <x v="1"/>
    <n v="1420869600"/>
    <n v="1421474400"/>
    <x v="56"/>
    <d v="2015-01-17T06:00:00"/>
    <b v="0"/>
    <b v="0"/>
    <s v="technology/wearables"/>
    <x v="2"/>
    <x v="8"/>
  </r>
  <r>
    <n v="6243"/>
    <s v="USD"/>
    <n v="1"/>
    <s v="successful"/>
    <x v="1"/>
    <n v="3343"/>
    <n v="201"/>
    <n v="31.059701492537314"/>
    <x v="1"/>
    <n v="1504242000"/>
    <n v="1505278800"/>
    <x v="57"/>
    <d v="2017-09-13T05:00:00"/>
    <b v="0"/>
    <b v="0"/>
    <s v="games/video games"/>
    <x v="6"/>
    <x v="11"/>
  </r>
  <r>
    <n v="6132"/>
    <s v="USD"/>
    <n v="1"/>
    <s v="successful"/>
    <x v="1"/>
    <n v="3432"/>
    <n v="211"/>
    <n v="29.061611374407583"/>
    <x v="1"/>
    <n v="1442811600"/>
    <n v="1443934800"/>
    <x v="58"/>
    <d v="2015-10-04T05:00:00"/>
    <b v="0"/>
    <b v="0"/>
    <s v="theater/plays"/>
    <x v="3"/>
    <x v="3"/>
  </r>
  <r>
    <n v="3851"/>
    <s v="USD"/>
    <n v="1"/>
    <s v="successful"/>
    <x v="1"/>
    <n v="2451"/>
    <n v="128"/>
    <n v="30.0859375"/>
    <x v="1"/>
    <n v="1497243600"/>
    <n v="1498539600"/>
    <x v="59"/>
    <d v="2017-06-27T05:00:00"/>
    <b v="0"/>
    <b v="1"/>
    <s v="theater/plays"/>
    <x v="3"/>
    <x v="3"/>
  </r>
  <r>
    <n v="135997"/>
    <s v="CAD"/>
    <n v="0.74"/>
    <s v="successful"/>
    <x v="1"/>
    <n v="6437.7799999999988"/>
    <n v="1600"/>
    <n v="62.898612499999999"/>
    <x v="0"/>
    <n v="1342501200"/>
    <n v="1342760400"/>
    <x v="60"/>
    <d v="2012-07-20T05:00:00"/>
    <b v="0"/>
    <b v="0"/>
    <s v="theater/plays"/>
    <x v="3"/>
    <x v="3"/>
  </r>
  <r>
    <n v="184750"/>
    <s v="CAD"/>
    <n v="0.74"/>
    <s v="failed"/>
    <x v="0"/>
    <n v="-62485"/>
    <n v="2253"/>
    <n v="60.681313803817133"/>
    <x v="0"/>
    <n v="1298268000"/>
    <n v="1301720400"/>
    <x v="61"/>
    <d v="2011-04-02T05:00:00"/>
    <b v="0"/>
    <b v="0"/>
    <s v="theater/plays"/>
    <x v="3"/>
    <x v="3"/>
  </r>
  <r>
    <n v="14452"/>
    <s v="USD"/>
    <n v="1"/>
    <s v="successful"/>
    <x v="1"/>
    <n v="12452"/>
    <n v="249"/>
    <n v="58.040160642570278"/>
    <x v="1"/>
    <n v="1433480400"/>
    <n v="1433566800"/>
    <x v="62"/>
    <d v="2015-06-06T05:00:00"/>
    <b v="0"/>
    <b v="0"/>
    <s v="technology/web"/>
    <x v="2"/>
    <x v="2"/>
  </r>
  <r>
    <n v="557"/>
    <s v="USD"/>
    <n v="1"/>
    <s v="failed"/>
    <x v="0"/>
    <n v="-4143"/>
    <n v="5"/>
    <n v="111.4"/>
    <x v="1"/>
    <n v="1493355600"/>
    <n v="1493874000"/>
    <x v="63"/>
    <d v="2017-05-04T05:00:00"/>
    <b v="0"/>
    <b v="0"/>
    <s v="theater/plays"/>
    <x v="3"/>
    <x v="3"/>
  </r>
  <r>
    <n v="2734"/>
    <s v="USD"/>
    <n v="1"/>
    <s v="failed"/>
    <x v="0"/>
    <n v="-66"/>
    <n v="38"/>
    <n v="71.94736842105263"/>
    <x v="1"/>
    <n v="1530507600"/>
    <n v="1531803600"/>
    <x v="64"/>
    <d v="2018-07-17T05:00:00"/>
    <b v="0"/>
    <b v="1"/>
    <s v="technology/web"/>
    <x v="2"/>
    <x v="2"/>
  </r>
  <r>
    <n v="14405"/>
    <s v="USD"/>
    <n v="1"/>
    <s v="successful"/>
    <x v="1"/>
    <n v="8305"/>
    <n v="236"/>
    <n v="61.038135593220339"/>
    <x v="1"/>
    <n v="1296108000"/>
    <n v="1296712800"/>
    <x v="65"/>
    <d v="2011-02-03T06:00:00"/>
    <b v="0"/>
    <b v="0"/>
    <s v="theater/plays"/>
    <x v="3"/>
    <x v="3"/>
  </r>
  <r>
    <n v="1307"/>
    <s v="USD"/>
    <n v="1"/>
    <s v="failed"/>
    <x v="0"/>
    <n v="-1593"/>
    <n v="12"/>
    <n v="108.91666666666667"/>
    <x v="1"/>
    <n v="1428469200"/>
    <n v="1428901200"/>
    <x v="66"/>
    <d v="2015-04-13T05:00:00"/>
    <b v="0"/>
    <b v="1"/>
    <s v="theater/plays"/>
    <x v="3"/>
    <x v="3"/>
  </r>
  <r>
    <n v="117892"/>
    <s v="GBP"/>
    <n v="1.35"/>
    <s v="successful"/>
    <x v="1"/>
    <n v="86554.200000000012"/>
    <n v="4065"/>
    <n v="39.152324723247233"/>
    <x v="4"/>
    <n v="1264399200"/>
    <n v="1264831200"/>
    <x v="67"/>
    <d v="2010-01-30T06:00:00"/>
    <b v="0"/>
    <b v="1"/>
    <s v="technology/wearables"/>
    <x v="2"/>
    <x v="8"/>
  </r>
  <r>
    <n v="14508"/>
    <s v="EUR"/>
    <n v="1.1200000000000001"/>
    <s v="successful"/>
    <x v="1"/>
    <n v="10548.960000000001"/>
    <n v="246"/>
    <n v="66.052682926829277"/>
    <x v="6"/>
    <n v="1501131600"/>
    <n v="1505192400"/>
    <x v="68"/>
    <d v="2017-09-12T05:00:00"/>
    <b v="0"/>
    <b v="1"/>
    <s v="theater/plays"/>
    <x v="3"/>
    <x v="3"/>
  </r>
  <r>
    <n v="1901"/>
    <s v="USD"/>
    <n v="1"/>
    <s v="canceled"/>
    <x v="3"/>
    <n v="-5999"/>
    <n v="17"/>
    <n v="111.82352941176471"/>
    <x v="1"/>
    <n v="1292738400"/>
    <n v="1295676000"/>
    <x v="69"/>
    <d v="2011-01-22T06:00:00"/>
    <b v="0"/>
    <b v="0"/>
    <s v="theater/plays"/>
    <x v="3"/>
    <x v="3"/>
  </r>
  <r>
    <n v="158389"/>
    <s v="EUR"/>
    <n v="1.1200000000000001"/>
    <s v="successful"/>
    <x v="1"/>
    <n v="49395.680000000022"/>
    <n v="2475"/>
    <n v="71.675022222222225"/>
    <x v="6"/>
    <n v="1288674000"/>
    <n v="1292911200"/>
    <x v="70"/>
    <d v="2010-12-21T06:00:00"/>
    <b v="0"/>
    <b v="1"/>
    <s v="theater/plays"/>
    <x v="3"/>
    <x v="3"/>
  </r>
  <r>
    <n v="6484"/>
    <s v="USD"/>
    <n v="1"/>
    <s v="successful"/>
    <x v="1"/>
    <n v="484"/>
    <n v="76"/>
    <n v="85.315789473684205"/>
    <x v="1"/>
    <n v="1575093600"/>
    <n v="1575439200"/>
    <x v="71"/>
    <d v="2019-12-04T06:00:00"/>
    <b v="0"/>
    <b v="0"/>
    <s v="theater/plays"/>
    <x v="3"/>
    <x v="3"/>
  </r>
  <r>
    <n v="4022"/>
    <s v="USD"/>
    <n v="1"/>
    <s v="successful"/>
    <x v="1"/>
    <n v="3422"/>
    <n v="54"/>
    <n v="74.481481481481481"/>
    <x v="1"/>
    <n v="1435726800"/>
    <n v="1438837200"/>
    <x v="72"/>
    <d v="2015-08-06T05:00:00"/>
    <b v="0"/>
    <b v="0"/>
    <s v="film &amp; video/animation"/>
    <x v="4"/>
    <x v="10"/>
  </r>
  <r>
    <n v="9253"/>
    <s v="USD"/>
    <n v="1"/>
    <s v="successful"/>
    <x v="1"/>
    <n v="7853"/>
    <n v="88"/>
    <n v="105.14772727272727"/>
    <x v="1"/>
    <n v="1480226400"/>
    <n v="1480485600"/>
    <x v="73"/>
    <d v="2016-11-30T06:00:00"/>
    <b v="0"/>
    <b v="0"/>
    <s v="music/jazz"/>
    <x v="1"/>
    <x v="17"/>
  </r>
  <r>
    <n v="4776"/>
    <s v="GBP"/>
    <n v="1.35"/>
    <s v="successful"/>
    <x v="1"/>
    <n v="2547.6000000000004"/>
    <n v="85"/>
    <n v="75.854117647058828"/>
    <x v="4"/>
    <n v="1459054800"/>
    <n v="1459141200"/>
    <x v="74"/>
    <d v="2016-03-28T05:00:00"/>
    <b v="0"/>
    <b v="0"/>
    <s v="music/metal"/>
    <x v="1"/>
    <x v="16"/>
  </r>
  <r>
    <n v="14606"/>
    <s v="USD"/>
    <n v="1"/>
    <s v="successful"/>
    <x v="1"/>
    <n v="4906"/>
    <n v="170"/>
    <n v="85.917647058823533"/>
    <x v="1"/>
    <n v="1531630800"/>
    <n v="1532322000"/>
    <x v="75"/>
    <d v="2018-07-23T05:00:00"/>
    <b v="0"/>
    <b v="0"/>
    <s v="photography/photography books"/>
    <x v="7"/>
    <x v="14"/>
  </r>
  <r>
    <n v="95993"/>
    <s v="USD"/>
    <n v="1"/>
    <s v="failed"/>
    <x v="0"/>
    <n v="-26907"/>
    <n v="1684"/>
    <n v="57.00296912114014"/>
    <x v="1"/>
    <n v="1421992800"/>
    <n v="1426222800"/>
    <x v="76"/>
    <d v="2015-03-13T05:00:00"/>
    <b v="1"/>
    <b v="1"/>
    <s v="theater/plays"/>
    <x v="3"/>
    <x v="3"/>
  </r>
  <r>
    <n v="4460"/>
    <s v="USD"/>
    <n v="1"/>
    <s v="failed"/>
    <x v="0"/>
    <n v="-5040"/>
    <n v="56"/>
    <n v="79.642857142857139"/>
    <x v="1"/>
    <n v="1285563600"/>
    <n v="1286773200"/>
    <x v="77"/>
    <d v="2010-10-11T05:00:00"/>
    <b v="0"/>
    <b v="1"/>
    <s v="film &amp; video/animation"/>
    <x v="4"/>
    <x v="10"/>
  </r>
  <r>
    <n v="13536"/>
    <s v="USD"/>
    <n v="1"/>
    <s v="successful"/>
    <x v="1"/>
    <n v="9036"/>
    <n v="330"/>
    <n v="41.018181818181816"/>
    <x v="1"/>
    <n v="1523854800"/>
    <n v="1523941200"/>
    <x v="78"/>
    <d v="2018-04-17T05:00:00"/>
    <b v="0"/>
    <b v="0"/>
    <s v="publishing/translations"/>
    <x v="5"/>
    <x v="18"/>
  </r>
  <r>
    <n v="40228"/>
    <s v="USD"/>
    <n v="1"/>
    <s v="failed"/>
    <x v="0"/>
    <n v="-17572"/>
    <n v="838"/>
    <n v="48.004773269689736"/>
    <x v="1"/>
    <n v="1529125200"/>
    <n v="1529557200"/>
    <x v="79"/>
    <d v="2018-06-21T05:00:00"/>
    <b v="0"/>
    <b v="0"/>
    <s v="theater/plays"/>
    <x v="3"/>
    <x v="3"/>
  </r>
  <r>
    <n v="7012"/>
    <s v="USD"/>
    <n v="1"/>
    <s v="successful"/>
    <x v="1"/>
    <n v="5912"/>
    <n v="127"/>
    <n v="55.212598425196852"/>
    <x v="1"/>
    <n v="1503982800"/>
    <n v="1506574800"/>
    <x v="80"/>
    <d v="2017-09-28T05:00:00"/>
    <b v="0"/>
    <b v="0"/>
    <s v="games/video games"/>
    <x v="6"/>
    <x v="11"/>
  </r>
  <r>
    <n v="37857"/>
    <s v="USD"/>
    <n v="1"/>
    <s v="successful"/>
    <x v="1"/>
    <n v="21057"/>
    <n v="411"/>
    <n v="92.109489051094897"/>
    <x v="1"/>
    <n v="1511416800"/>
    <n v="1513576800"/>
    <x v="81"/>
    <d v="2017-12-18T06:00:00"/>
    <b v="0"/>
    <b v="0"/>
    <s v="music/rock"/>
    <x v="1"/>
    <x v="1"/>
  </r>
  <r>
    <n v="14973"/>
    <s v="GBP"/>
    <n v="1.35"/>
    <s v="successful"/>
    <x v="1"/>
    <n v="19213.550000000003"/>
    <n v="180"/>
    <n v="112.29750000000001"/>
    <x v="4"/>
    <n v="1547704800"/>
    <n v="1548309600"/>
    <x v="82"/>
    <d v="2019-01-24T06:00:00"/>
    <b v="0"/>
    <b v="1"/>
    <s v="games/video games"/>
    <x v="6"/>
    <x v="11"/>
  </r>
  <r>
    <n v="39996"/>
    <s v="USD"/>
    <n v="1"/>
    <s v="failed"/>
    <x v="0"/>
    <n v="-66404"/>
    <n v="1000"/>
    <n v="39.996000000000002"/>
    <x v="1"/>
    <n v="1469682000"/>
    <n v="1471582800"/>
    <x v="83"/>
    <d v="2016-08-19T05:00:00"/>
    <b v="0"/>
    <b v="0"/>
    <s v="music/electric music"/>
    <x v="1"/>
    <x v="5"/>
  </r>
  <r>
    <n v="41564"/>
    <s v="USD"/>
    <n v="1"/>
    <s v="successful"/>
    <x v="1"/>
    <n v="10164"/>
    <n v="374"/>
    <n v="111.1336898395722"/>
    <x v="1"/>
    <n v="1343451600"/>
    <n v="1344315600"/>
    <x v="84"/>
    <d v="2012-08-07T05:00:00"/>
    <b v="0"/>
    <b v="0"/>
    <s v="technology/wearables"/>
    <x v="2"/>
    <x v="8"/>
  </r>
  <r>
    <n v="6430"/>
    <s v="AUD"/>
    <n v="0.69"/>
    <s v="successful"/>
    <x v="0"/>
    <n v="-463.30000000000018"/>
    <n v="71"/>
    <n v="62.488732394366195"/>
    <x v="2"/>
    <n v="1315717200"/>
    <n v="1316408400"/>
    <x v="85"/>
    <d v="2011-09-19T05:00:00"/>
    <b v="0"/>
    <b v="0"/>
    <s v="music/indie rock"/>
    <x v="1"/>
    <x v="7"/>
  </r>
  <r>
    <n v="12405"/>
    <s v="USD"/>
    <n v="1"/>
    <s v="successful"/>
    <x v="1"/>
    <n v="5005"/>
    <n v="203"/>
    <n v="61.108374384236456"/>
    <x v="1"/>
    <n v="1430715600"/>
    <n v="1431838800"/>
    <x v="86"/>
    <d v="2015-05-17T05:00:00"/>
    <b v="1"/>
    <b v="0"/>
    <s v="theater/plays"/>
    <x v="3"/>
    <x v="3"/>
  </r>
  <r>
    <n v="123040"/>
    <s v="AUD"/>
    <n v="0.69"/>
    <s v="failed"/>
    <x v="0"/>
    <n v="-113602.40000000001"/>
    <n v="1482"/>
    <n v="57.285829959514167"/>
    <x v="2"/>
    <n v="1299564000"/>
    <n v="1300510800"/>
    <x v="87"/>
    <d v="2011-03-19T05:00:00"/>
    <b v="0"/>
    <b v="1"/>
    <s v="music/rock"/>
    <x v="1"/>
    <x v="1"/>
  </r>
  <r>
    <n v="12516"/>
    <s v="USD"/>
    <n v="1"/>
    <s v="successful"/>
    <x v="1"/>
    <n v="7716"/>
    <n v="113"/>
    <n v="110.76106194690266"/>
    <x v="1"/>
    <n v="1429160400"/>
    <n v="1431061200"/>
    <x v="88"/>
    <d v="2015-05-08T05:00:00"/>
    <b v="0"/>
    <b v="0"/>
    <s v="publishing/translations"/>
    <x v="5"/>
    <x v="18"/>
  </r>
  <r>
    <n v="8588"/>
    <s v="USD"/>
    <n v="1"/>
    <s v="successful"/>
    <x v="1"/>
    <n v="5188"/>
    <n v="96"/>
    <n v="89.458333333333329"/>
    <x v="1"/>
    <n v="1271307600"/>
    <n v="1271480400"/>
    <x v="89"/>
    <d v="2010-04-17T05:00:00"/>
    <b v="0"/>
    <b v="0"/>
    <s v="theater/plays"/>
    <x v="3"/>
    <x v="3"/>
  </r>
  <r>
    <n v="6132"/>
    <s v="USD"/>
    <n v="1"/>
    <s v="failed"/>
    <x v="0"/>
    <n v="-1668"/>
    <n v="106"/>
    <n v="57.849056603773583"/>
    <x v="1"/>
    <n v="1456380000"/>
    <n v="1456380000"/>
    <x v="90"/>
    <d v="2016-02-25T06:00:00"/>
    <b v="0"/>
    <b v="1"/>
    <s v="theater/plays"/>
    <x v="3"/>
    <x v="3"/>
  </r>
  <r>
    <n v="74688"/>
    <s v="EUR"/>
    <n v="1.1200000000000001"/>
    <s v="failed"/>
    <x v="0"/>
    <n v="-70649.439999999988"/>
    <n v="679"/>
    <n v="123.19670103092785"/>
    <x v="6"/>
    <n v="1470459600"/>
    <n v="1472878800"/>
    <x v="91"/>
    <d v="2016-09-03T05:00:00"/>
    <b v="0"/>
    <b v="0"/>
    <s v="publishing/translations"/>
    <x v="5"/>
    <x v="18"/>
  </r>
  <r>
    <n v="51775"/>
    <s v="CHF"/>
    <n v="1.2"/>
    <s v="successful"/>
    <x v="1"/>
    <n v="42130"/>
    <n v="498"/>
    <n v="124.75903614457832"/>
    <x v="5"/>
    <n v="1277269200"/>
    <n v="1277355600"/>
    <x v="92"/>
    <d v="2010-06-24T05:00:00"/>
    <b v="0"/>
    <b v="1"/>
    <s v="games/video games"/>
    <x v="6"/>
    <x v="11"/>
  </r>
  <r>
    <n v="65877"/>
    <s v="USD"/>
    <n v="1"/>
    <s v="canceled"/>
    <x v="3"/>
    <n v="-42923"/>
    <n v="610"/>
    <n v="107.99508196721311"/>
    <x v="1"/>
    <n v="1350709200"/>
    <n v="1351054800"/>
    <x v="93"/>
    <d v="2012-10-24T05:00:00"/>
    <b v="0"/>
    <b v="1"/>
    <s v="theater/plays"/>
    <x v="3"/>
    <x v="3"/>
  </r>
  <r>
    <n v="8807"/>
    <s v="GBP"/>
    <n v="1.35"/>
    <s v="successful"/>
    <x v="1"/>
    <n v="8989.4500000000007"/>
    <n v="180"/>
    <n v="66.052500000000009"/>
    <x v="4"/>
    <n v="1554613200"/>
    <n v="1555563600"/>
    <x v="94"/>
    <d v="2019-04-18T05:00:00"/>
    <b v="0"/>
    <b v="0"/>
    <s v="technology/web"/>
    <x v="2"/>
    <x v="2"/>
  </r>
  <r>
    <n v="1017"/>
    <s v="USD"/>
    <n v="1"/>
    <s v="successful"/>
    <x v="1"/>
    <n v="117"/>
    <n v="27"/>
    <n v="37.666666666666664"/>
    <x v="1"/>
    <n v="1571029200"/>
    <n v="1571634000"/>
    <x v="95"/>
    <d v="2019-10-21T05:00:00"/>
    <b v="0"/>
    <b v="0"/>
    <s v="film &amp; video/documentary"/>
    <x v="4"/>
    <x v="4"/>
  </r>
  <r>
    <n v="151513"/>
    <s v="USD"/>
    <n v="1"/>
    <s v="successful"/>
    <x v="1"/>
    <n v="81813"/>
    <n v="2331"/>
    <n v="64.999141999141997"/>
    <x v="1"/>
    <n v="1299736800"/>
    <n v="1300856400"/>
    <x v="96"/>
    <d v="2011-03-23T05:00:00"/>
    <b v="0"/>
    <b v="0"/>
    <s v="theater/plays"/>
    <x v="3"/>
    <x v="3"/>
  </r>
  <r>
    <n v="12047"/>
    <s v="USD"/>
    <n v="1"/>
    <s v="successful"/>
    <x v="1"/>
    <n v="10747"/>
    <n v="113"/>
    <n v="106.61061946902655"/>
    <x v="1"/>
    <n v="1435208400"/>
    <n v="1439874000"/>
    <x v="48"/>
    <d v="2015-08-18T05:00:00"/>
    <b v="0"/>
    <b v="0"/>
    <s v="food/food trucks"/>
    <x v="0"/>
    <x v="0"/>
  </r>
  <r>
    <n v="32951"/>
    <s v="AUD"/>
    <n v="0.69"/>
    <s v="failed"/>
    <x v="0"/>
    <n v="-75063.81"/>
    <n v="1220"/>
    <n v="18.63622131147541"/>
    <x v="2"/>
    <n v="1437973200"/>
    <n v="1438318800"/>
    <x v="97"/>
    <d v="2015-07-31T05:00:00"/>
    <b v="0"/>
    <b v="0"/>
    <s v="games/video games"/>
    <x v="6"/>
    <x v="11"/>
  </r>
  <r>
    <n v="14951"/>
    <s v="USD"/>
    <n v="1"/>
    <s v="successful"/>
    <x v="1"/>
    <n v="7351"/>
    <n v="164"/>
    <n v="91.16463414634147"/>
    <x v="1"/>
    <n v="1416895200"/>
    <n v="1419400800"/>
    <x v="98"/>
    <d v="2014-12-24T06:00:00"/>
    <b v="0"/>
    <b v="0"/>
    <s v="theater/plays"/>
    <x v="3"/>
    <x v="3"/>
  </r>
  <r>
    <n v="1"/>
    <s v="USD"/>
    <n v="1"/>
    <s v="failed"/>
    <x v="0"/>
    <n v="-99"/>
    <n v="1"/>
    <n v="1"/>
    <x v="1"/>
    <n v="1319000400"/>
    <n v="1320555600"/>
    <x v="99"/>
    <d v="2011-11-06T05:00:00"/>
    <b v="0"/>
    <b v="0"/>
    <s v="theater/plays"/>
    <x v="3"/>
    <x v="3"/>
  </r>
  <r>
    <n v="9193"/>
    <s v="USD"/>
    <n v="1"/>
    <s v="successful"/>
    <x v="1"/>
    <n v="8293"/>
    <n v="164"/>
    <n v="56.054878048780488"/>
    <x v="1"/>
    <n v="1424498400"/>
    <n v="1425103200"/>
    <x v="100"/>
    <d v="2015-02-28T06:00:00"/>
    <b v="0"/>
    <b v="1"/>
    <s v="music/electric music"/>
    <x v="1"/>
    <x v="5"/>
  </r>
  <r>
    <n v="10422"/>
    <s v="USD"/>
    <n v="1"/>
    <s v="successful"/>
    <x v="1"/>
    <n v="6722"/>
    <n v="336"/>
    <n v="31.017857142857142"/>
    <x v="1"/>
    <n v="1526274000"/>
    <n v="1526878800"/>
    <x v="101"/>
    <d v="2018-05-21T05:00:00"/>
    <b v="0"/>
    <b v="1"/>
    <s v="technology/wearables"/>
    <x v="2"/>
    <x v="8"/>
  </r>
  <r>
    <n v="2461"/>
    <s v="EUR"/>
    <n v="1.1200000000000001"/>
    <s v="failed"/>
    <x v="0"/>
    <n v="-7243.68"/>
    <n v="37"/>
    <n v="74.495135135135143"/>
    <x v="6"/>
    <n v="1287896400"/>
    <n v="1288674000"/>
    <x v="102"/>
    <d v="2010-11-02T05:00:00"/>
    <b v="0"/>
    <b v="0"/>
    <s v="music/electric music"/>
    <x v="1"/>
    <x v="5"/>
  </r>
  <r>
    <n v="170623"/>
    <s v="USD"/>
    <n v="1"/>
    <s v="successful"/>
    <x v="1"/>
    <n v="51423"/>
    <n v="1917"/>
    <n v="89.005216484089729"/>
    <x v="1"/>
    <n v="1495515600"/>
    <n v="1495602000"/>
    <x v="103"/>
    <d v="2017-05-24T05:00:00"/>
    <b v="0"/>
    <b v="0"/>
    <s v="music/indie rock"/>
    <x v="1"/>
    <x v="7"/>
  </r>
  <r>
    <n v="9829"/>
    <s v="USD"/>
    <n v="1"/>
    <s v="successful"/>
    <x v="1"/>
    <n v="3029"/>
    <n v="95"/>
    <n v="103.46315789473684"/>
    <x v="1"/>
    <n v="1364878800"/>
    <n v="1366434000"/>
    <x v="104"/>
    <d v="2013-04-20T05:00:00"/>
    <b v="0"/>
    <b v="0"/>
    <s v="technology/web"/>
    <x v="2"/>
    <x v="2"/>
  </r>
  <r>
    <n v="14006"/>
    <s v="USD"/>
    <n v="1"/>
    <s v="successful"/>
    <x v="1"/>
    <n v="10106"/>
    <n v="147"/>
    <n v="95.278911564625844"/>
    <x v="1"/>
    <n v="1567918800"/>
    <n v="1568350800"/>
    <x v="105"/>
    <d v="2019-09-13T05:00:00"/>
    <b v="0"/>
    <b v="0"/>
    <s v="theater/plays"/>
    <x v="3"/>
    <x v="3"/>
  </r>
  <r>
    <n v="6527"/>
    <s v="USD"/>
    <n v="1"/>
    <s v="successful"/>
    <x v="1"/>
    <n v="3027"/>
    <n v="86"/>
    <n v="75.895348837209298"/>
    <x v="1"/>
    <n v="1524459600"/>
    <n v="1525928400"/>
    <x v="106"/>
    <d v="2018-05-10T05:00:00"/>
    <b v="0"/>
    <b v="1"/>
    <s v="theater/plays"/>
    <x v="3"/>
    <x v="3"/>
  </r>
  <r>
    <n v="8929"/>
    <s v="USD"/>
    <n v="1"/>
    <s v="successful"/>
    <x v="1"/>
    <n v="7429"/>
    <n v="83"/>
    <n v="107.57831325301204"/>
    <x v="1"/>
    <n v="1333688400"/>
    <n v="1336885200"/>
    <x v="107"/>
    <d v="2012-05-13T05:00:00"/>
    <b v="0"/>
    <b v="0"/>
    <s v="film &amp; video/documentary"/>
    <x v="4"/>
    <x v="4"/>
  </r>
  <r>
    <n v="3079"/>
    <s v="USD"/>
    <n v="1"/>
    <s v="failed"/>
    <x v="0"/>
    <n v="-2121"/>
    <n v="60"/>
    <n v="51.31666666666667"/>
    <x v="1"/>
    <n v="1389506400"/>
    <n v="1389679200"/>
    <x v="108"/>
    <d v="2014-01-14T06:00:00"/>
    <b v="0"/>
    <b v="0"/>
    <s v="film &amp; video/television"/>
    <x v="4"/>
    <x v="19"/>
  </r>
  <r>
    <n v="21307"/>
    <s v="USD"/>
    <n v="1"/>
    <s v="failed"/>
    <x v="0"/>
    <n v="-121093"/>
    <n v="296"/>
    <n v="71.983108108108112"/>
    <x v="1"/>
    <n v="1536642000"/>
    <n v="1538283600"/>
    <x v="109"/>
    <d v="2018-09-30T05:00:00"/>
    <b v="0"/>
    <b v="0"/>
    <s v="food/food trucks"/>
    <x v="0"/>
    <x v="0"/>
  </r>
  <r>
    <n v="73653"/>
    <s v="USD"/>
    <n v="1"/>
    <s v="successful"/>
    <x v="1"/>
    <n v="12253"/>
    <n v="676"/>
    <n v="108.95414201183432"/>
    <x v="1"/>
    <n v="1348290000"/>
    <n v="1348808400"/>
    <x v="110"/>
    <d v="2012-09-28T05:00:00"/>
    <b v="0"/>
    <b v="0"/>
    <s v="publishing/radio &amp; podcasts"/>
    <x v="5"/>
    <x v="15"/>
  </r>
  <r>
    <n v="12635"/>
    <s v="AUD"/>
    <n v="0.69"/>
    <s v="successful"/>
    <x v="1"/>
    <n v="4018.1499999999996"/>
    <n v="361"/>
    <n v="24.15"/>
    <x v="2"/>
    <n v="1408856400"/>
    <n v="1410152400"/>
    <x v="111"/>
    <d v="2014-09-08T05:00:00"/>
    <b v="0"/>
    <b v="0"/>
    <s v="technology/web"/>
    <x v="2"/>
    <x v="2"/>
  </r>
  <r>
    <n v="12437"/>
    <s v="USD"/>
    <n v="1"/>
    <s v="successful"/>
    <x v="1"/>
    <n v="9137"/>
    <n v="131"/>
    <n v="94.938931297709928"/>
    <x v="1"/>
    <n v="1505192400"/>
    <n v="1505797200"/>
    <x v="112"/>
    <d v="2017-09-19T05:00:00"/>
    <b v="0"/>
    <b v="0"/>
    <s v="food/food trucks"/>
    <x v="0"/>
    <x v="0"/>
  </r>
  <r>
    <n v="13816"/>
    <s v="USD"/>
    <n v="1"/>
    <s v="successful"/>
    <x v="1"/>
    <n v="11916"/>
    <n v="126"/>
    <n v="109.65079365079364"/>
    <x v="1"/>
    <n v="1554786000"/>
    <n v="1554872400"/>
    <x v="113"/>
    <d v="2019-04-10T05:00:00"/>
    <b v="0"/>
    <b v="1"/>
    <s v="technology/wearables"/>
    <x v="2"/>
    <x v="8"/>
  </r>
  <r>
    <n v="145382"/>
    <s v="EUR"/>
    <n v="1.1200000000000001"/>
    <s v="failed"/>
    <x v="0"/>
    <n v="-3872.1599999999744"/>
    <n v="3304"/>
    <n v="49.282033898305095"/>
    <x v="6"/>
    <n v="1510898400"/>
    <n v="1513922400"/>
    <x v="114"/>
    <d v="2017-12-22T06:00:00"/>
    <b v="0"/>
    <b v="0"/>
    <s v="publishing/fiction"/>
    <x v="5"/>
    <x v="13"/>
  </r>
  <r>
    <n v="6336"/>
    <s v="USD"/>
    <n v="1"/>
    <s v="failed"/>
    <x v="0"/>
    <n v="-864"/>
    <n v="73"/>
    <n v="86.794520547945211"/>
    <x v="1"/>
    <n v="1442552400"/>
    <n v="1442638800"/>
    <x v="115"/>
    <d v="2015-09-19T05:00:00"/>
    <b v="0"/>
    <b v="0"/>
    <s v="theater/plays"/>
    <x v="3"/>
    <x v="3"/>
  </r>
  <r>
    <n v="8523"/>
    <s v="USD"/>
    <n v="1"/>
    <s v="successful"/>
    <x v="1"/>
    <n v="3623"/>
    <n v="275"/>
    <n v="30.992727272727272"/>
    <x v="1"/>
    <n v="1316667600"/>
    <n v="1317186000"/>
    <x v="116"/>
    <d v="2011-09-28T05:00:00"/>
    <b v="0"/>
    <b v="0"/>
    <s v="film &amp; video/television"/>
    <x v="4"/>
    <x v="19"/>
  </r>
  <r>
    <n v="6351"/>
    <s v="USD"/>
    <n v="1"/>
    <s v="successful"/>
    <x v="1"/>
    <n v="951"/>
    <n v="67"/>
    <n v="94.791044776119406"/>
    <x v="1"/>
    <n v="1390716000"/>
    <n v="1391234400"/>
    <x v="117"/>
    <d v="2014-02-01T06:00:00"/>
    <b v="0"/>
    <b v="0"/>
    <s v="photography/photography books"/>
    <x v="7"/>
    <x v="14"/>
  </r>
  <r>
    <n v="10748"/>
    <s v="USD"/>
    <n v="1"/>
    <s v="successful"/>
    <x v="1"/>
    <n v="5748"/>
    <n v="154"/>
    <n v="69.79220779220779"/>
    <x v="1"/>
    <n v="1402894800"/>
    <n v="1404363600"/>
    <x v="118"/>
    <d v="2014-07-03T05:00:00"/>
    <b v="0"/>
    <b v="1"/>
    <s v="film &amp; video/documentary"/>
    <x v="4"/>
    <x v="4"/>
  </r>
  <r>
    <n v="112272"/>
    <s v="USD"/>
    <n v="1"/>
    <s v="successful"/>
    <x v="1"/>
    <n v="37172"/>
    <n v="1782"/>
    <n v="63.003367003367003"/>
    <x v="1"/>
    <n v="1429246800"/>
    <n v="1429592400"/>
    <x v="119"/>
    <d v="2015-04-21T05:00:00"/>
    <b v="0"/>
    <b v="1"/>
    <s v="games/mobile games"/>
    <x v="6"/>
    <x v="20"/>
  </r>
  <r>
    <n v="99361"/>
    <s v="USD"/>
    <n v="1"/>
    <s v="successful"/>
    <x v="1"/>
    <n v="54061"/>
    <n v="903"/>
    <n v="110.0343300110742"/>
    <x v="1"/>
    <n v="1412485200"/>
    <n v="1413608400"/>
    <x v="33"/>
    <d v="2014-10-18T05:00:00"/>
    <b v="0"/>
    <b v="0"/>
    <s v="games/video games"/>
    <x v="6"/>
    <x v="11"/>
  </r>
  <r>
    <n v="88055"/>
    <s v="USD"/>
    <n v="1"/>
    <s v="failed"/>
    <x v="0"/>
    <n v="-48745"/>
    <n v="3387"/>
    <n v="25.997933274284026"/>
    <x v="1"/>
    <n v="1417068000"/>
    <n v="1419400800"/>
    <x v="120"/>
    <d v="2014-12-24T06:00:00"/>
    <b v="0"/>
    <b v="0"/>
    <s v="publishing/fiction"/>
    <x v="5"/>
    <x v="13"/>
  </r>
  <r>
    <n v="33092"/>
    <s v="CAD"/>
    <n v="0.74"/>
    <s v="failed"/>
    <x v="0"/>
    <n v="-153211.92000000001"/>
    <n v="662"/>
    <n v="36.991057401812689"/>
    <x v="0"/>
    <n v="1448344800"/>
    <n v="1448604000"/>
    <x v="121"/>
    <d v="2015-11-27T06:00:00"/>
    <b v="1"/>
    <b v="0"/>
    <s v="theater/plays"/>
    <x v="3"/>
    <x v="3"/>
  </r>
  <r>
    <n v="9562"/>
    <s v="EUR"/>
    <n v="1.1200000000000001"/>
    <s v="successful"/>
    <x v="1"/>
    <n v="8109.4400000000005"/>
    <n v="94"/>
    <n v="113.93021276595745"/>
    <x v="6"/>
    <n v="1557723600"/>
    <n v="1562302800"/>
    <x v="122"/>
    <d v="2019-07-05T05:00:00"/>
    <b v="0"/>
    <b v="0"/>
    <s v="photography/photography books"/>
    <x v="7"/>
    <x v="14"/>
  </r>
  <r>
    <n v="8475"/>
    <s v="USD"/>
    <n v="1"/>
    <s v="successful"/>
    <x v="1"/>
    <n v="3175"/>
    <n v="180"/>
    <n v="47.083333333333336"/>
    <x v="1"/>
    <n v="1537333200"/>
    <n v="1537678800"/>
    <x v="123"/>
    <d v="2018-09-23T05:00:00"/>
    <b v="0"/>
    <b v="0"/>
    <s v="theater/plays"/>
    <x v="3"/>
    <x v="3"/>
  </r>
  <r>
    <n v="69617"/>
    <s v="USD"/>
    <n v="1"/>
    <s v="failed"/>
    <x v="0"/>
    <n v="-110583"/>
    <n v="774"/>
    <n v="89.944444444444443"/>
    <x v="1"/>
    <n v="1471150800"/>
    <n v="1473570000"/>
    <x v="124"/>
    <d v="2016-09-11T05:00:00"/>
    <b v="0"/>
    <b v="1"/>
    <s v="theater/plays"/>
    <x v="3"/>
    <x v="3"/>
  </r>
  <r>
    <n v="53067"/>
    <s v="CAD"/>
    <n v="0.74"/>
    <s v="failed"/>
    <x v="0"/>
    <n v="-63930.42"/>
    <n v="672"/>
    <n v="58.436875000000001"/>
    <x v="0"/>
    <n v="1273640400"/>
    <n v="1273899600"/>
    <x v="125"/>
    <d v="2010-05-15T05:00:00"/>
    <b v="0"/>
    <b v="0"/>
    <s v="theater/plays"/>
    <x v="3"/>
    <x v="3"/>
  </r>
  <r>
    <n v="42596"/>
    <s v="USD"/>
    <n v="1"/>
    <s v="canceled"/>
    <x v="3"/>
    <n v="-28004"/>
    <n v="532"/>
    <n v="80.067669172932327"/>
    <x v="1"/>
    <n v="1282885200"/>
    <n v="1284008400"/>
    <x v="126"/>
    <d v="2010-09-09T05:00:00"/>
    <b v="0"/>
    <b v="0"/>
    <s v="music/rock"/>
    <x v="1"/>
    <x v="1"/>
  </r>
  <r>
    <n v="4756"/>
    <s v="AUD"/>
    <n v="0.69"/>
    <s v="canceled"/>
    <x v="3"/>
    <n v="-145218.35999999999"/>
    <n v="55"/>
    <n v="59.666181818181819"/>
    <x v="2"/>
    <n v="1422943200"/>
    <n v="1425103200"/>
    <x v="127"/>
    <d v="2015-02-28T06:00:00"/>
    <b v="0"/>
    <b v="0"/>
    <s v="food/food trucks"/>
    <x v="0"/>
    <x v="0"/>
  </r>
  <r>
    <n v="14925"/>
    <s v="DKK"/>
    <n v="0.15"/>
    <s v="successful"/>
    <x v="0"/>
    <n v="-7361.25"/>
    <n v="533"/>
    <n v="4.2002814258911823"/>
    <x v="3"/>
    <n v="1319605200"/>
    <n v="1320991200"/>
    <x v="128"/>
    <d v="2011-11-11T06:00:00"/>
    <b v="0"/>
    <b v="0"/>
    <s v="film &amp; video/drama"/>
    <x v="4"/>
    <x v="6"/>
  </r>
  <r>
    <n v="166116"/>
    <s v="GBP"/>
    <n v="1.35"/>
    <s v="successful"/>
    <x v="1"/>
    <n v="59556.600000000006"/>
    <n v="2443"/>
    <n v="91.795579205894398"/>
    <x v="4"/>
    <n v="1385704800"/>
    <n v="1386828000"/>
    <x v="129"/>
    <d v="2013-12-12T06:00:00"/>
    <b v="0"/>
    <b v="0"/>
    <s v="technology/web"/>
    <x v="2"/>
    <x v="2"/>
  </r>
  <r>
    <n v="3834"/>
    <s v="USD"/>
    <n v="1"/>
    <s v="successful"/>
    <x v="1"/>
    <n v="534"/>
    <n v="89"/>
    <n v="43.078651685393261"/>
    <x v="1"/>
    <n v="1515736800"/>
    <n v="1517119200"/>
    <x v="130"/>
    <d v="2018-01-28T06:00:00"/>
    <b v="0"/>
    <b v="1"/>
    <s v="theater/plays"/>
    <x v="3"/>
    <x v="3"/>
  </r>
  <r>
    <n v="13985"/>
    <s v="USD"/>
    <n v="1"/>
    <s v="successful"/>
    <x v="1"/>
    <n v="9485"/>
    <n v="159"/>
    <n v="87.95597484276729"/>
    <x v="1"/>
    <n v="1313125200"/>
    <n v="1315026000"/>
    <x v="131"/>
    <d v="2011-09-03T05:00:00"/>
    <b v="0"/>
    <b v="0"/>
    <s v="music/world music"/>
    <x v="1"/>
    <x v="21"/>
  </r>
  <r>
    <n v="89288"/>
    <s v="CHF"/>
    <n v="1.2"/>
    <s v="failed"/>
    <x v="1"/>
    <n v="7645.5999999999913"/>
    <n v="940"/>
    <n v="113.98468085106381"/>
    <x v="5"/>
    <n v="1308459600"/>
    <n v="1312693200"/>
    <x v="132"/>
    <d v="2011-08-07T05:00:00"/>
    <b v="0"/>
    <b v="1"/>
    <s v="film &amp; video/documentary"/>
    <x v="4"/>
    <x v="4"/>
  </r>
  <r>
    <n v="5488"/>
    <s v="USD"/>
    <n v="1"/>
    <s v="failed"/>
    <x v="0"/>
    <n v="-2212"/>
    <n v="117"/>
    <n v="46.905982905982903"/>
    <x v="1"/>
    <n v="1362636000"/>
    <n v="1363064400"/>
    <x v="133"/>
    <d v="2013-03-12T05:00:00"/>
    <b v="0"/>
    <b v="1"/>
    <s v="theater/plays"/>
    <x v="3"/>
    <x v="3"/>
  </r>
  <r>
    <n v="2721"/>
    <s v="USD"/>
    <n v="1"/>
    <s v="canceled"/>
    <x v="3"/>
    <n v="-80079"/>
    <n v="58"/>
    <n v="46.913793103448278"/>
    <x v="1"/>
    <n v="1402117200"/>
    <n v="1403154000"/>
    <x v="134"/>
    <d v="2014-06-19T05:00:00"/>
    <b v="0"/>
    <b v="1"/>
    <s v="film &amp; video/drama"/>
    <x v="4"/>
    <x v="6"/>
  </r>
  <r>
    <n v="4712"/>
    <s v="USD"/>
    <n v="1"/>
    <s v="successful"/>
    <x v="1"/>
    <n v="2912"/>
    <n v="50"/>
    <n v="94.24"/>
    <x v="1"/>
    <n v="1286341200"/>
    <n v="1286859600"/>
    <x v="135"/>
    <d v="2010-10-12T05:00:00"/>
    <b v="0"/>
    <b v="0"/>
    <s v="publishing/nonfiction"/>
    <x v="5"/>
    <x v="9"/>
  </r>
  <r>
    <n v="9216"/>
    <s v="USD"/>
    <n v="1"/>
    <s v="failed"/>
    <x v="0"/>
    <n v="-384"/>
    <n v="115"/>
    <n v="80.139130434782615"/>
    <x v="1"/>
    <n v="1348808400"/>
    <n v="1349326800"/>
    <x v="136"/>
    <d v="2012-10-04T05:00:00"/>
    <b v="0"/>
    <b v="0"/>
    <s v="games/mobile games"/>
    <x v="6"/>
    <x v="20"/>
  </r>
  <r>
    <n v="19246"/>
    <s v="USD"/>
    <n v="1"/>
    <s v="failed"/>
    <x v="0"/>
    <n v="-72854"/>
    <n v="326"/>
    <n v="59.036809815950917"/>
    <x v="1"/>
    <n v="1429592400"/>
    <n v="1430974800"/>
    <x v="137"/>
    <d v="2015-05-07T05:00:00"/>
    <b v="0"/>
    <b v="1"/>
    <s v="technology/wearables"/>
    <x v="2"/>
    <x v="8"/>
  </r>
  <r>
    <n v="12274"/>
    <s v="USD"/>
    <n v="1"/>
    <s v="successful"/>
    <x v="1"/>
    <n v="6774"/>
    <n v="186"/>
    <n v="65.989247311827953"/>
    <x v="1"/>
    <n v="1519538400"/>
    <n v="1519970400"/>
    <x v="138"/>
    <d v="2018-03-02T06:00:00"/>
    <b v="0"/>
    <b v="0"/>
    <s v="film &amp; video/documentary"/>
    <x v="4"/>
    <x v="4"/>
  </r>
  <r>
    <n v="65323"/>
    <s v="USD"/>
    <n v="1"/>
    <s v="successful"/>
    <x v="1"/>
    <n v="1023"/>
    <n v="1071"/>
    <n v="60.992530345471522"/>
    <x v="1"/>
    <n v="1434085200"/>
    <n v="1434603600"/>
    <x v="139"/>
    <d v="2015-06-18T05:00:00"/>
    <b v="0"/>
    <b v="0"/>
    <s v="technology/web"/>
    <x v="2"/>
    <x v="2"/>
  </r>
  <r>
    <n v="11502"/>
    <s v="USD"/>
    <n v="1"/>
    <s v="successful"/>
    <x v="1"/>
    <n v="6502"/>
    <n v="117"/>
    <n v="98.307692307692307"/>
    <x v="1"/>
    <n v="1333688400"/>
    <n v="1337230800"/>
    <x v="107"/>
    <d v="2012-05-17T05:00:00"/>
    <b v="0"/>
    <b v="0"/>
    <s v="technology/web"/>
    <x v="2"/>
    <x v="2"/>
  </r>
  <r>
    <n v="7322"/>
    <s v="USD"/>
    <n v="1"/>
    <s v="successful"/>
    <x v="1"/>
    <n v="1922"/>
    <n v="70"/>
    <n v="104.6"/>
    <x v="1"/>
    <n v="1277701200"/>
    <n v="1279429200"/>
    <x v="140"/>
    <d v="2010-07-18T05:00:00"/>
    <b v="0"/>
    <b v="0"/>
    <s v="music/indie rock"/>
    <x v="1"/>
    <x v="7"/>
  </r>
  <r>
    <n v="11619"/>
    <s v="USD"/>
    <n v="1"/>
    <s v="successful"/>
    <x v="1"/>
    <n v="2619"/>
    <n v="135"/>
    <n v="86.066666666666663"/>
    <x v="1"/>
    <n v="1560747600"/>
    <n v="1561438800"/>
    <x v="141"/>
    <d v="2019-06-25T05:00:00"/>
    <b v="0"/>
    <b v="0"/>
    <s v="theater/plays"/>
    <x v="3"/>
    <x v="3"/>
  </r>
  <r>
    <n v="59128"/>
    <s v="CHF"/>
    <n v="1.2"/>
    <s v="successful"/>
    <x v="1"/>
    <n v="45953.599999999991"/>
    <n v="768"/>
    <n v="92.387499999999989"/>
    <x v="5"/>
    <n v="1410066000"/>
    <n v="1410498000"/>
    <x v="142"/>
    <d v="2014-09-12T05:00:00"/>
    <b v="0"/>
    <b v="0"/>
    <s v="technology/wearables"/>
    <x v="2"/>
    <x v="8"/>
  </r>
  <r>
    <n v="1518"/>
    <s v="USD"/>
    <n v="1"/>
    <s v="canceled"/>
    <x v="3"/>
    <n v="-7282"/>
    <n v="51"/>
    <n v="29.764705882352942"/>
    <x v="1"/>
    <n v="1320732000"/>
    <n v="1322460000"/>
    <x v="143"/>
    <d v="2011-11-28T06:00:00"/>
    <b v="0"/>
    <b v="0"/>
    <s v="theater/plays"/>
    <x v="3"/>
    <x v="3"/>
  </r>
  <r>
    <n v="9337"/>
    <s v="USD"/>
    <n v="1"/>
    <s v="successful"/>
    <x v="1"/>
    <n v="1037"/>
    <n v="199"/>
    <n v="46.91959798994975"/>
    <x v="1"/>
    <n v="1465794000"/>
    <n v="1466312400"/>
    <x v="144"/>
    <d v="2016-06-19T05:00:00"/>
    <b v="0"/>
    <b v="1"/>
    <s v="theater/plays"/>
    <x v="3"/>
    <x v="3"/>
  </r>
  <r>
    <n v="11255"/>
    <s v="USD"/>
    <n v="1"/>
    <s v="successful"/>
    <x v="1"/>
    <n v="1955"/>
    <n v="107"/>
    <n v="105.18691588785046"/>
    <x v="1"/>
    <n v="1500958800"/>
    <n v="1501736400"/>
    <x v="145"/>
    <d v="2017-08-03T05:00:00"/>
    <b v="0"/>
    <b v="0"/>
    <s v="technology/wearables"/>
    <x v="2"/>
    <x v="8"/>
  </r>
  <r>
    <n v="13632"/>
    <s v="USD"/>
    <n v="1"/>
    <s v="successful"/>
    <x v="1"/>
    <n v="7432"/>
    <n v="195"/>
    <n v="69.907692307692301"/>
    <x v="1"/>
    <n v="1357020000"/>
    <n v="1361512800"/>
    <x v="146"/>
    <d v="2013-02-22T06:00:00"/>
    <b v="0"/>
    <b v="0"/>
    <s v="music/indie rock"/>
    <x v="1"/>
    <x v="7"/>
  </r>
  <r>
    <n v="1"/>
    <s v="USD"/>
    <n v="1"/>
    <s v="failed"/>
    <x v="0"/>
    <n v="-99"/>
    <n v="1"/>
    <n v="1"/>
    <x v="1"/>
    <n v="1544940000"/>
    <n v="1545026400"/>
    <x v="147"/>
    <d v="2018-12-17T06:00:00"/>
    <b v="0"/>
    <b v="0"/>
    <s v="music/rock"/>
    <x v="1"/>
    <x v="1"/>
  </r>
  <r>
    <n v="88037"/>
    <s v="USD"/>
    <n v="1"/>
    <s v="failed"/>
    <x v="0"/>
    <n v="-49163"/>
    <n v="1467"/>
    <n v="60.011588275391958"/>
    <x v="1"/>
    <n v="1402290000"/>
    <n v="1406696400"/>
    <x v="148"/>
    <d v="2014-07-30T05:00:00"/>
    <b v="0"/>
    <b v="0"/>
    <s v="music/electric music"/>
    <x v="1"/>
    <x v="5"/>
  </r>
  <r>
    <n v="175573"/>
    <s v="USD"/>
    <n v="1"/>
    <s v="successful"/>
    <x v="1"/>
    <n v="134073"/>
    <n v="3376"/>
    <n v="52.006220379146917"/>
    <x v="1"/>
    <n v="1487311200"/>
    <n v="1487916000"/>
    <x v="149"/>
    <d v="2017-02-24T06:00:00"/>
    <b v="0"/>
    <b v="0"/>
    <s v="music/indie rock"/>
    <x v="1"/>
    <x v="7"/>
  </r>
  <r>
    <n v="176112"/>
    <s v="USD"/>
    <n v="1"/>
    <s v="failed"/>
    <x v="0"/>
    <n v="-13288"/>
    <n v="5681"/>
    <n v="31.000176025347649"/>
    <x v="1"/>
    <n v="1350622800"/>
    <n v="1351141200"/>
    <x v="150"/>
    <d v="2012-10-25T05:00:00"/>
    <b v="0"/>
    <b v="0"/>
    <s v="theater/plays"/>
    <x v="3"/>
    <x v="3"/>
  </r>
  <r>
    <n v="100650"/>
    <s v="USD"/>
    <n v="1"/>
    <s v="failed"/>
    <x v="0"/>
    <n v="-70650"/>
    <n v="1059"/>
    <n v="95.042492917847028"/>
    <x v="1"/>
    <n v="1463029200"/>
    <n v="1465016400"/>
    <x v="151"/>
    <d v="2016-06-04T05:00:00"/>
    <b v="0"/>
    <b v="1"/>
    <s v="music/indie rock"/>
    <x v="1"/>
    <x v="7"/>
  </r>
  <r>
    <n v="90706"/>
    <s v="USD"/>
    <n v="1"/>
    <s v="failed"/>
    <x v="0"/>
    <n v="-48794"/>
    <n v="1194"/>
    <n v="75.968174204355108"/>
    <x v="1"/>
    <n v="1269493200"/>
    <n v="1270789200"/>
    <x v="152"/>
    <d v="2010-04-09T05:00:00"/>
    <b v="0"/>
    <b v="0"/>
    <s v="theater/plays"/>
    <x v="3"/>
    <x v="3"/>
  </r>
  <r>
    <n v="26914"/>
    <s v="AUD"/>
    <n v="0.69"/>
    <s v="canceled"/>
    <x v="3"/>
    <n v="-17829.34"/>
    <n v="379"/>
    <n v="48.999102902374666"/>
    <x v="2"/>
    <n v="1570251600"/>
    <n v="1572325200"/>
    <x v="153"/>
    <d v="2019-10-29T05:00:00"/>
    <b v="0"/>
    <b v="0"/>
    <s v="music/rock"/>
    <x v="1"/>
    <x v="1"/>
  </r>
  <r>
    <n v="2212"/>
    <s v="AUD"/>
    <n v="0.69"/>
    <s v="failed"/>
    <x v="0"/>
    <n v="-2673.7200000000003"/>
    <n v="30"/>
    <n v="50.875999999999998"/>
    <x v="2"/>
    <n v="1388383200"/>
    <n v="1389420000"/>
    <x v="154"/>
    <d v="2014-01-11T06:00:00"/>
    <b v="0"/>
    <b v="0"/>
    <s v="photography/photography books"/>
    <x v="7"/>
    <x v="14"/>
  </r>
  <r>
    <n v="4640"/>
    <s v="USD"/>
    <n v="1"/>
    <s v="successful"/>
    <x v="1"/>
    <n v="2540"/>
    <n v="41"/>
    <n v="113.17073170731707"/>
    <x v="1"/>
    <n v="1449554400"/>
    <n v="1449640800"/>
    <x v="155"/>
    <d v="2015-12-09T06:00:00"/>
    <b v="0"/>
    <b v="0"/>
    <s v="music/rock"/>
    <x v="1"/>
    <x v="1"/>
  </r>
  <r>
    <n v="191222"/>
    <s v="USD"/>
    <n v="1"/>
    <s v="successful"/>
    <x v="1"/>
    <n v="22"/>
    <n v="1821"/>
    <n v="105.00933552992861"/>
    <x v="1"/>
    <n v="1553662800"/>
    <n v="1555218000"/>
    <x v="156"/>
    <d v="2019-04-14T05:00:00"/>
    <b v="0"/>
    <b v="1"/>
    <s v="theater/plays"/>
    <x v="3"/>
    <x v="3"/>
  </r>
  <r>
    <n v="12985"/>
    <s v="USD"/>
    <n v="1"/>
    <s v="successful"/>
    <x v="1"/>
    <n v="4985"/>
    <n v="164"/>
    <n v="79.176829268292678"/>
    <x v="1"/>
    <n v="1556341200"/>
    <n v="1557723600"/>
    <x v="157"/>
    <d v="2019-05-13T05:00:00"/>
    <b v="0"/>
    <b v="0"/>
    <s v="technology/wearables"/>
    <x v="2"/>
    <x v="8"/>
  </r>
  <r>
    <n v="4300"/>
    <s v="USD"/>
    <n v="1"/>
    <s v="failed"/>
    <x v="0"/>
    <n v="-1200"/>
    <n v="75"/>
    <n v="57.333333333333336"/>
    <x v="1"/>
    <n v="1442984400"/>
    <n v="1443502800"/>
    <x v="158"/>
    <d v="2015-09-29T05:00:00"/>
    <b v="0"/>
    <b v="1"/>
    <s v="technology/web"/>
    <x v="2"/>
    <x v="2"/>
  </r>
  <r>
    <n v="9134"/>
    <s v="CHF"/>
    <n v="1.2"/>
    <s v="successful"/>
    <x v="1"/>
    <n v="4860.7999999999993"/>
    <n v="157"/>
    <n v="69.814012738853492"/>
    <x v="5"/>
    <n v="1544248800"/>
    <n v="1546840800"/>
    <x v="159"/>
    <d v="2019-01-07T06:00:00"/>
    <b v="0"/>
    <b v="0"/>
    <s v="music/rock"/>
    <x v="1"/>
    <x v="1"/>
  </r>
  <r>
    <n v="8864"/>
    <s v="USD"/>
    <n v="1"/>
    <s v="successful"/>
    <x v="1"/>
    <n v="5364"/>
    <n v="246"/>
    <n v="36.032520325203251"/>
    <x v="1"/>
    <n v="1508475600"/>
    <n v="1512712800"/>
    <x v="160"/>
    <d v="2017-12-08T06:00:00"/>
    <b v="0"/>
    <b v="1"/>
    <s v="photography/photography books"/>
    <x v="7"/>
    <x v="14"/>
  </r>
  <r>
    <n v="150755"/>
    <s v="USD"/>
    <n v="1"/>
    <s v="successful"/>
    <x v="1"/>
    <n v="255"/>
    <n v="1396"/>
    <n v="107.99068767908309"/>
    <x v="1"/>
    <n v="1507438800"/>
    <n v="1507525200"/>
    <x v="161"/>
    <d v="2017-10-09T05:00:00"/>
    <b v="0"/>
    <b v="0"/>
    <s v="theater/plays"/>
    <x v="3"/>
    <x v="3"/>
  </r>
  <r>
    <n v="110279"/>
    <s v="USD"/>
    <n v="1"/>
    <s v="successful"/>
    <x v="1"/>
    <n v="19879"/>
    <n v="2506"/>
    <n v="44.005985634477256"/>
    <x v="1"/>
    <n v="1501563600"/>
    <n v="1504328400"/>
    <x v="162"/>
    <d v="2017-09-02T05:00:00"/>
    <b v="0"/>
    <b v="0"/>
    <s v="technology/web"/>
    <x v="2"/>
    <x v="2"/>
  </r>
  <r>
    <n v="13439"/>
    <s v="USD"/>
    <n v="1"/>
    <s v="successful"/>
    <x v="1"/>
    <n v="3639"/>
    <n v="244"/>
    <n v="55.077868852459019"/>
    <x v="1"/>
    <n v="1292997600"/>
    <n v="1293343200"/>
    <x v="163"/>
    <d v="2010-12-26T06:00:00"/>
    <b v="0"/>
    <b v="0"/>
    <s v="photography/photography books"/>
    <x v="7"/>
    <x v="14"/>
  </r>
  <r>
    <n v="10804"/>
    <s v="AUD"/>
    <n v="0.69"/>
    <s v="successful"/>
    <x v="1"/>
    <n v="4854.7599999999993"/>
    <n v="146"/>
    <n v="51.059999999999995"/>
    <x v="2"/>
    <n v="1370840400"/>
    <n v="1371704400"/>
    <x v="164"/>
    <d v="2013-06-20T05:00:00"/>
    <b v="0"/>
    <b v="0"/>
    <s v="theater/plays"/>
    <x v="3"/>
    <x v="3"/>
  </r>
  <r>
    <n v="40107"/>
    <s v="DKK"/>
    <n v="0.15"/>
    <s v="failed"/>
    <x v="0"/>
    <n v="-122083.95"/>
    <n v="955"/>
    <n v="6.2995287958115185"/>
    <x v="3"/>
    <n v="1550815200"/>
    <n v="1552798800"/>
    <x v="165"/>
    <d v="2019-03-17T05:00:00"/>
    <b v="0"/>
    <b v="1"/>
    <s v="music/indie rock"/>
    <x v="1"/>
    <x v="7"/>
  </r>
  <r>
    <n v="98811"/>
    <s v="USD"/>
    <n v="1"/>
    <s v="successful"/>
    <x v="1"/>
    <n v="75511"/>
    <n v="1267"/>
    <n v="77.988161010260455"/>
    <x v="1"/>
    <n v="1339909200"/>
    <n v="1342328400"/>
    <x v="166"/>
    <d v="2012-07-15T05:00:00"/>
    <b v="0"/>
    <b v="1"/>
    <s v="film &amp; video/shorts"/>
    <x v="4"/>
    <x v="12"/>
  </r>
  <r>
    <n v="5528"/>
    <s v="USD"/>
    <n v="1"/>
    <s v="failed"/>
    <x v="0"/>
    <n v="-182572"/>
    <n v="67"/>
    <n v="82.507462686567166"/>
    <x v="1"/>
    <n v="1501736400"/>
    <n v="1502341200"/>
    <x v="167"/>
    <d v="2017-08-10T05:00:00"/>
    <b v="0"/>
    <b v="0"/>
    <s v="music/indie rock"/>
    <x v="1"/>
    <x v="7"/>
  </r>
  <r>
    <n v="521"/>
    <s v="USD"/>
    <n v="1"/>
    <s v="failed"/>
    <x v="0"/>
    <n v="-4379"/>
    <n v="5"/>
    <n v="104.2"/>
    <x v="1"/>
    <n v="1395291600"/>
    <n v="1397192400"/>
    <x v="168"/>
    <d v="2014-04-11T05:00:00"/>
    <b v="0"/>
    <b v="0"/>
    <s v="publishing/translations"/>
    <x v="5"/>
    <x v="18"/>
  </r>
  <r>
    <n v="663"/>
    <s v="USD"/>
    <n v="1"/>
    <s v="failed"/>
    <x v="0"/>
    <n v="-137"/>
    <n v="26"/>
    <n v="25.5"/>
    <x v="1"/>
    <n v="1405746000"/>
    <n v="1407042000"/>
    <x v="169"/>
    <d v="2014-08-03T05:00:00"/>
    <b v="0"/>
    <b v="1"/>
    <s v="film &amp; video/documentary"/>
    <x v="4"/>
    <x v="4"/>
  </r>
  <r>
    <n v="157635"/>
    <s v="USD"/>
    <n v="1"/>
    <s v="successful"/>
    <x v="1"/>
    <n v="60935"/>
    <n v="1561"/>
    <n v="100.98334401024984"/>
    <x v="1"/>
    <n v="1368853200"/>
    <n v="1369371600"/>
    <x v="170"/>
    <d v="2013-05-24T05:00:00"/>
    <b v="0"/>
    <b v="0"/>
    <s v="theater/plays"/>
    <x v="3"/>
    <x v="3"/>
  </r>
  <r>
    <n v="5368"/>
    <s v="USD"/>
    <n v="1"/>
    <s v="successful"/>
    <x v="1"/>
    <n v="4768"/>
    <n v="48"/>
    <n v="111.83333333333333"/>
    <x v="1"/>
    <n v="1444021200"/>
    <n v="1444107600"/>
    <x v="171"/>
    <d v="2015-10-06T05:00:00"/>
    <b v="0"/>
    <b v="1"/>
    <s v="technology/wearables"/>
    <x v="2"/>
    <x v="8"/>
  </r>
  <r>
    <n v="47459"/>
    <s v="USD"/>
    <n v="1"/>
    <s v="failed"/>
    <x v="0"/>
    <n v="-133741"/>
    <n v="1130"/>
    <n v="41.999115044247787"/>
    <x v="1"/>
    <n v="1472619600"/>
    <n v="1474261200"/>
    <x v="172"/>
    <d v="2016-09-19T05:00:00"/>
    <b v="0"/>
    <b v="0"/>
    <s v="theater/plays"/>
    <x v="3"/>
    <x v="3"/>
  </r>
  <r>
    <n v="86060"/>
    <s v="USD"/>
    <n v="1"/>
    <s v="failed"/>
    <x v="0"/>
    <n v="-28940"/>
    <n v="782"/>
    <n v="110.05115089514067"/>
    <x v="1"/>
    <n v="1472878800"/>
    <n v="1473656400"/>
    <x v="173"/>
    <d v="2016-09-12T05:00:00"/>
    <b v="0"/>
    <b v="0"/>
    <s v="theater/plays"/>
    <x v="3"/>
    <x v="3"/>
  </r>
  <r>
    <n v="161593"/>
    <s v="USD"/>
    <n v="1"/>
    <s v="successful"/>
    <x v="1"/>
    <n v="122793"/>
    <n v="2739"/>
    <n v="58.997079225994888"/>
    <x v="1"/>
    <n v="1289800800"/>
    <n v="1291960800"/>
    <x v="174"/>
    <d v="2010-12-10T06:00:00"/>
    <b v="0"/>
    <b v="0"/>
    <s v="theater/plays"/>
    <x v="3"/>
    <x v="3"/>
  </r>
  <r>
    <n v="6927"/>
    <s v="USD"/>
    <n v="1"/>
    <s v="failed"/>
    <x v="0"/>
    <n v="-273"/>
    <n v="210"/>
    <n v="32.985714285714288"/>
    <x v="1"/>
    <n v="1505970000"/>
    <n v="1506747600"/>
    <x v="175"/>
    <d v="2017-09-30T05:00:00"/>
    <b v="0"/>
    <b v="0"/>
    <s v="food/food trucks"/>
    <x v="0"/>
    <x v="0"/>
  </r>
  <r>
    <n v="159185"/>
    <s v="CAD"/>
    <n v="0.74"/>
    <s v="successful"/>
    <x v="1"/>
    <n v="73296.899999999994"/>
    <n v="3537"/>
    <n v="33.304184337008763"/>
    <x v="0"/>
    <n v="1363496400"/>
    <n v="1363582800"/>
    <x v="176"/>
    <d v="2013-03-18T05:00:00"/>
    <b v="0"/>
    <b v="1"/>
    <s v="theater/plays"/>
    <x v="3"/>
    <x v="3"/>
  </r>
  <r>
    <n v="172736"/>
    <s v="AUD"/>
    <n v="0.69"/>
    <s v="successful"/>
    <x v="1"/>
    <n v="63187.839999999997"/>
    <n v="2107"/>
    <n v="56.567555766492639"/>
    <x v="2"/>
    <n v="1269234000"/>
    <n v="1269666000"/>
    <x v="177"/>
    <d v="2010-03-27T05:00:00"/>
    <b v="0"/>
    <b v="0"/>
    <s v="technology/wearables"/>
    <x v="2"/>
    <x v="8"/>
  </r>
  <r>
    <n v="5315"/>
    <s v="USD"/>
    <n v="1"/>
    <s v="failed"/>
    <x v="0"/>
    <n v="-3285"/>
    <n v="136"/>
    <n v="39.080882352941174"/>
    <x v="1"/>
    <n v="1507093200"/>
    <n v="1508648400"/>
    <x v="178"/>
    <d v="2017-10-22T05:00:00"/>
    <b v="0"/>
    <b v="0"/>
    <s v="technology/web"/>
    <x v="2"/>
    <x v="2"/>
  </r>
  <r>
    <n v="195750"/>
    <s v="DKK"/>
    <n v="0.15"/>
    <s v="successful"/>
    <x v="1"/>
    <n v="2262.5"/>
    <n v="3318"/>
    <n v="8.8494575045207959"/>
    <x v="3"/>
    <n v="1560574800"/>
    <n v="1561957200"/>
    <x v="179"/>
    <d v="2019-07-01T05:00:00"/>
    <b v="0"/>
    <b v="0"/>
    <s v="theater/plays"/>
    <x v="3"/>
    <x v="3"/>
  </r>
  <r>
    <n v="3525"/>
    <s v="CAD"/>
    <n v="0.74"/>
    <s v="failed"/>
    <x v="0"/>
    <n v="-2491.5"/>
    <n v="86"/>
    <n v="30.331395348837209"/>
    <x v="0"/>
    <n v="1284008400"/>
    <n v="1285131600"/>
    <x v="180"/>
    <d v="2010-09-22T05:00:00"/>
    <b v="0"/>
    <b v="0"/>
    <s v="music/rock"/>
    <x v="1"/>
    <x v="1"/>
  </r>
  <r>
    <n v="10550"/>
    <s v="USD"/>
    <n v="1"/>
    <s v="successful"/>
    <x v="1"/>
    <n v="6950"/>
    <n v="340"/>
    <n v="31.029411764705884"/>
    <x v="1"/>
    <n v="1556859600"/>
    <n v="1556946000"/>
    <x v="181"/>
    <d v="2019-05-04T05:00:00"/>
    <b v="0"/>
    <b v="0"/>
    <s v="theater/plays"/>
    <x v="3"/>
    <x v="3"/>
  </r>
  <r>
    <n v="718"/>
    <s v="USD"/>
    <n v="1"/>
    <s v="failed"/>
    <x v="0"/>
    <n v="-282"/>
    <n v="19"/>
    <n v="37.789473684210527"/>
    <x v="1"/>
    <n v="1526187600"/>
    <n v="1527138000"/>
    <x v="182"/>
    <d v="2018-05-24T05:00:00"/>
    <b v="0"/>
    <b v="0"/>
    <s v="film &amp; video/television"/>
    <x v="4"/>
    <x v="19"/>
  </r>
  <r>
    <n v="28358"/>
    <s v="USD"/>
    <n v="1"/>
    <s v="failed"/>
    <x v="0"/>
    <n v="-60442"/>
    <n v="886"/>
    <n v="32.006772009029348"/>
    <x v="1"/>
    <n v="1400821200"/>
    <n v="1402117200"/>
    <x v="183"/>
    <d v="2014-06-07T05:00:00"/>
    <b v="0"/>
    <b v="0"/>
    <s v="theater/plays"/>
    <x v="3"/>
    <x v="3"/>
  </r>
  <r>
    <n v="138384"/>
    <s v="CAD"/>
    <n v="0.74"/>
    <s v="successful"/>
    <x v="1"/>
    <n v="42204.160000000003"/>
    <n v="1442"/>
    <n v="71.015367545076288"/>
    <x v="0"/>
    <n v="1361599200"/>
    <n v="1364014800"/>
    <x v="184"/>
    <d v="2013-03-23T05:00:00"/>
    <b v="0"/>
    <b v="1"/>
    <s v="film &amp; video/shorts"/>
    <x v="4"/>
    <x v="12"/>
  </r>
  <r>
    <n v="2625"/>
    <s v="EUR"/>
    <n v="1.1200000000000001"/>
    <s v="failed"/>
    <x v="0"/>
    <n v="-5260"/>
    <n v="35"/>
    <n v="84.000000000000014"/>
    <x v="6"/>
    <n v="1417500000"/>
    <n v="1417586400"/>
    <x v="185"/>
    <d v="2014-12-03T06:00:00"/>
    <b v="0"/>
    <b v="0"/>
    <s v="theater/plays"/>
    <x v="3"/>
    <x v="3"/>
  </r>
  <r>
    <n v="45004"/>
    <s v="USD"/>
    <n v="1"/>
    <s v="canceled"/>
    <x v="3"/>
    <n v="-146296"/>
    <n v="441"/>
    <n v="102.0498866213152"/>
    <x v="1"/>
    <n v="1457071200"/>
    <n v="1457071200"/>
    <x v="186"/>
    <d v="2016-03-04T06:00:00"/>
    <b v="0"/>
    <b v="0"/>
    <s v="theater/plays"/>
    <x v="3"/>
    <x v="3"/>
  </r>
  <r>
    <n v="2538"/>
    <s v="USD"/>
    <n v="1"/>
    <s v="failed"/>
    <x v="0"/>
    <n v="-1162"/>
    <n v="24"/>
    <n v="105.75"/>
    <x v="1"/>
    <n v="1370322000"/>
    <n v="1370408400"/>
    <x v="187"/>
    <d v="2013-06-05T05:00:00"/>
    <b v="0"/>
    <b v="1"/>
    <s v="theater/plays"/>
    <x v="3"/>
    <x v="3"/>
  </r>
  <r>
    <n v="3188"/>
    <s v="EUR"/>
    <n v="1.1200000000000001"/>
    <s v="failed"/>
    <x v="0"/>
    <n v="-4829.4399999999996"/>
    <n v="86"/>
    <n v="41.518139534883723"/>
    <x v="6"/>
    <n v="1552366800"/>
    <n v="1552626000"/>
    <x v="188"/>
    <d v="2019-03-15T05:00:00"/>
    <b v="0"/>
    <b v="0"/>
    <s v="theater/plays"/>
    <x v="3"/>
    <x v="3"/>
  </r>
  <r>
    <n v="8517"/>
    <s v="USD"/>
    <n v="1"/>
    <s v="failed"/>
    <x v="0"/>
    <n v="-34083"/>
    <n v="243"/>
    <n v="35.049382716049379"/>
    <x v="1"/>
    <n v="1403845200"/>
    <n v="1404190800"/>
    <x v="189"/>
    <d v="2014-07-01T05:00:00"/>
    <b v="0"/>
    <b v="0"/>
    <s v="music/rock"/>
    <x v="1"/>
    <x v="1"/>
  </r>
  <r>
    <n v="3012"/>
    <s v="USD"/>
    <n v="1"/>
    <s v="failed"/>
    <x v="0"/>
    <n v="-3588"/>
    <n v="65"/>
    <n v="46.338461538461537"/>
    <x v="1"/>
    <n v="1523163600"/>
    <n v="1523509200"/>
    <x v="190"/>
    <d v="2018-04-12T05:00:00"/>
    <b v="1"/>
    <b v="0"/>
    <s v="music/indie rock"/>
    <x v="1"/>
    <x v="7"/>
  </r>
  <r>
    <n v="8716"/>
    <s v="USD"/>
    <n v="1"/>
    <s v="successful"/>
    <x v="1"/>
    <n v="1616"/>
    <n v="126"/>
    <n v="69.174603174603178"/>
    <x v="1"/>
    <n v="1442206800"/>
    <n v="1443589200"/>
    <x v="191"/>
    <d v="2015-09-30T05:00:00"/>
    <b v="0"/>
    <b v="0"/>
    <s v="music/metal"/>
    <x v="1"/>
    <x v="16"/>
  </r>
  <r>
    <n v="57157"/>
    <s v="USD"/>
    <n v="1"/>
    <s v="successful"/>
    <x v="1"/>
    <n v="41357"/>
    <n v="524"/>
    <n v="109.07824427480917"/>
    <x v="1"/>
    <n v="1532840400"/>
    <n v="1533445200"/>
    <x v="192"/>
    <d v="2018-08-05T05:00:00"/>
    <b v="0"/>
    <b v="0"/>
    <s v="music/electric music"/>
    <x v="1"/>
    <x v="5"/>
  </r>
  <r>
    <n v="5178"/>
    <s v="DKK"/>
    <n v="0.15"/>
    <s v="failed"/>
    <x v="0"/>
    <n v="-7423.3"/>
    <n v="100"/>
    <n v="7.7669999999999995"/>
    <x v="3"/>
    <n v="1472878800"/>
    <n v="1474520400"/>
    <x v="173"/>
    <d v="2016-09-22T05:00:00"/>
    <b v="0"/>
    <b v="0"/>
    <s v="technology/wearables"/>
    <x v="2"/>
    <x v="8"/>
  </r>
  <r>
    <n v="163118"/>
    <s v="USD"/>
    <n v="1"/>
    <s v="successful"/>
    <x v="1"/>
    <n v="108418"/>
    <n v="1989"/>
    <n v="82.010055304172951"/>
    <x v="1"/>
    <n v="1498194000"/>
    <n v="1499403600"/>
    <x v="193"/>
    <d v="2017-07-07T05:00:00"/>
    <b v="0"/>
    <b v="0"/>
    <s v="film &amp; video/drama"/>
    <x v="4"/>
    <x v="6"/>
  </r>
  <r>
    <n v="6041"/>
    <s v="USD"/>
    <n v="1"/>
    <s v="failed"/>
    <x v="0"/>
    <n v="-57159"/>
    <n v="168"/>
    <n v="35.958333333333336"/>
    <x v="1"/>
    <n v="1281070800"/>
    <n v="1283576400"/>
    <x v="194"/>
    <d v="2010-09-04T05:00:00"/>
    <b v="0"/>
    <b v="0"/>
    <s v="music/electric music"/>
    <x v="1"/>
    <x v="5"/>
  </r>
  <r>
    <n v="968"/>
    <s v="USD"/>
    <n v="1"/>
    <s v="failed"/>
    <x v="0"/>
    <n v="-832"/>
    <n v="13"/>
    <n v="74.461538461538467"/>
    <x v="1"/>
    <n v="1436245200"/>
    <n v="1436590800"/>
    <x v="195"/>
    <d v="2015-07-11T05:00:00"/>
    <b v="0"/>
    <b v="0"/>
    <s v="music/rock"/>
    <x v="1"/>
    <x v="1"/>
  </r>
  <r>
    <n v="2"/>
    <s v="CAD"/>
    <n v="0.74"/>
    <s v="failed"/>
    <x v="0"/>
    <n v="-98.52"/>
    <n v="1"/>
    <n v="1.48"/>
    <x v="0"/>
    <n v="1269493200"/>
    <n v="1270443600"/>
    <x v="152"/>
    <d v="2010-04-05T05:00:00"/>
    <b v="0"/>
    <b v="0"/>
    <s v="theater/plays"/>
    <x v="3"/>
    <x v="3"/>
  </r>
  <r>
    <n v="14305"/>
    <s v="USD"/>
    <n v="1"/>
    <s v="successful"/>
    <x v="1"/>
    <n v="12205"/>
    <n v="157"/>
    <n v="91.114649681528661"/>
    <x v="1"/>
    <n v="1406264400"/>
    <n v="1407819600"/>
    <x v="196"/>
    <d v="2014-08-12T05:00:00"/>
    <b v="0"/>
    <b v="0"/>
    <s v="technology/web"/>
    <x v="2"/>
    <x v="2"/>
  </r>
  <r>
    <n v="6543"/>
    <s v="USD"/>
    <n v="1"/>
    <s v="canceled"/>
    <x v="3"/>
    <n v="-1757"/>
    <n v="82"/>
    <n v="79.792682926829272"/>
    <x v="1"/>
    <n v="1317531600"/>
    <n v="1317877200"/>
    <x v="197"/>
    <d v="2011-10-06T05:00:00"/>
    <b v="0"/>
    <b v="0"/>
    <s v="food/food trucks"/>
    <x v="0"/>
    <x v="0"/>
  </r>
  <r>
    <n v="193413"/>
    <s v="AUD"/>
    <n v="0.69"/>
    <s v="successful"/>
    <x v="0"/>
    <n v="-10445.029999999999"/>
    <n v="4498"/>
    <n v="29.669846598488217"/>
    <x v="2"/>
    <n v="1484632800"/>
    <n v="1484805600"/>
    <x v="198"/>
    <d v="2017-01-19T06:00:00"/>
    <b v="0"/>
    <b v="0"/>
    <s v="theater/plays"/>
    <x v="3"/>
    <x v="3"/>
  </r>
  <r>
    <n v="2529"/>
    <s v="USD"/>
    <n v="1"/>
    <s v="failed"/>
    <x v="0"/>
    <n v="-72471"/>
    <n v="40"/>
    <n v="63.225000000000001"/>
    <x v="1"/>
    <n v="1301806800"/>
    <n v="1302670800"/>
    <x v="199"/>
    <d v="2011-04-13T05:00:00"/>
    <b v="0"/>
    <b v="0"/>
    <s v="music/jazz"/>
    <x v="1"/>
    <x v="17"/>
  </r>
  <r>
    <n v="5614"/>
    <s v="USD"/>
    <n v="1"/>
    <s v="successful"/>
    <x v="1"/>
    <n v="4314"/>
    <n v="80"/>
    <n v="70.174999999999997"/>
    <x v="1"/>
    <n v="1539752400"/>
    <n v="1540789200"/>
    <x v="200"/>
    <d v="2018-10-29T05:00:00"/>
    <b v="1"/>
    <b v="0"/>
    <s v="theater/plays"/>
    <x v="3"/>
    <x v="3"/>
  </r>
  <r>
    <n v="3496"/>
    <s v="USD"/>
    <n v="1"/>
    <s v="canceled"/>
    <x v="3"/>
    <n v="-5504"/>
    <n v="57"/>
    <n v="61.333333333333336"/>
    <x v="1"/>
    <n v="1267250400"/>
    <n v="1268028000"/>
    <x v="201"/>
    <d v="2010-03-08T06:00:00"/>
    <b v="0"/>
    <b v="0"/>
    <s v="publishing/fiction"/>
    <x v="5"/>
    <x v="13"/>
  </r>
  <r>
    <n v="4257"/>
    <s v="USD"/>
    <n v="1"/>
    <s v="successful"/>
    <x v="1"/>
    <n v="3257"/>
    <n v="43"/>
    <n v="99"/>
    <x v="1"/>
    <n v="1535432400"/>
    <n v="1537160400"/>
    <x v="202"/>
    <d v="2018-09-17T05:00:00"/>
    <b v="0"/>
    <b v="1"/>
    <s v="music/rock"/>
    <x v="1"/>
    <x v="1"/>
  </r>
  <r>
    <n v="199110"/>
    <s v="USD"/>
    <n v="1"/>
    <s v="successful"/>
    <x v="1"/>
    <n v="2210"/>
    <n v="2053"/>
    <n v="96.984900146127615"/>
    <x v="1"/>
    <n v="1510207200"/>
    <n v="1512280800"/>
    <x v="203"/>
    <d v="2017-12-03T06:00:00"/>
    <b v="0"/>
    <b v="0"/>
    <s v="film &amp; video/documentary"/>
    <x v="4"/>
    <x v="4"/>
  </r>
  <r>
    <n v="41212"/>
    <s v="AUD"/>
    <n v="0.69"/>
    <s v="live"/>
    <x v="2"/>
    <n v="-166063.72"/>
    <n v="808"/>
    <n v="35.193415841584155"/>
    <x v="2"/>
    <n v="1462510800"/>
    <n v="1463115600"/>
    <x v="204"/>
    <d v="2016-05-13T05:00:00"/>
    <b v="0"/>
    <b v="0"/>
    <s v="film &amp; video/documentary"/>
    <x v="4"/>
    <x v="4"/>
  </r>
  <r>
    <n v="6338"/>
    <s v="DKK"/>
    <n v="0.15"/>
    <s v="failed"/>
    <x v="0"/>
    <n v="-8449.2999999999993"/>
    <n v="226"/>
    <n v="4.2066371681415928"/>
    <x v="3"/>
    <n v="1488520800"/>
    <n v="1490850000"/>
    <x v="205"/>
    <d v="2017-03-30T05:00:00"/>
    <b v="0"/>
    <b v="0"/>
    <s v="film &amp; video/science fiction"/>
    <x v="4"/>
    <x v="22"/>
  </r>
  <r>
    <n v="99100"/>
    <s v="USD"/>
    <n v="1"/>
    <s v="failed"/>
    <x v="0"/>
    <n v="-5300"/>
    <n v="1625"/>
    <n v="60.984615384615381"/>
    <x v="1"/>
    <n v="1377579600"/>
    <n v="1379653200"/>
    <x v="206"/>
    <d v="2013-09-20T05:00:00"/>
    <b v="0"/>
    <b v="0"/>
    <s v="theater/plays"/>
    <x v="3"/>
    <x v="3"/>
  </r>
  <r>
    <n v="12300"/>
    <s v="USD"/>
    <n v="1"/>
    <s v="successful"/>
    <x v="1"/>
    <n v="4200"/>
    <n v="168"/>
    <n v="73.214285714285708"/>
    <x v="1"/>
    <n v="1576389600"/>
    <n v="1580364000"/>
    <x v="207"/>
    <d v="2020-01-30T06:00:00"/>
    <b v="0"/>
    <b v="0"/>
    <s v="theater/plays"/>
    <x v="3"/>
    <x v="3"/>
  </r>
  <r>
    <n v="171549"/>
    <s v="USD"/>
    <n v="1"/>
    <s v="successful"/>
    <x v="1"/>
    <n v="83649"/>
    <n v="4289"/>
    <n v="39.997435299603637"/>
    <x v="1"/>
    <n v="1289019600"/>
    <n v="1289714400"/>
    <x v="208"/>
    <d v="2010-11-14T06:00:00"/>
    <b v="0"/>
    <b v="1"/>
    <s v="music/indie rock"/>
    <x v="1"/>
    <x v="7"/>
  </r>
  <r>
    <n v="14324"/>
    <s v="USD"/>
    <n v="1"/>
    <s v="successful"/>
    <x v="1"/>
    <n v="12924"/>
    <n v="165"/>
    <n v="86.812121212121212"/>
    <x v="1"/>
    <n v="1282194000"/>
    <n v="1282712400"/>
    <x v="209"/>
    <d v="2010-08-25T05:00:00"/>
    <b v="0"/>
    <b v="0"/>
    <s v="music/rock"/>
    <x v="1"/>
    <x v="1"/>
  </r>
  <r>
    <n v="6024"/>
    <s v="USD"/>
    <n v="1"/>
    <s v="failed"/>
    <x v="0"/>
    <n v="-150776"/>
    <n v="143"/>
    <n v="42.125874125874127"/>
    <x v="1"/>
    <n v="1550037600"/>
    <n v="1550210400"/>
    <x v="210"/>
    <d v="2019-02-15T06:00:00"/>
    <b v="0"/>
    <b v="0"/>
    <s v="theater/plays"/>
    <x v="3"/>
    <x v="3"/>
  </r>
  <r>
    <n v="188721"/>
    <s v="USD"/>
    <n v="1"/>
    <s v="successful"/>
    <x v="1"/>
    <n v="67021"/>
    <n v="1815"/>
    <n v="103.97851239669421"/>
    <x v="1"/>
    <n v="1321941600"/>
    <n v="1322114400"/>
    <x v="211"/>
    <d v="2011-11-24T06:00:00"/>
    <b v="0"/>
    <b v="0"/>
    <s v="theater/plays"/>
    <x v="3"/>
    <x v="3"/>
  </r>
  <r>
    <n v="57911"/>
    <s v="USD"/>
    <n v="1"/>
    <s v="failed"/>
    <x v="0"/>
    <n v="-71489"/>
    <n v="934"/>
    <n v="62.003211991434689"/>
    <x v="1"/>
    <n v="1556427600"/>
    <n v="1557205200"/>
    <x v="212"/>
    <d v="2019-05-07T05:00:00"/>
    <b v="0"/>
    <b v="0"/>
    <s v="film &amp; video/science fiction"/>
    <x v="4"/>
    <x v="22"/>
  </r>
  <r>
    <n v="12309"/>
    <s v="GBP"/>
    <n v="1.35"/>
    <s v="successful"/>
    <x v="1"/>
    <n v="10917.150000000001"/>
    <n v="397"/>
    <n v="41.856801007556676"/>
    <x v="4"/>
    <n v="1320991200"/>
    <n v="1323928800"/>
    <x v="213"/>
    <d v="2011-12-15T06:00:00"/>
    <b v="0"/>
    <b v="1"/>
    <s v="film &amp; video/shorts"/>
    <x v="4"/>
    <x v="12"/>
  </r>
  <r>
    <n v="138497"/>
    <s v="USD"/>
    <n v="1"/>
    <s v="successful"/>
    <x v="1"/>
    <n v="96797"/>
    <n v="1539"/>
    <n v="89.991552956465242"/>
    <x v="1"/>
    <n v="1345093200"/>
    <n v="1346130000"/>
    <x v="214"/>
    <d v="2012-08-28T05:00:00"/>
    <b v="0"/>
    <b v="0"/>
    <s v="film &amp; video/animation"/>
    <x v="4"/>
    <x v="10"/>
  </r>
  <r>
    <n v="667"/>
    <s v="USD"/>
    <n v="1"/>
    <s v="failed"/>
    <x v="0"/>
    <n v="-7233"/>
    <n v="17"/>
    <n v="39.235294117647058"/>
    <x v="1"/>
    <n v="1309496400"/>
    <n v="1311051600"/>
    <x v="215"/>
    <d v="2011-07-19T05:00:00"/>
    <b v="1"/>
    <b v="0"/>
    <s v="theater/plays"/>
    <x v="3"/>
    <x v="3"/>
  </r>
  <r>
    <n v="119830"/>
    <s v="USD"/>
    <n v="1"/>
    <s v="failed"/>
    <x v="0"/>
    <n v="-1670"/>
    <n v="2179"/>
    <n v="54.993116108306566"/>
    <x v="1"/>
    <n v="1340254800"/>
    <n v="1340427600"/>
    <x v="216"/>
    <d v="2012-06-23T05:00:00"/>
    <b v="1"/>
    <b v="0"/>
    <s v="food/food trucks"/>
    <x v="0"/>
    <x v="0"/>
  </r>
  <r>
    <n v="6623"/>
    <s v="USD"/>
    <n v="1"/>
    <s v="successful"/>
    <x v="1"/>
    <n v="1823"/>
    <n v="138"/>
    <n v="47.992753623188406"/>
    <x v="1"/>
    <n v="1412226000"/>
    <n v="1412312400"/>
    <x v="217"/>
    <d v="2014-10-03T05:00:00"/>
    <b v="0"/>
    <b v="0"/>
    <s v="photography/photography books"/>
    <x v="7"/>
    <x v="14"/>
  </r>
  <r>
    <n v="81897"/>
    <s v="USD"/>
    <n v="1"/>
    <s v="failed"/>
    <x v="0"/>
    <n v="-5403"/>
    <n v="931"/>
    <n v="87.966702470461868"/>
    <x v="1"/>
    <n v="1458104400"/>
    <n v="1459314000"/>
    <x v="218"/>
    <d v="2016-03-30T05:00:00"/>
    <b v="0"/>
    <b v="0"/>
    <s v="theater/plays"/>
    <x v="3"/>
    <x v="3"/>
  </r>
  <r>
    <n v="186885"/>
    <s v="USD"/>
    <n v="1"/>
    <s v="successful"/>
    <x v="1"/>
    <n v="140585"/>
    <n v="3594"/>
    <n v="51.999165275459099"/>
    <x v="1"/>
    <n v="1411534800"/>
    <n v="1415426400"/>
    <x v="219"/>
    <d v="2014-11-08T06:00:00"/>
    <b v="0"/>
    <b v="0"/>
    <s v="film &amp; video/science fiction"/>
    <x v="4"/>
    <x v="22"/>
  </r>
  <r>
    <n v="176398"/>
    <s v="USD"/>
    <n v="1"/>
    <s v="successful"/>
    <x v="1"/>
    <n v="108598"/>
    <n v="5880"/>
    <n v="29.999659863945578"/>
    <x v="1"/>
    <n v="1399093200"/>
    <n v="1399093200"/>
    <x v="220"/>
    <d v="2014-05-03T05:00:00"/>
    <b v="1"/>
    <b v="0"/>
    <s v="music/rock"/>
    <x v="1"/>
    <x v="1"/>
  </r>
  <r>
    <n v="10999"/>
    <s v="USD"/>
    <n v="1"/>
    <s v="successful"/>
    <x v="1"/>
    <n v="7999"/>
    <n v="112"/>
    <n v="98.205357142857139"/>
    <x v="1"/>
    <n v="1270702800"/>
    <n v="1273899600"/>
    <x v="221"/>
    <d v="2010-05-15T05:00:00"/>
    <b v="0"/>
    <b v="0"/>
    <s v="photography/photography books"/>
    <x v="7"/>
    <x v="14"/>
  </r>
  <r>
    <n v="102751"/>
    <s v="USD"/>
    <n v="1"/>
    <s v="successful"/>
    <x v="1"/>
    <n v="41851"/>
    <n v="943"/>
    <n v="108.96182396606575"/>
    <x v="1"/>
    <n v="1431666000"/>
    <n v="1432184400"/>
    <x v="222"/>
    <d v="2015-05-21T05:00:00"/>
    <b v="0"/>
    <b v="0"/>
    <s v="games/mobile games"/>
    <x v="6"/>
    <x v="20"/>
  </r>
  <r>
    <n v="165352"/>
    <s v="USD"/>
    <n v="1"/>
    <s v="successful"/>
    <x v="1"/>
    <n v="27452"/>
    <n v="2468"/>
    <n v="66.998379254457049"/>
    <x v="1"/>
    <n v="1472619600"/>
    <n v="1474779600"/>
    <x v="172"/>
    <d v="2016-09-25T05:00:00"/>
    <b v="0"/>
    <b v="0"/>
    <s v="film &amp; video/animation"/>
    <x v="4"/>
    <x v="10"/>
  </r>
  <r>
    <n v="165798"/>
    <s v="USD"/>
    <n v="1"/>
    <s v="successful"/>
    <x v="1"/>
    <n v="80198"/>
    <n v="2551"/>
    <n v="64.99333594668758"/>
    <x v="1"/>
    <n v="1496293200"/>
    <n v="1500440400"/>
    <x v="223"/>
    <d v="2017-07-19T05:00:00"/>
    <b v="0"/>
    <b v="1"/>
    <s v="games/mobile games"/>
    <x v="6"/>
    <x v="20"/>
  </r>
  <r>
    <n v="10084"/>
    <s v="USD"/>
    <n v="1"/>
    <s v="successful"/>
    <x v="1"/>
    <n v="7684"/>
    <n v="101"/>
    <n v="99.841584158415841"/>
    <x v="1"/>
    <n v="1575612000"/>
    <n v="1575612000"/>
    <x v="224"/>
    <d v="2019-12-06T06:00:00"/>
    <b v="0"/>
    <b v="0"/>
    <s v="games/video games"/>
    <x v="6"/>
    <x v="11"/>
  </r>
  <r>
    <n v="5523"/>
    <s v="USD"/>
    <n v="1"/>
    <s v="canceled"/>
    <x v="3"/>
    <n v="-1677"/>
    <n v="67"/>
    <n v="82.432835820895519"/>
    <x v="1"/>
    <n v="1369112400"/>
    <n v="1374123600"/>
    <x v="225"/>
    <d v="2013-07-18T05:00:00"/>
    <b v="0"/>
    <b v="0"/>
    <s v="theater/plays"/>
    <x v="3"/>
    <x v="3"/>
  </r>
  <r>
    <n v="5823"/>
    <s v="USD"/>
    <n v="1"/>
    <s v="successful"/>
    <x v="1"/>
    <n v="2423"/>
    <n v="92"/>
    <n v="63.293478260869563"/>
    <x v="1"/>
    <n v="1469422800"/>
    <n v="1469509200"/>
    <x v="226"/>
    <d v="2016-07-26T05:00:00"/>
    <b v="0"/>
    <b v="0"/>
    <s v="theater/plays"/>
    <x v="3"/>
    <x v="3"/>
  </r>
  <r>
    <n v="6000"/>
    <s v="USD"/>
    <n v="1"/>
    <s v="successful"/>
    <x v="1"/>
    <n v="2200"/>
    <n v="62"/>
    <n v="96.774193548387103"/>
    <x v="1"/>
    <n v="1307854800"/>
    <n v="1309237200"/>
    <x v="227"/>
    <d v="2011-06-28T05:00:00"/>
    <b v="0"/>
    <b v="0"/>
    <s v="film &amp; video/animation"/>
    <x v="4"/>
    <x v="10"/>
  </r>
  <r>
    <n v="8181"/>
    <s v="EUR"/>
    <n v="1.1200000000000001"/>
    <s v="successful"/>
    <x v="1"/>
    <n v="1662.7200000000012"/>
    <n v="149"/>
    <n v="61.494765100671145"/>
    <x v="6"/>
    <n v="1503378000"/>
    <n v="1503982800"/>
    <x v="228"/>
    <d v="2017-08-29T05:00:00"/>
    <b v="0"/>
    <b v="1"/>
    <s v="games/video games"/>
    <x v="6"/>
    <x v="11"/>
  </r>
  <r>
    <n v="3589"/>
    <s v="USD"/>
    <n v="1"/>
    <s v="failed"/>
    <x v="0"/>
    <n v="-5011"/>
    <n v="92"/>
    <n v="39.010869565217391"/>
    <x v="1"/>
    <n v="1486965600"/>
    <n v="1487397600"/>
    <x v="229"/>
    <d v="2017-02-18T06:00:00"/>
    <b v="0"/>
    <b v="0"/>
    <s v="film &amp; video/animation"/>
    <x v="4"/>
    <x v="10"/>
  </r>
  <r>
    <n v="4323"/>
    <s v="AUD"/>
    <n v="0.69"/>
    <s v="failed"/>
    <x v="0"/>
    <n v="-36517.129999999997"/>
    <n v="57"/>
    <n v="52.331052631578949"/>
    <x v="2"/>
    <n v="1561438800"/>
    <n v="1562043600"/>
    <x v="230"/>
    <d v="2019-07-02T05:00:00"/>
    <b v="0"/>
    <b v="1"/>
    <s v="music/rock"/>
    <x v="1"/>
    <x v="1"/>
  </r>
  <r>
    <n v="14822"/>
    <s v="USD"/>
    <n v="1"/>
    <s v="successful"/>
    <x v="1"/>
    <n v="5522"/>
    <n v="329"/>
    <n v="45.051671732522799"/>
    <x v="1"/>
    <n v="1398402000"/>
    <n v="1398574800"/>
    <x v="231"/>
    <d v="2014-04-27T05:00:00"/>
    <b v="0"/>
    <b v="0"/>
    <s v="film &amp; video/animation"/>
    <x v="4"/>
    <x v="10"/>
  </r>
  <r>
    <n v="10138"/>
    <s v="DKK"/>
    <n v="0.15"/>
    <s v="successful"/>
    <x v="0"/>
    <n v="-879.3"/>
    <n v="97"/>
    <n v="15.677319587628867"/>
    <x v="3"/>
    <n v="1513231200"/>
    <n v="1515391200"/>
    <x v="232"/>
    <d v="2018-01-08T06:00:00"/>
    <b v="0"/>
    <b v="1"/>
    <s v="theater/plays"/>
    <x v="3"/>
    <x v="3"/>
  </r>
  <r>
    <n v="3127"/>
    <s v="USD"/>
    <n v="1"/>
    <s v="failed"/>
    <x v="0"/>
    <n v="-73"/>
    <n v="41"/>
    <n v="76.268292682926827"/>
    <x v="1"/>
    <n v="1440824400"/>
    <n v="1441170000"/>
    <x v="233"/>
    <d v="2015-09-02T05:00:00"/>
    <b v="0"/>
    <b v="0"/>
    <s v="technology/wearables"/>
    <x v="2"/>
    <x v="8"/>
  </r>
  <r>
    <n v="123124"/>
    <s v="USD"/>
    <n v="1"/>
    <s v="successful"/>
    <x v="1"/>
    <n v="93724"/>
    <n v="1784"/>
    <n v="69.015695067264573"/>
    <x v="1"/>
    <n v="1281070800"/>
    <n v="1281157200"/>
    <x v="194"/>
    <d v="2010-08-07T05:00:00"/>
    <b v="0"/>
    <b v="0"/>
    <s v="theater/plays"/>
    <x v="3"/>
    <x v="3"/>
  </r>
  <r>
    <n v="171729"/>
    <s v="AUD"/>
    <n v="0.69"/>
    <s v="successful"/>
    <x v="0"/>
    <n v="-50006.990000000005"/>
    <n v="1684"/>
    <n v="70.364020190023751"/>
    <x v="2"/>
    <n v="1397365200"/>
    <n v="1398229200"/>
    <x v="234"/>
    <d v="2014-04-23T05:00:00"/>
    <b v="0"/>
    <b v="1"/>
    <s v="publishing/nonfiction"/>
    <x v="5"/>
    <x v="9"/>
  </r>
  <r>
    <n v="10729"/>
    <s v="USD"/>
    <n v="1"/>
    <s v="successful"/>
    <x v="1"/>
    <n v="2329"/>
    <n v="250"/>
    <n v="42.915999999999997"/>
    <x v="1"/>
    <n v="1494392400"/>
    <n v="1495256400"/>
    <x v="235"/>
    <d v="2017-05-20T05:00:00"/>
    <b v="0"/>
    <b v="1"/>
    <s v="music/rock"/>
    <x v="1"/>
    <x v="1"/>
  </r>
  <r>
    <n v="10240"/>
    <s v="USD"/>
    <n v="1"/>
    <s v="successful"/>
    <x v="1"/>
    <n v="7940"/>
    <n v="238"/>
    <n v="43.025210084033617"/>
    <x v="1"/>
    <n v="1520143200"/>
    <n v="1520402400"/>
    <x v="236"/>
    <d v="2018-03-07T06:00:00"/>
    <b v="0"/>
    <b v="0"/>
    <s v="theater/plays"/>
    <x v="3"/>
    <x v="3"/>
  </r>
  <r>
    <n v="3988"/>
    <s v="USD"/>
    <n v="1"/>
    <s v="successful"/>
    <x v="1"/>
    <n v="3288"/>
    <n v="53"/>
    <n v="75.245283018867923"/>
    <x v="1"/>
    <n v="1405314000"/>
    <n v="1409806800"/>
    <x v="237"/>
    <d v="2014-09-04T05:00:00"/>
    <b v="0"/>
    <b v="0"/>
    <s v="theater/plays"/>
    <x v="3"/>
    <x v="3"/>
  </r>
  <r>
    <n v="14771"/>
    <s v="USD"/>
    <n v="1"/>
    <s v="successful"/>
    <x v="1"/>
    <n v="11871"/>
    <n v="214"/>
    <n v="69.023364485981304"/>
    <x v="1"/>
    <n v="1396846800"/>
    <n v="1396933200"/>
    <x v="238"/>
    <d v="2014-04-08T05:00:00"/>
    <b v="0"/>
    <b v="0"/>
    <s v="theater/plays"/>
    <x v="3"/>
    <x v="3"/>
  </r>
  <r>
    <n v="14649"/>
    <s v="USD"/>
    <n v="1"/>
    <s v="successful"/>
    <x v="1"/>
    <n v="10149"/>
    <n v="222"/>
    <n v="65.986486486486484"/>
    <x v="1"/>
    <n v="1375678800"/>
    <n v="1376024400"/>
    <x v="239"/>
    <d v="2013-08-09T05:00:00"/>
    <b v="0"/>
    <b v="0"/>
    <s v="technology/web"/>
    <x v="2"/>
    <x v="2"/>
  </r>
  <r>
    <n v="184658"/>
    <s v="USD"/>
    <n v="1"/>
    <s v="successful"/>
    <x v="1"/>
    <n v="164858"/>
    <n v="1884"/>
    <n v="98.013800424628457"/>
    <x v="1"/>
    <n v="1482386400"/>
    <n v="1483682400"/>
    <x v="240"/>
    <d v="2017-01-06T06:00:00"/>
    <b v="0"/>
    <b v="1"/>
    <s v="publishing/fiction"/>
    <x v="5"/>
    <x v="13"/>
  </r>
  <r>
    <n v="13103"/>
    <s v="AUD"/>
    <n v="0.69"/>
    <s v="successful"/>
    <x v="1"/>
    <n v="2841.0699999999997"/>
    <n v="218"/>
    <n v="41.472798165137611"/>
    <x v="2"/>
    <n v="1420005600"/>
    <n v="1420437600"/>
    <x v="241"/>
    <d v="2015-01-05T06:00:00"/>
    <b v="0"/>
    <b v="0"/>
    <s v="games/mobile games"/>
    <x v="6"/>
    <x v="20"/>
  </r>
  <r>
    <n v="168095"/>
    <s v="USD"/>
    <n v="1"/>
    <s v="successful"/>
    <x v="1"/>
    <n v="106595"/>
    <n v="6465"/>
    <n v="26.000773395204948"/>
    <x v="1"/>
    <n v="1420178400"/>
    <n v="1420783200"/>
    <x v="242"/>
    <d v="2015-01-09T06:00:00"/>
    <b v="0"/>
    <b v="0"/>
    <s v="publishing/translations"/>
    <x v="5"/>
    <x v="18"/>
  </r>
  <r>
    <n v="3"/>
    <s v="USD"/>
    <n v="1"/>
    <s v="failed"/>
    <x v="0"/>
    <n v="-97"/>
    <n v="1"/>
    <n v="3"/>
    <x v="1"/>
    <n v="1264399200"/>
    <n v="1267423200"/>
    <x v="67"/>
    <d v="2010-03-01T06:00:00"/>
    <b v="0"/>
    <b v="0"/>
    <s v="music/rock"/>
    <x v="1"/>
    <x v="1"/>
  </r>
  <r>
    <n v="3840"/>
    <s v="USD"/>
    <n v="1"/>
    <s v="failed"/>
    <x v="0"/>
    <n v="-3260"/>
    <n v="101"/>
    <n v="38.019801980198018"/>
    <x v="1"/>
    <n v="1355032800"/>
    <n v="1355205600"/>
    <x v="243"/>
    <d v="2012-12-11T06:00:00"/>
    <b v="0"/>
    <b v="0"/>
    <s v="theater/plays"/>
    <x v="3"/>
    <x v="3"/>
  </r>
  <r>
    <n v="6263"/>
    <s v="USD"/>
    <n v="1"/>
    <s v="successful"/>
    <x v="1"/>
    <n v="5263"/>
    <n v="59"/>
    <n v="106.15254237288136"/>
    <x v="1"/>
    <n v="1382677200"/>
    <n v="1383109200"/>
    <x v="244"/>
    <d v="2013-10-30T05:00:00"/>
    <b v="0"/>
    <b v="0"/>
    <s v="theater/plays"/>
    <x v="3"/>
    <x v="3"/>
  </r>
  <r>
    <n v="108161"/>
    <s v="CAD"/>
    <n v="0.74"/>
    <s v="failed"/>
    <x v="0"/>
    <n v="-41460.86"/>
    <n v="1335"/>
    <n v="59.954411985018723"/>
    <x v="0"/>
    <n v="1302238800"/>
    <n v="1303275600"/>
    <x v="245"/>
    <d v="2011-04-20T05:00:00"/>
    <b v="0"/>
    <b v="0"/>
    <s v="film &amp; video/drama"/>
    <x v="4"/>
    <x v="6"/>
  </r>
  <r>
    <n v="8505"/>
    <s v="USD"/>
    <n v="1"/>
    <s v="successful"/>
    <x v="1"/>
    <n v="3905"/>
    <n v="88"/>
    <n v="96.647727272727266"/>
    <x v="1"/>
    <n v="1487656800"/>
    <n v="1487829600"/>
    <x v="246"/>
    <d v="2017-02-23T06:00:00"/>
    <b v="0"/>
    <b v="0"/>
    <s v="publishing/nonfiction"/>
    <x v="5"/>
    <x v="9"/>
  </r>
  <r>
    <n v="96735"/>
    <s v="USD"/>
    <n v="1"/>
    <s v="successful"/>
    <x v="1"/>
    <n v="16235"/>
    <n v="1697"/>
    <n v="57.003535651149086"/>
    <x v="1"/>
    <n v="1297836000"/>
    <n v="1298268000"/>
    <x v="247"/>
    <d v="2011-02-21T06:00:00"/>
    <b v="0"/>
    <b v="1"/>
    <s v="music/rock"/>
    <x v="1"/>
    <x v="1"/>
  </r>
  <r>
    <n v="959"/>
    <s v="GBP"/>
    <n v="1.35"/>
    <s v="failed"/>
    <x v="0"/>
    <n v="-2805.35"/>
    <n v="15"/>
    <n v="86.31"/>
    <x v="4"/>
    <n v="1453615200"/>
    <n v="1456812000"/>
    <x v="248"/>
    <d v="2016-03-01T06:00:00"/>
    <b v="0"/>
    <b v="0"/>
    <s v="music/rock"/>
    <x v="1"/>
    <x v="1"/>
  </r>
  <r>
    <n v="8322"/>
    <s v="USD"/>
    <n v="1"/>
    <s v="successful"/>
    <x v="1"/>
    <n v="2622"/>
    <n v="92"/>
    <n v="90.456521739130437"/>
    <x v="1"/>
    <n v="1362463200"/>
    <n v="1363669200"/>
    <x v="249"/>
    <d v="2013-03-19T05:00:00"/>
    <b v="0"/>
    <b v="0"/>
    <s v="theater/plays"/>
    <x v="3"/>
    <x v="3"/>
  </r>
  <r>
    <n v="13424"/>
    <s v="USD"/>
    <n v="1"/>
    <s v="successful"/>
    <x v="1"/>
    <n v="8424"/>
    <n v="186"/>
    <n v="72.172043010752688"/>
    <x v="1"/>
    <n v="1481176800"/>
    <n v="1482904800"/>
    <x v="250"/>
    <d v="2016-12-28T06:00:00"/>
    <b v="0"/>
    <b v="1"/>
    <s v="theater/plays"/>
    <x v="3"/>
    <x v="3"/>
  </r>
  <r>
    <n v="10755"/>
    <s v="USD"/>
    <n v="1"/>
    <s v="successful"/>
    <x v="1"/>
    <n v="8955"/>
    <n v="138"/>
    <n v="77.934782608695656"/>
    <x v="1"/>
    <n v="1354946400"/>
    <n v="1356588000"/>
    <x v="251"/>
    <d v="2012-12-27T06:00:00"/>
    <b v="1"/>
    <b v="0"/>
    <s v="photography/photography books"/>
    <x v="7"/>
    <x v="14"/>
  </r>
  <r>
    <n v="9935"/>
    <s v="USD"/>
    <n v="1"/>
    <s v="successful"/>
    <x v="1"/>
    <n v="3635"/>
    <n v="261"/>
    <n v="38.065134099616856"/>
    <x v="1"/>
    <n v="1348808400"/>
    <n v="1349845200"/>
    <x v="136"/>
    <d v="2012-10-10T05:00:00"/>
    <b v="0"/>
    <b v="0"/>
    <s v="music/rock"/>
    <x v="1"/>
    <x v="1"/>
  </r>
  <r>
    <n v="26303"/>
    <s v="USD"/>
    <n v="1"/>
    <s v="failed"/>
    <x v="0"/>
    <n v="-57997"/>
    <n v="454"/>
    <n v="57.936123348017624"/>
    <x v="1"/>
    <n v="1282712400"/>
    <n v="1283058000"/>
    <x v="252"/>
    <d v="2010-08-29T05:00:00"/>
    <b v="0"/>
    <b v="1"/>
    <s v="music/rock"/>
    <x v="1"/>
    <x v="1"/>
  </r>
  <r>
    <n v="5328"/>
    <s v="USD"/>
    <n v="1"/>
    <s v="successful"/>
    <x v="1"/>
    <n v="3628"/>
    <n v="107"/>
    <n v="49.794392523364486"/>
    <x v="1"/>
    <n v="1301979600"/>
    <n v="1304226000"/>
    <x v="253"/>
    <d v="2011-05-01T05:00:00"/>
    <b v="0"/>
    <b v="1"/>
    <s v="music/indie rock"/>
    <x v="1"/>
    <x v="7"/>
  </r>
  <r>
    <n v="10756"/>
    <s v="USD"/>
    <n v="1"/>
    <s v="successful"/>
    <x v="1"/>
    <n v="7856"/>
    <n v="199"/>
    <n v="54.050251256281406"/>
    <x v="1"/>
    <n v="1263016800"/>
    <n v="1263016800"/>
    <x v="254"/>
    <d v="2010-01-09T06:00:00"/>
    <b v="0"/>
    <b v="0"/>
    <s v="photography/photography books"/>
    <x v="7"/>
    <x v="14"/>
  </r>
  <r>
    <n v="165375"/>
    <s v="USD"/>
    <n v="1"/>
    <s v="successful"/>
    <x v="1"/>
    <n v="119775"/>
    <n v="5512"/>
    <n v="30.002721335268504"/>
    <x v="1"/>
    <n v="1360648800"/>
    <n v="1362031200"/>
    <x v="255"/>
    <d v="2013-02-28T06:00:00"/>
    <b v="0"/>
    <b v="0"/>
    <s v="theater/plays"/>
    <x v="3"/>
    <x v="3"/>
  </r>
  <r>
    <n v="6031"/>
    <s v="USD"/>
    <n v="1"/>
    <s v="successful"/>
    <x v="1"/>
    <n v="1131"/>
    <n v="86"/>
    <n v="70.127906976744185"/>
    <x v="1"/>
    <n v="1451800800"/>
    <n v="1455602400"/>
    <x v="256"/>
    <d v="2016-02-16T06:00:00"/>
    <b v="0"/>
    <b v="0"/>
    <s v="theater/plays"/>
    <x v="3"/>
    <x v="3"/>
  </r>
  <r>
    <n v="85902"/>
    <s v="EUR"/>
    <n v="1.1200000000000001"/>
    <s v="failed"/>
    <x v="0"/>
    <n v="-15689.759999999995"/>
    <n v="3182"/>
    <n v="30.235776241357637"/>
    <x v="6"/>
    <n v="1415340000"/>
    <n v="1418191200"/>
    <x v="257"/>
    <d v="2014-12-10T06:00:00"/>
    <b v="0"/>
    <b v="1"/>
    <s v="music/jazz"/>
    <x v="1"/>
    <x v="17"/>
  </r>
  <r>
    <n v="143910"/>
    <s v="AUD"/>
    <n v="0.69"/>
    <s v="successful"/>
    <x v="1"/>
    <n v="37697.899999999994"/>
    <n v="2768"/>
    <n v="35.873518786127164"/>
    <x v="2"/>
    <n v="1351054800"/>
    <n v="1352440800"/>
    <x v="258"/>
    <d v="2012-11-09T06:00:00"/>
    <b v="0"/>
    <b v="0"/>
    <s v="theater/plays"/>
    <x v="3"/>
    <x v="3"/>
  </r>
  <r>
    <n v="2708"/>
    <s v="USD"/>
    <n v="1"/>
    <s v="successful"/>
    <x v="1"/>
    <n v="1208"/>
    <n v="48"/>
    <n v="56.416666666666664"/>
    <x v="1"/>
    <n v="1349326800"/>
    <n v="1353304800"/>
    <x v="259"/>
    <d v="2012-11-19T06:00:00"/>
    <b v="0"/>
    <b v="0"/>
    <s v="film &amp; video/documentary"/>
    <x v="4"/>
    <x v="4"/>
  </r>
  <r>
    <n v="8842"/>
    <s v="USD"/>
    <n v="1"/>
    <s v="successful"/>
    <x v="1"/>
    <n v="5342"/>
    <n v="87"/>
    <n v="101.63218390804597"/>
    <x v="1"/>
    <n v="1548914400"/>
    <n v="1550728800"/>
    <x v="260"/>
    <d v="2019-02-21T06:00:00"/>
    <b v="0"/>
    <b v="0"/>
    <s v="film &amp; video/television"/>
    <x v="4"/>
    <x v="19"/>
  </r>
  <r>
    <n v="47260"/>
    <s v="USD"/>
    <n v="1"/>
    <s v="canceled"/>
    <x v="3"/>
    <n v="-126640"/>
    <n v="1890"/>
    <n v="25.005291005291006"/>
    <x v="1"/>
    <n v="1291269600"/>
    <n v="1291442400"/>
    <x v="261"/>
    <d v="2010-12-04T06:00:00"/>
    <b v="0"/>
    <b v="0"/>
    <s v="games/video games"/>
    <x v="6"/>
    <x v="11"/>
  </r>
  <r>
    <n v="1953"/>
    <s v="USD"/>
    <n v="1"/>
    <s v="live"/>
    <x v="2"/>
    <n v="-151747"/>
    <n v="61"/>
    <n v="32.016393442622949"/>
    <x v="1"/>
    <n v="1449468000"/>
    <n v="1452146400"/>
    <x v="262"/>
    <d v="2016-01-07T06:00:00"/>
    <b v="0"/>
    <b v="0"/>
    <s v="photography/photography books"/>
    <x v="7"/>
    <x v="14"/>
  </r>
  <r>
    <n v="155349"/>
    <s v="USD"/>
    <n v="1"/>
    <s v="successful"/>
    <x v="1"/>
    <n v="104249"/>
    <n v="1894"/>
    <n v="82.021647307286173"/>
    <x v="1"/>
    <n v="1562734800"/>
    <n v="1564894800"/>
    <x v="263"/>
    <d v="2019-08-04T05:00:00"/>
    <b v="0"/>
    <b v="1"/>
    <s v="theater/plays"/>
    <x v="3"/>
    <x v="3"/>
  </r>
  <r>
    <n v="10704"/>
    <s v="CAD"/>
    <n v="0.74"/>
    <s v="successful"/>
    <x v="1"/>
    <n v="120.96000000000004"/>
    <n v="282"/>
    <n v="28.088510638297873"/>
    <x v="0"/>
    <n v="1505624400"/>
    <n v="1505883600"/>
    <x v="264"/>
    <d v="2017-09-20T05:00:00"/>
    <b v="0"/>
    <b v="0"/>
    <s v="theater/plays"/>
    <x v="3"/>
    <x v="3"/>
  </r>
  <r>
    <n v="773"/>
    <s v="USD"/>
    <n v="1"/>
    <s v="failed"/>
    <x v="0"/>
    <n v="-1627"/>
    <n v="15"/>
    <n v="51.533333333333331"/>
    <x v="1"/>
    <n v="1509948000"/>
    <n v="1510380000"/>
    <x v="265"/>
    <d v="2017-11-11T06:00:00"/>
    <b v="0"/>
    <b v="0"/>
    <s v="theater/plays"/>
    <x v="3"/>
    <x v="3"/>
  </r>
  <r>
    <n v="9419"/>
    <s v="USD"/>
    <n v="1"/>
    <s v="successful"/>
    <x v="1"/>
    <n v="5519"/>
    <n v="116"/>
    <n v="81.198275862068968"/>
    <x v="1"/>
    <n v="1554526800"/>
    <n v="1555218000"/>
    <x v="266"/>
    <d v="2019-04-14T05:00:00"/>
    <b v="0"/>
    <b v="0"/>
    <s v="publishing/translations"/>
    <x v="5"/>
    <x v="18"/>
  </r>
  <r>
    <n v="5324"/>
    <s v="USD"/>
    <n v="1"/>
    <s v="failed"/>
    <x v="0"/>
    <n v="-176"/>
    <n v="133"/>
    <n v="40.030075187969928"/>
    <x v="1"/>
    <n v="1334811600"/>
    <n v="1335243600"/>
    <x v="267"/>
    <d v="2012-04-24T05:00:00"/>
    <b v="0"/>
    <b v="1"/>
    <s v="games/video games"/>
    <x v="6"/>
    <x v="11"/>
  </r>
  <r>
    <n v="7465"/>
    <s v="USD"/>
    <n v="1"/>
    <s v="successful"/>
    <x v="1"/>
    <n v="6765"/>
    <n v="83"/>
    <n v="89.939759036144579"/>
    <x v="1"/>
    <n v="1279515600"/>
    <n v="1279688400"/>
    <x v="268"/>
    <d v="2010-07-21T05:00:00"/>
    <b v="0"/>
    <b v="0"/>
    <s v="theater/plays"/>
    <x v="3"/>
    <x v="3"/>
  </r>
  <r>
    <n v="8799"/>
    <s v="USD"/>
    <n v="1"/>
    <s v="successful"/>
    <x v="1"/>
    <n v="6099"/>
    <n v="91"/>
    <n v="96.692307692307693"/>
    <x v="1"/>
    <n v="1353909600"/>
    <n v="1356069600"/>
    <x v="269"/>
    <d v="2012-12-21T06:00:00"/>
    <b v="0"/>
    <b v="0"/>
    <s v="technology/web"/>
    <x v="2"/>
    <x v="2"/>
  </r>
  <r>
    <n v="13656"/>
    <s v="USD"/>
    <n v="1"/>
    <s v="successful"/>
    <x v="1"/>
    <n v="5656"/>
    <n v="546"/>
    <n v="25.010989010989011"/>
    <x v="1"/>
    <n v="1535950800"/>
    <n v="1536210000"/>
    <x v="270"/>
    <d v="2018-09-06T05:00:00"/>
    <b v="0"/>
    <b v="0"/>
    <s v="theater/plays"/>
    <x v="3"/>
    <x v="3"/>
  </r>
  <r>
    <n v="14536"/>
    <s v="USD"/>
    <n v="1"/>
    <s v="successful"/>
    <x v="1"/>
    <n v="12036"/>
    <n v="393"/>
    <n v="36.987277353689571"/>
    <x v="1"/>
    <n v="1511244000"/>
    <n v="1511762400"/>
    <x v="271"/>
    <d v="2017-11-27T06:00:00"/>
    <b v="0"/>
    <b v="0"/>
    <s v="film &amp; video/animation"/>
    <x v="4"/>
    <x v="10"/>
  </r>
  <r>
    <n v="150552"/>
    <s v="USD"/>
    <n v="1"/>
    <s v="failed"/>
    <x v="0"/>
    <n v="-13948"/>
    <n v="2062"/>
    <n v="73.012609117361791"/>
    <x v="1"/>
    <n v="1331445600"/>
    <n v="1333256400"/>
    <x v="272"/>
    <d v="2012-04-01T05:00:00"/>
    <b v="0"/>
    <b v="1"/>
    <s v="theater/plays"/>
    <x v="3"/>
    <x v="3"/>
  </r>
  <r>
    <n v="9076"/>
    <s v="USD"/>
    <n v="1"/>
    <s v="successful"/>
    <x v="1"/>
    <n v="676"/>
    <n v="133"/>
    <n v="68.240601503759393"/>
    <x v="1"/>
    <n v="1480226400"/>
    <n v="1480744800"/>
    <x v="73"/>
    <d v="2016-12-03T06:00:00"/>
    <b v="0"/>
    <b v="1"/>
    <s v="film &amp; video/television"/>
    <x v="4"/>
    <x v="19"/>
  </r>
  <r>
    <n v="1517"/>
    <s v="DKK"/>
    <n v="0.15"/>
    <s v="failed"/>
    <x v="0"/>
    <n v="-7872.45"/>
    <n v="29"/>
    <n v="7.8465517241379308"/>
    <x v="3"/>
    <n v="1464584400"/>
    <n v="1465016400"/>
    <x v="273"/>
    <d v="2016-06-04T05:00:00"/>
    <b v="0"/>
    <b v="0"/>
    <s v="music/rock"/>
    <x v="1"/>
    <x v="1"/>
  </r>
  <r>
    <n v="8153"/>
    <s v="USD"/>
    <n v="1"/>
    <s v="failed"/>
    <x v="0"/>
    <n v="-1647"/>
    <n v="132"/>
    <n v="61.765151515151516"/>
    <x v="1"/>
    <n v="1335848400"/>
    <n v="1336280400"/>
    <x v="274"/>
    <d v="2012-05-06T05:00:00"/>
    <b v="0"/>
    <b v="0"/>
    <s v="technology/web"/>
    <x v="2"/>
    <x v="2"/>
  </r>
  <r>
    <n v="6357"/>
    <s v="USD"/>
    <n v="1"/>
    <s v="successful"/>
    <x v="1"/>
    <n v="5457"/>
    <n v="254"/>
    <n v="25.027559055118111"/>
    <x v="1"/>
    <n v="1473483600"/>
    <n v="1476766800"/>
    <x v="275"/>
    <d v="2016-10-18T05:00:00"/>
    <b v="0"/>
    <b v="0"/>
    <s v="theater/plays"/>
    <x v="3"/>
    <x v="3"/>
  </r>
  <r>
    <n v="19557"/>
    <s v="USD"/>
    <n v="1"/>
    <s v="canceled"/>
    <x v="3"/>
    <n v="-92543"/>
    <n v="184"/>
    <n v="106.28804347826087"/>
    <x v="1"/>
    <n v="1479880800"/>
    <n v="1480485600"/>
    <x v="276"/>
    <d v="2016-11-30T06:00:00"/>
    <b v="0"/>
    <b v="0"/>
    <s v="theater/plays"/>
    <x v="3"/>
    <x v="3"/>
  </r>
  <r>
    <n v="13213"/>
    <s v="USD"/>
    <n v="1"/>
    <s v="successful"/>
    <x v="1"/>
    <n v="6913"/>
    <n v="176"/>
    <n v="75.07386363636364"/>
    <x v="1"/>
    <n v="1430197200"/>
    <n v="1430197200"/>
    <x v="277"/>
    <d v="2015-04-28T05:00:00"/>
    <b v="0"/>
    <b v="0"/>
    <s v="music/electric music"/>
    <x v="1"/>
    <x v="5"/>
  </r>
  <r>
    <n v="5476"/>
    <s v="DKK"/>
    <n v="0.15"/>
    <s v="failed"/>
    <x v="0"/>
    <n v="-4778.6000000000004"/>
    <n v="137"/>
    <n v="5.9956204379562044"/>
    <x v="3"/>
    <n v="1331701200"/>
    <n v="1331787600"/>
    <x v="278"/>
    <d v="2012-03-15T05:00:00"/>
    <b v="0"/>
    <b v="1"/>
    <s v="music/metal"/>
    <x v="1"/>
    <x v="16"/>
  </r>
  <r>
    <n v="13474"/>
    <s v="CAD"/>
    <n v="0.74"/>
    <s v="successful"/>
    <x v="1"/>
    <n v="9170.76"/>
    <n v="337"/>
    <n v="29.586824925816025"/>
    <x v="0"/>
    <n v="1438578000"/>
    <n v="1438837200"/>
    <x v="279"/>
    <d v="2015-08-06T05:00:00"/>
    <b v="0"/>
    <b v="0"/>
    <s v="theater/plays"/>
    <x v="3"/>
    <x v="3"/>
  </r>
  <r>
    <n v="91722"/>
    <s v="USD"/>
    <n v="1"/>
    <s v="failed"/>
    <x v="0"/>
    <n v="-76878"/>
    <n v="908"/>
    <n v="101.01541850220265"/>
    <x v="1"/>
    <n v="1368162000"/>
    <n v="1370926800"/>
    <x v="280"/>
    <d v="2013-06-11T05:00:00"/>
    <b v="0"/>
    <b v="1"/>
    <s v="film &amp; video/documentary"/>
    <x v="4"/>
    <x v="4"/>
  </r>
  <r>
    <n v="8219"/>
    <s v="USD"/>
    <n v="1"/>
    <s v="successful"/>
    <x v="1"/>
    <n v="6419"/>
    <n v="107"/>
    <n v="76.813084112149539"/>
    <x v="1"/>
    <n v="1318654800"/>
    <n v="1319000400"/>
    <x v="281"/>
    <d v="2011-10-19T05:00:00"/>
    <b v="1"/>
    <b v="0"/>
    <s v="technology/web"/>
    <x v="2"/>
    <x v="2"/>
  </r>
  <r>
    <n v="717"/>
    <s v="USD"/>
    <n v="1"/>
    <s v="failed"/>
    <x v="0"/>
    <n v="-6583"/>
    <n v="10"/>
    <n v="71.7"/>
    <x v="1"/>
    <n v="1331874000"/>
    <n v="1333429200"/>
    <x v="282"/>
    <d v="2012-04-03T05:00:00"/>
    <b v="0"/>
    <b v="0"/>
    <s v="food/food trucks"/>
    <x v="0"/>
    <x v="0"/>
  </r>
  <r>
    <n v="1065"/>
    <s v="EUR"/>
    <n v="1.1200000000000001"/>
    <s v="canceled"/>
    <x v="3"/>
    <n v="-5307.2"/>
    <n v="32"/>
    <n v="37.275000000000006"/>
    <x v="6"/>
    <n v="1286254800"/>
    <n v="1287032400"/>
    <x v="283"/>
    <d v="2010-10-14T05:00:00"/>
    <b v="0"/>
    <b v="0"/>
    <s v="theater/plays"/>
    <x v="3"/>
    <x v="3"/>
  </r>
  <r>
    <n v="8038"/>
    <s v="USD"/>
    <n v="1"/>
    <s v="successful"/>
    <x v="1"/>
    <n v="7438"/>
    <n v="183"/>
    <n v="43.923497267759565"/>
    <x v="1"/>
    <n v="1540530000"/>
    <n v="1541570400"/>
    <x v="284"/>
    <d v="2018-11-07T06:00:00"/>
    <b v="0"/>
    <b v="0"/>
    <s v="theater/plays"/>
    <x v="3"/>
    <x v="3"/>
  </r>
  <r>
    <n v="68769"/>
    <s v="CHF"/>
    <n v="1.2"/>
    <s v="failed"/>
    <x v="0"/>
    <n v="-110377.2"/>
    <n v="1910"/>
    <n v="43.205654450261783"/>
    <x v="5"/>
    <n v="1381813200"/>
    <n v="1383976800"/>
    <x v="285"/>
    <d v="2013-11-09T06:00:00"/>
    <b v="0"/>
    <b v="0"/>
    <s v="theater/plays"/>
    <x v="3"/>
    <x v="3"/>
  </r>
  <r>
    <n v="3352"/>
    <s v="AUD"/>
    <n v="0.69"/>
    <s v="failed"/>
    <x v="0"/>
    <n v="-3787.1200000000003"/>
    <n v="38"/>
    <n v="60.865263157894731"/>
    <x v="2"/>
    <n v="1548655200"/>
    <n v="1550556000"/>
    <x v="286"/>
    <d v="2019-02-19T06:00:00"/>
    <b v="0"/>
    <b v="0"/>
    <s v="theater/plays"/>
    <x v="3"/>
    <x v="3"/>
  </r>
  <r>
    <n v="6785"/>
    <s v="AUD"/>
    <n v="0.69"/>
    <s v="failed"/>
    <x v="0"/>
    <n v="-2518.3500000000004"/>
    <n v="104"/>
    <n v="45.015865384615381"/>
    <x v="2"/>
    <n v="1389679200"/>
    <n v="1390456800"/>
    <x v="287"/>
    <d v="2014-01-23T06:00:00"/>
    <b v="0"/>
    <b v="1"/>
    <s v="theater/plays"/>
    <x v="3"/>
    <x v="3"/>
  </r>
  <r>
    <n v="5037"/>
    <s v="USD"/>
    <n v="1"/>
    <s v="successful"/>
    <x v="1"/>
    <n v="1537"/>
    <n v="72"/>
    <n v="69.958333333333329"/>
    <x v="1"/>
    <n v="1456466400"/>
    <n v="1458018000"/>
    <x v="288"/>
    <d v="2016-03-15T05:00:00"/>
    <b v="0"/>
    <b v="1"/>
    <s v="music/rock"/>
    <x v="1"/>
    <x v="1"/>
  </r>
  <r>
    <n v="1954"/>
    <s v="USD"/>
    <n v="1"/>
    <s v="failed"/>
    <x v="0"/>
    <n v="-1846"/>
    <n v="49"/>
    <n v="39.877551020408163"/>
    <x v="1"/>
    <n v="1456984800"/>
    <n v="1461819600"/>
    <x v="289"/>
    <d v="2016-04-28T05:00:00"/>
    <b v="0"/>
    <b v="0"/>
    <s v="food/food trucks"/>
    <x v="0"/>
    <x v="0"/>
  </r>
  <r>
    <n v="5"/>
    <s v="DKK"/>
    <n v="0.15"/>
    <s v="failed"/>
    <x v="0"/>
    <n v="-99.25"/>
    <n v="1"/>
    <n v="0.75"/>
    <x v="3"/>
    <n v="1504069200"/>
    <n v="1504155600"/>
    <x v="290"/>
    <d v="2017-08-31T05:00:00"/>
    <b v="0"/>
    <b v="1"/>
    <s v="publishing/nonfiction"/>
    <x v="5"/>
    <x v="9"/>
  </r>
  <r>
    <n v="12102"/>
    <s v="USD"/>
    <n v="1"/>
    <s v="successful"/>
    <x v="1"/>
    <n v="11202"/>
    <n v="295"/>
    <n v="41.023728813559323"/>
    <x v="1"/>
    <n v="1424930400"/>
    <n v="1426395600"/>
    <x v="291"/>
    <d v="2015-03-15T05:00:00"/>
    <b v="0"/>
    <b v="0"/>
    <s v="film &amp; video/documentary"/>
    <x v="4"/>
    <x v="4"/>
  </r>
  <r>
    <n v="24234"/>
    <s v="USD"/>
    <n v="1"/>
    <s v="failed"/>
    <x v="0"/>
    <n v="-51866"/>
    <n v="245"/>
    <n v="98.914285714285711"/>
    <x v="1"/>
    <n v="1535864400"/>
    <n v="1537074000"/>
    <x v="292"/>
    <d v="2018-09-16T05:00:00"/>
    <b v="0"/>
    <b v="0"/>
    <s v="theater/plays"/>
    <x v="3"/>
    <x v="3"/>
  </r>
  <r>
    <n v="2809"/>
    <s v="USD"/>
    <n v="1"/>
    <s v="failed"/>
    <x v="0"/>
    <n v="-591"/>
    <n v="32"/>
    <n v="87.78125"/>
    <x v="1"/>
    <n v="1452146400"/>
    <n v="1452578400"/>
    <x v="293"/>
    <d v="2016-01-12T06:00:00"/>
    <b v="0"/>
    <b v="0"/>
    <s v="music/indie rock"/>
    <x v="1"/>
    <x v="7"/>
  </r>
  <r>
    <n v="11469"/>
    <s v="USD"/>
    <n v="1"/>
    <s v="successful"/>
    <x v="1"/>
    <n v="9369"/>
    <n v="142"/>
    <n v="80.767605633802816"/>
    <x v="1"/>
    <n v="1470546000"/>
    <n v="1474088400"/>
    <x v="294"/>
    <d v="2016-09-17T05:00:00"/>
    <b v="0"/>
    <b v="0"/>
    <s v="film &amp; video/documentary"/>
    <x v="4"/>
    <x v="4"/>
  </r>
  <r>
    <n v="8014"/>
    <s v="USD"/>
    <n v="1"/>
    <s v="successful"/>
    <x v="1"/>
    <n v="5214"/>
    <n v="85"/>
    <n v="94.28235294117647"/>
    <x v="1"/>
    <n v="1458363600"/>
    <n v="1461906000"/>
    <x v="295"/>
    <d v="2016-04-29T05:00:00"/>
    <b v="0"/>
    <b v="0"/>
    <s v="theater/plays"/>
    <x v="3"/>
    <x v="3"/>
  </r>
  <r>
    <n v="514"/>
    <s v="USD"/>
    <n v="1"/>
    <s v="failed"/>
    <x v="0"/>
    <n v="-5986"/>
    <n v="7"/>
    <n v="73.428571428571431"/>
    <x v="1"/>
    <n v="1500008400"/>
    <n v="1500267600"/>
    <x v="296"/>
    <d v="2017-07-17T05:00:00"/>
    <b v="0"/>
    <b v="1"/>
    <s v="theater/plays"/>
    <x v="3"/>
    <x v="3"/>
  </r>
  <r>
    <n v="43473"/>
    <s v="DKK"/>
    <n v="0.15"/>
    <s v="successful"/>
    <x v="0"/>
    <n v="-26379.05"/>
    <n v="659"/>
    <n v="9.8952200303490141"/>
    <x v="3"/>
    <n v="1338958800"/>
    <n v="1340686800"/>
    <x v="297"/>
    <d v="2012-06-26T05:00:00"/>
    <b v="0"/>
    <b v="1"/>
    <s v="publishing/fiction"/>
    <x v="5"/>
    <x v="13"/>
  </r>
  <r>
    <n v="87560"/>
    <s v="USD"/>
    <n v="1"/>
    <s v="failed"/>
    <x v="0"/>
    <n v="-30640"/>
    <n v="803"/>
    <n v="109.04109589041096"/>
    <x v="1"/>
    <n v="1303102800"/>
    <n v="1303189200"/>
    <x v="298"/>
    <d v="2011-04-19T05:00:00"/>
    <b v="0"/>
    <b v="0"/>
    <s v="theater/plays"/>
    <x v="3"/>
    <x v="3"/>
  </r>
  <r>
    <n v="3087"/>
    <s v="USD"/>
    <n v="1"/>
    <s v="canceled"/>
    <x v="3"/>
    <n v="-1013"/>
    <n v="75"/>
    <n v="41.16"/>
    <x v="1"/>
    <n v="1316581200"/>
    <n v="1318309200"/>
    <x v="299"/>
    <d v="2011-10-11T05:00:00"/>
    <b v="0"/>
    <b v="1"/>
    <s v="music/indie rock"/>
    <x v="1"/>
    <x v="7"/>
  </r>
  <r>
    <n v="1586"/>
    <s v="USD"/>
    <n v="1"/>
    <s v="failed"/>
    <x v="0"/>
    <n v="-6214"/>
    <n v="16"/>
    <n v="99.125"/>
    <x v="1"/>
    <n v="1270789200"/>
    <n v="1272171600"/>
    <x v="300"/>
    <d v="2010-04-25T05:00:00"/>
    <b v="0"/>
    <b v="0"/>
    <s v="games/video games"/>
    <x v="6"/>
    <x v="11"/>
  </r>
  <r>
    <n v="12812"/>
    <s v="USD"/>
    <n v="1"/>
    <s v="successful"/>
    <x v="1"/>
    <n v="6512"/>
    <n v="121"/>
    <n v="105.88429752066116"/>
    <x v="1"/>
    <n v="1297836000"/>
    <n v="1298872800"/>
    <x v="247"/>
    <d v="2011-02-28T06:00:00"/>
    <b v="0"/>
    <b v="0"/>
    <s v="theater/plays"/>
    <x v="3"/>
    <x v="3"/>
  </r>
  <r>
    <n v="183345"/>
    <s v="USD"/>
    <n v="1"/>
    <s v="successful"/>
    <x v="1"/>
    <n v="124245"/>
    <n v="3742"/>
    <n v="48.996525921966864"/>
    <x v="1"/>
    <n v="1382677200"/>
    <n v="1383282000"/>
    <x v="244"/>
    <d v="2013-11-01T05:00:00"/>
    <b v="0"/>
    <b v="0"/>
    <s v="theater/plays"/>
    <x v="3"/>
    <x v="3"/>
  </r>
  <r>
    <n v="8697"/>
    <s v="USD"/>
    <n v="1"/>
    <s v="successful"/>
    <x v="1"/>
    <n v="6497"/>
    <n v="223"/>
    <n v="39"/>
    <x v="1"/>
    <n v="1330322400"/>
    <n v="1330495200"/>
    <x v="301"/>
    <d v="2012-02-29T06:00:00"/>
    <b v="0"/>
    <b v="0"/>
    <s v="music/rock"/>
    <x v="1"/>
    <x v="1"/>
  </r>
  <r>
    <n v="4126"/>
    <s v="USD"/>
    <n v="1"/>
    <s v="successful"/>
    <x v="1"/>
    <n v="2726"/>
    <n v="133"/>
    <n v="31.022556390977442"/>
    <x v="1"/>
    <n v="1552366800"/>
    <n v="1552798800"/>
    <x v="188"/>
    <d v="2019-03-17T05:00:00"/>
    <b v="0"/>
    <b v="1"/>
    <s v="film &amp; video/documentary"/>
    <x v="4"/>
    <x v="4"/>
  </r>
  <r>
    <n v="3220"/>
    <s v="USD"/>
    <n v="1"/>
    <s v="failed"/>
    <x v="0"/>
    <n v="-6280"/>
    <n v="31"/>
    <n v="103.87096774193549"/>
    <x v="1"/>
    <n v="1400907600"/>
    <n v="1403413200"/>
    <x v="302"/>
    <d v="2014-06-22T05:00:00"/>
    <b v="0"/>
    <b v="0"/>
    <s v="theater/plays"/>
    <x v="3"/>
    <x v="3"/>
  </r>
  <r>
    <n v="6401"/>
    <s v="EUR"/>
    <n v="1.1200000000000001"/>
    <s v="failed"/>
    <x v="0"/>
    <n v="-2430.8799999999992"/>
    <n v="108"/>
    <n v="66.380740740740748"/>
    <x v="6"/>
    <n v="1574143200"/>
    <n v="1574229600"/>
    <x v="303"/>
    <d v="2019-11-20T06:00:00"/>
    <b v="0"/>
    <b v="1"/>
    <s v="food/food trucks"/>
    <x v="0"/>
    <x v="0"/>
  </r>
  <r>
    <n v="1269"/>
    <s v="USD"/>
    <n v="1"/>
    <s v="failed"/>
    <x v="0"/>
    <n v="-5331"/>
    <n v="30"/>
    <n v="42.3"/>
    <x v="1"/>
    <n v="1494738000"/>
    <n v="1495861200"/>
    <x v="304"/>
    <d v="2017-05-27T05:00:00"/>
    <b v="0"/>
    <b v="0"/>
    <s v="theater/plays"/>
    <x v="3"/>
    <x v="3"/>
  </r>
  <r>
    <n v="903"/>
    <s v="USD"/>
    <n v="1"/>
    <s v="failed"/>
    <x v="0"/>
    <n v="-4797"/>
    <n v="17"/>
    <n v="53.117647058823529"/>
    <x v="1"/>
    <n v="1392357600"/>
    <n v="1392530400"/>
    <x v="305"/>
    <d v="2014-02-16T06:00:00"/>
    <b v="0"/>
    <b v="0"/>
    <s v="music/rock"/>
    <x v="1"/>
    <x v="1"/>
  </r>
  <r>
    <n v="3251"/>
    <s v="USD"/>
    <n v="1"/>
    <s v="canceled"/>
    <x v="3"/>
    <n v="-5149"/>
    <n v="64"/>
    <n v="50.796875"/>
    <x v="1"/>
    <n v="1281589200"/>
    <n v="1283662800"/>
    <x v="306"/>
    <d v="2010-09-05T05:00:00"/>
    <b v="0"/>
    <b v="0"/>
    <s v="technology/web"/>
    <x v="2"/>
    <x v="2"/>
  </r>
  <r>
    <n v="8092"/>
    <s v="USD"/>
    <n v="1"/>
    <s v="failed"/>
    <x v="0"/>
    <n v="-76308"/>
    <n v="80"/>
    <n v="101.15"/>
    <x v="1"/>
    <n v="1305003600"/>
    <n v="1305781200"/>
    <x v="307"/>
    <d v="2011-05-19T05:00:00"/>
    <b v="0"/>
    <b v="0"/>
    <s v="publishing/fiction"/>
    <x v="5"/>
    <x v="13"/>
  </r>
  <r>
    <n v="160422"/>
    <s v="USD"/>
    <n v="1"/>
    <s v="failed"/>
    <x v="0"/>
    <n v="-9978"/>
    <n v="2468"/>
    <n v="65.000810372771468"/>
    <x v="1"/>
    <n v="1301634000"/>
    <n v="1302325200"/>
    <x v="308"/>
    <d v="2011-04-09T05:00:00"/>
    <b v="0"/>
    <b v="0"/>
    <s v="film &amp; video/shorts"/>
    <x v="4"/>
    <x v="12"/>
  </r>
  <r>
    <n v="196377"/>
    <s v="USD"/>
    <n v="1"/>
    <s v="successful"/>
    <x v="1"/>
    <n v="78477"/>
    <n v="5168"/>
    <n v="37.998645510835914"/>
    <x v="1"/>
    <n v="1290664800"/>
    <n v="1291788000"/>
    <x v="309"/>
    <d v="2010-12-08T06:00:00"/>
    <b v="0"/>
    <b v="0"/>
    <s v="theater/plays"/>
    <x v="3"/>
    <x v="3"/>
  </r>
  <r>
    <n v="2148"/>
    <s v="GBP"/>
    <n v="1.35"/>
    <s v="failed"/>
    <x v="0"/>
    <n v="-6000.2"/>
    <n v="26"/>
    <n v="111.53076923076924"/>
    <x v="4"/>
    <n v="1395896400"/>
    <n v="1396069200"/>
    <x v="310"/>
    <d v="2014-03-29T05:00:00"/>
    <b v="0"/>
    <b v="0"/>
    <s v="film &amp; video/documentary"/>
    <x v="4"/>
    <x v="4"/>
  </r>
  <r>
    <n v="11648"/>
    <s v="USD"/>
    <n v="1"/>
    <s v="successful"/>
    <x v="1"/>
    <n v="4548"/>
    <n v="307"/>
    <n v="37.941368078175898"/>
    <x v="1"/>
    <n v="1434862800"/>
    <n v="1435899600"/>
    <x v="311"/>
    <d v="2015-07-03T05:00:00"/>
    <b v="0"/>
    <b v="1"/>
    <s v="theater/plays"/>
    <x v="3"/>
    <x v="3"/>
  </r>
  <r>
    <n v="5897"/>
    <s v="USD"/>
    <n v="1"/>
    <s v="failed"/>
    <x v="0"/>
    <n v="-603"/>
    <n v="73"/>
    <n v="80.780821917808225"/>
    <x v="1"/>
    <n v="1529125200"/>
    <n v="1531112400"/>
    <x v="79"/>
    <d v="2018-07-09T05:00:00"/>
    <b v="0"/>
    <b v="1"/>
    <s v="theater/plays"/>
    <x v="3"/>
    <x v="3"/>
  </r>
  <r>
    <n v="3326"/>
    <s v="USD"/>
    <n v="1"/>
    <s v="failed"/>
    <x v="0"/>
    <n v="-3874"/>
    <n v="128"/>
    <n v="25.984375"/>
    <x v="1"/>
    <n v="1451109600"/>
    <n v="1451628000"/>
    <x v="312"/>
    <d v="2016-01-01T06:00:00"/>
    <b v="0"/>
    <b v="0"/>
    <s v="film &amp; video/animation"/>
    <x v="4"/>
    <x v="10"/>
  </r>
  <r>
    <n v="1002"/>
    <s v="USD"/>
    <n v="1"/>
    <s v="failed"/>
    <x v="0"/>
    <n v="-1598"/>
    <n v="33"/>
    <n v="30.363636363636363"/>
    <x v="1"/>
    <n v="1566968400"/>
    <n v="1567314000"/>
    <x v="313"/>
    <d v="2019-09-01T05:00:00"/>
    <b v="0"/>
    <b v="1"/>
    <s v="theater/plays"/>
    <x v="3"/>
    <x v="3"/>
  </r>
  <r>
    <n v="131826"/>
    <s v="USD"/>
    <n v="1"/>
    <s v="successful"/>
    <x v="1"/>
    <n v="33126"/>
    <n v="2441"/>
    <n v="54.004916018025398"/>
    <x v="1"/>
    <n v="1543557600"/>
    <n v="1544508000"/>
    <x v="314"/>
    <d v="2018-12-11T06:00:00"/>
    <b v="0"/>
    <b v="0"/>
    <s v="music/rock"/>
    <x v="1"/>
    <x v="1"/>
  </r>
  <r>
    <n v="21477"/>
    <s v="USD"/>
    <n v="1"/>
    <s v="live"/>
    <x v="2"/>
    <n v="-72323"/>
    <n v="211"/>
    <n v="101.78672985781991"/>
    <x v="1"/>
    <n v="1481522400"/>
    <n v="1482472800"/>
    <x v="315"/>
    <d v="2016-12-23T06:00:00"/>
    <b v="0"/>
    <b v="0"/>
    <s v="games/video games"/>
    <x v="6"/>
    <x v="11"/>
  </r>
  <r>
    <n v="62330"/>
    <s v="GBP"/>
    <n v="1.35"/>
    <s v="successful"/>
    <x v="1"/>
    <n v="50445.5"/>
    <n v="1385"/>
    <n v="60.754873646209383"/>
    <x v="4"/>
    <n v="1512712800"/>
    <n v="1512799200"/>
    <x v="316"/>
    <d v="2017-12-09T06:00:00"/>
    <b v="0"/>
    <b v="0"/>
    <s v="film &amp; video/documentary"/>
    <x v="4"/>
    <x v="4"/>
  </r>
  <r>
    <n v="14643"/>
    <s v="USD"/>
    <n v="1"/>
    <s v="successful"/>
    <x v="1"/>
    <n v="11343"/>
    <n v="190"/>
    <n v="77.068421052631578"/>
    <x v="1"/>
    <n v="1324274400"/>
    <n v="1324360800"/>
    <x v="317"/>
    <d v="2011-12-20T06:00:00"/>
    <b v="0"/>
    <b v="0"/>
    <s v="food/food trucks"/>
    <x v="0"/>
    <x v="0"/>
  </r>
  <r>
    <n v="41396"/>
    <s v="USD"/>
    <n v="1"/>
    <s v="successful"/>
    <x v="1"/>
    <n v="20696"/>
    <n v="470"/>
    <n v="88.076595744680844"/>
    <x v="1"/>
    <n v="1364446800"/>
    <n v="1364533200"/>
    <x v="318"/>
    <d v="2013-03-29T05:00:00"/>
    <b v="0"/>
    <b v="0"/>
    <s v="technology/wearables"/>
    <x v="2"/>
    <x v="8"/>
  </r>
  <r>
    <n v="11900"/>
    <s v="USD"/>
    <n v="1"/>
    <s v="successful"/>
    <x v="1"/>
    <n v="2300"/>
    <n v="253"/>
    <n v="47.035573122529641"/>
    <x v="1"/>
    <n v="1542693600"/>
    <n v="1545112800"/>
    <x v="319"/>
    <d v="2018-12-18T06:00:00"/>
    <b v="0"/>
    <b v="0"/>
    <s v="theater/plays"/>
    <x v="3"/>
    <x v="3"/>
  </r>
  <r>
    <n v="123538"/>
    <s v="USD"/>
    <n v="1"/>
    <s v="successful"/>
    <x v="1"/>
    <n v="57338"/>
    <n v="1113"/>
    <n v="110.99550763701707"/>
    <x v="1"/>
    <n v="1515564000"/>
    <n v="1516168800"/>
    <x v="32"/>
    <d v="2018-01-17T06:00:00"/>
    <b v="0"/>
    <b v="0"/>
    <s v="music/rock"/>
    <x v="1"/>
    <x v="1"/>
  </r>
  <r>
    <n v="198628"/>
    <s v="USD"/>
    <n v="1"/>
    <s v="successful"/>
    <x v="1"/>
    <n v="24828"/>
    <n v="2283"/>
    <n v="87.003066141042481"/>
    <x v="1"/>
    <n v="1573797600"/>
    <n v="1574920800"/>
    <x v="320"/>
    <d v="2019-11-28T06:00:00"/>
    <b v="0"/>
    <b v="0"/>
    <s v="music/rock"/>
    <x v="1"/>
    <x v="1"/>
  </r>
  <r>
    <n v="68602"/>
    <s v="USD"/>
    <n v="1"/>
    <s v="failed"/>
    <x v="0"/>
    <n v="-2098"/>
    <n v="1072"/>
    <n v="63.994402985074629"/>
    <x v="1"/>
    <n v="1292392800"/>
    <n v="1292479200"/>
    <x v="321"/>
    <d v="2010-12-16T06:00:00"/>
    <b v="0"/>
    <b v="1"/>
    <s v="music/rock"/>
    <x v="1"/>
    <x v="1"/>
  </r>
  <r>
    <n v="116064"/>
    <s v="USD"/>
    <n v="1"/>
    <s v="successful"/>
    <x v="1"/>
    <n v="21564"/>
    <n v="1095"/>
    <n v="105.9945205479452"/>
    <x v="1"/>
    <n v="1573452000"/>
    <n v="1573538400"/>
    <x v="322"/>
    <d v="2019-11-12T06:00:00"/>
    <b v="0"/>
    <b v="0"/>
    <s v="theater/plays"/>
    <x v="3"/>
    <x v="3"/>
  </r>
  <r>
    <n v="125042"/>
    <s v="USD"/>
    <n v="1"/>
    <s v="successful"/>
    <x v="1"/>
    <n v="55242"/>
    <n v="1690"/>
    <n v="73.989349112426041"/>
    <x v="1"/>
    <n v="1317790800"/>
    <n v="1320382800"/>
    <x v="323"/>
    <d v="2011-11-04T05:00:00"/>
    <b v="0"/>
    <b v="0"/>
    <s v="theater/plays"/>
    <x v="3"/>
    <x v="3"/>
  </r>
  <r>
    <n v="108974"/>
    <s v="CAD"/>
    <n v="0.74"/>
    <s v="canceled"/>
    <x v="3"/>
    <n v="-55659.240000000005"/>
    <n v="1297"/>
    <n v="62.174834232845022"/>
    <x v="0"/>
    <n v="1501650000"/>
    <n v="1502859600"/>
    <x v="324"/>
    <d v="2017-08-16T05:00:00"/>
    <b v="0"/>
    <b v="0"/>
    <s v="theater/plays"/>
    <x v="3"/>
    <x v="3"/>
  </r>
  <r>
    <n v="34964"/>
    <s v="USD"/>
    <n v="1"/>
    <s v="failed"/>
    <x v="0"/>
    <n v="-2136"/>
    <n v="393"/>
    <n v="88.966921119592882"/>
    <x v="1"/>
    <n v="1323669600"/>
    <n v="1323756000"/>
    <x v="325"/>
    <d v="2011-12-13T06:00:00"/>
    <b v="0"/>
    <b v="0"/>
    <s v="photography/photography books"/>
    <x v="7"/>
    <x v="14"/>
  </r>
  <r>
    <n v="96777"/>
    <s v="USD"/>
    <n v="1"/>
    <s v="failed"/>
    <x v="0"/>
    <n v="-17523"/>
    <n v="1257"/>
    <n v="76.990453460620529"/>
    <x v="1"/>
    <n v="1440738000"/>
    <n v="1441342800"/>
    <x v="326"/>
    <d v="2015-09-04T05:00:00"/>
    <b v="0"/>
    <b v="0"/>
    <s v="music/indie rock"/>
    <x v="1"/>
    <x v="7"/>
  </r>
  <r>
    <n v="31864"/>
    <s v="USD"/>
    <n v="1"/>
    <s v="failed"/>
    <x v="0"/>
    <n v="-16036"/>
    <n v="328"/>
    <n v="97.146341463414629"/>
    <x v="1"/>
    <n v="1374296400"/>
    <n v="1375333200"/>
    <x v="327"/>
    <d v="2013-08-01T05:00:00"/>
    <b v="0"/>
    <b v="0"/>
    <s v="theater/plays"/>
    <x v="3"/>
    <x v="3"/>
  </r>
  <r>
    <n v="4853"/>
    <s v="USD"/>
    <n v="1"/>
    <s v="failed"/>
    <x v="0"/>
    <n v="-4147"/>
    <n v="147"/>
    <n v="33.013605442176868"/>
    <x v="1"/>
    <n v="1384840800"/>
    <n v="1389420000"/>
    <x v="328"/>
    <d v="2014-01-11T06:00:00"/>
    <b v="0"/>
    <b v="0"/>
    <s v="theater/plays"/>
    <x v="3"/>
    <x v="3"/>
  </r>
  <r>
    <n v="82959"/>
    <s v="USD"/>
    <n v="1"/>
    <s v="failed"/>
    <x v="0"/>
    <n v="-114641"/>
    <n v="830"/>
    <n v="99.950602409638549"/>
    <x v="1"/>
    <n v="1516600800"/>
    <n v="1520056800"/>
    <x v="329"/>
    <d v="2018-03-03T06:00:00"/>
    <b v="0"/>
    <b v="0"/>
    <s v="games/video games"/>
    <x v="6"/>
    <x v="11"/>
  </r>
  <r>
    <n v="23159"/>
    <s v="GBP"/>
    <n v="1.35"/>
    <s v="failed"/>
    <x v="0"/>
    <n v="-126335.35"/>
    <n v="331"/>
    <n v="94.455135951661632"/>
    <x v="4"/>
    <n v="1436418000"/>
    <n v="1436504400"/>
    <x v="330"/>
    <d v="2015-07-10T05:00:00"/>
    <b v="0"/>
    <b v="0"/>
    <s v="film &amp; video/drama"/>
    <x v="4"/>
    <x v="6"/>
  </r>
  <r>
    <n v="2758"/>
    <s v="USD"/>
    <n v="1"/>
    <s v="failed"/>
    <x v="0"/>
    <n v="-5242"/>
    <n v="25"/>
    <n v="110.32"/>
    <x v="1"/>
    <n v="1503550800"/>
    <n v="1508302800"/>
    <x v="331"/>
    <d v="2017-10-18T05:00:00"/>
    <b v="0"/>
    <b v="1"/>
    <s v="music/indie rock"/>
    <x v="1"/>
    <x v="7"/>
  </r>
  <r>
    <n v="12607"/>
    <s v="USD"/>
    <n v="1"/>
    <s v="successful"/>
    <x v="1"/>
    <n v="11707"/>
    <n v="191"/>
    <n v="66.005235602094245"/>
    <x v="1"/>
    <n v="1423634400"/>
    <n v="1425708000"/>
    <x v="332"/>
    <d v="2015-03-07T06:00:00"/>
    <b v="0"/>
    <b v="0"/>
    <s v="technology/web"/>
    <x v="2"/>
    <x v="2"/>
  </r>
  <r>
    <n v="142823"/>
    <s v="USD"/>
    <n v="1"/>
    <s v="failed"/>
    <x v="0"/>
    <n v="-56177"/>
    <n v="3483"/>
    <n v="41.005742176284812"/>
    <x v="1"/>
    <n v="1487224800"/>
    <n v="1488348000"/>
    <x v="333"/>
    <d v="2017-03-01T06:00:00"/>
    <b v="0"/>
    <b v="0"/>
    <s v="food/food trucks"/>
    <x v="0"/>
    <x v="0"/>
  </r>
  <r>
    <n v="95958"/>
    <s v="USD"/>
    <n v="1"/>
    <s v="failed"/>
    <x v="0"/>
    <n v="-84842"/>
    <n v="923"/>
    <n v="103.96316359696641"/>
    <x v="1"/>
    <n v="1500008400"/>
    <n v="1502600400"/>
    <x v="296"/>
    <d v="2017-08-13T05:00:00"/>
    <b v="0"/>
    <b v="0"/>
    <s v="theater/plays"/>
    <x v="3"/>
    <x v="3"/>
  </r>
  <r>
    <n v="5"/>
    <s v="USD"/>
    <n v="1"/>
    <s v="failed"/>
    <x v="0"/>
    <n v="-95"/>
    <n v="1"/>
    <n v="5"/>
    <x v="1"/>
    <n v="1432098000"/>
    <n v="1433653200"/>
    <x v="334"/>
    <d v="2015-06-07T05:00:00"/>
    <b v="0"/>
    <b v="1"/>
    <s v="music/jazz"/>
    <x v="1"/>
    <x v="17"/>
  </r>
  <r>
    <n v="94631"/>
    <s v="USD"/>
    <n v="1"/>
    <s v="successful"/>
    <x v="1"/>
    <n v="20531"/>
    <n v="2013"/>
    <n v="47.009935419771487"/>
    <x v="1"/>
    <n v="1440392400"/>
    <n v="1441602000"/>
    <x v="335"/>
    <d v="2015-09-07T05:00:00"/>
    <b v="0"/>
    <b v="0"/>
    <s v="music/rock"/>
    <x v="1"/>
    <x v="1"/>
  </r>
  <r>
    <n v="977"/>
    <s v="CAD"/>
    <n v="0.74"/>
    <s v="failed"/>
    <x v="0"/>
    <n v="-2077.02"/>
    <n v="33"/>
    <n v="21.90848484848485"/>
    <x v="0"/>
    <n v="1446876000"/>
    <n v="1447567200"/>
    <x v="336"/>
    <d v="2015-11-15T06:00:00"/>
    <b v="0"/>
    <b v="0"/>
    <s v="theater/plays"/>
    <x v="3"/>
    <x v="3"/>
  </r>
  <r>
    <n v="137961"/>
    <s v="USD"/>
    <n v="1"/>
    <s v="successful"/>
    <x v="1"/>
    <n v="104361"/>
    <n v="1703"/>
    <n v="81.010569583088667"/>
    <x v="1"/>
    <n v="1562302800"/>
    <n v="1562389200"/>
    <x v="337"/>
    <d v="2019-07-06T05:00:00"/>
    <b v="0"/>
    <b v="0"/>
    <s v="theater/plays"/>
    <x v="3"/>
    <x v="3"/>
  </r>
  <r>
    <n v="7548"/>
    <s v="DKK"/>
    <n v="0.15"/>
    <s v="successful"/>
    <x v="0"/>
    <n v="-4967.8"/>
    <n v="80"/>
    <n v="14.1525"/>
    <x v="3"/>
    <n v="1378184400"/>
    <n v="1378789200"/>
    <x v="338"/>
    <d v="2013-09-10T05:00:00"/>
    <b v="0"/>
    <b v="0"/>
    <s v="film &amp; video/documentary"/>
    <x v="4"/>
    <x v="4"/>
  </r>
  <r>
    <n v="2241"/>
    <s v="USD"/>
    <n v="1"/>
    <s v="live"/>
    <x v="2"/>
    <n v="-1559"/>
    <n v="86"/>
    <n v="26.058139534883722"/>
    <x v="1"/>
    <n v="1485064800"/>
    <n v="1488520800"/>
    <x v="339"/>
    <d v="2017-03-03T06:00:00"/>
    <b v="0"/>
    <b v="0"/>
    <s v="technology/wearables"/>
    <x v="2"/>
    <x v="8"/>
  </r>
  <r>
    <n v="3431"/>
    <s v="EUR"/>
    <n v="1.1200000000000001"/>
    <s v="failed"/>
    <x v="0"/>
    <n v="-5457.28"/>
    <n v="40"/>
    <n v="96.068000000000012"/>
    <x v="6"/>
    <n v="1326520800"/>
    <n v="1327298400"/>
    <x v="340"/>
    <d v="2012-01-23T06:00:00"/>
    <b v="0"/>
    <b v="0"/>
    <s v="theater/plays"/>
    <x v="3"/>
    <x v="3"/>
  </r>
  <r>
    <n v="4253"/>
    <s v="USD"/>
    <n v="1"/>
    <s v="successful"/>
    <x v="1"/>
    <n v="1953"/>
    <n v="41"/>
    <n v="103.73170731707317"/>
    <x v="1"/>
    <n v="1441256400"/>
    <n v="1443416400"/>
    <x v="341"/>
    <d v="2015-09-28T05:00:00"/>
    <b v="0"/>
    <b v="0"/>
    <s v="games/video games"/>
    <x v="6"/>
    <x v="11"/>
  </r>
  <r>
    <n v="1146"/>
    <s v="CAD"/>
    <n v="0.74"/>
    <s v="failed"/>
    <x v="0"/>
    <n v="-8851.9599999999991"/>
    <n v="23"/>
    <n v="36.871304347826083"/>
    <x v="0"/>
    <n v="1533877200"/>
    <n v="1534136400"/>
    <x v="342"/>
    <d v="2018-08-13T05:00:00"/>
    <b v="1"/>
    <b v="0"/>
    <s v="photography/photography books"/>
    <x v="7"/>
    <x v="14"/>
  </r>
  <r>
    <n v="11948"/>
    <s v="USD"/>
    <n v="1"/>
    <s v="successful"/>
    <x v="1"/>
    <n v="7948"/>
    <n v="187"/>
    <n v="63.893048128342244"/>
    <x v="1"/>
    <n v="1314421200"/>
    <n v="1315026000"/>
    <x v="343"/>
    <d v="2011-09-03T05:00:00"/>
    <b v="0"/>
    <b v="0"/>
    <s v="film &amp; video/animation"/>
    <x v="4"/>
    <x v="10"/>
  </r>
  <r>
    <n v="135132"/>
    <s v="GBP"/>
    <n v="1.35"/>
    <s v="successful"/>
    <x v="1"/>
    <n v="122728.20000000001"/>
    <n v="2875"/>
    <n v="63.453286956521744"/>
    <x v="4"/>
    <n v="1293861600"/>
    <n v="1295071200"/>
    <x v="344"/>
    <d v="2011-01-15T06:00:00"/>
    <b v="0"/>
    <b v="1"/>
    <s v="theater/plays"/>
    <x v="3"/>
    <x v="3"/>
  </r>
  <r>
    <n v="9546"/>
    <s v="USD"/>
    <n v="1"/>
    <s v="successful"/>
    <x v="1"/>
    <n v="4046"/>
    <n v="88"/>
    <n v="108.47727272727273"/>
    <x v="1"/>
    <n v="1507352400"/>
    <n v="1509426000"/>
    <x v="345"/>
    <d v="2017-10-31T05:00:00"/>
    <b v="0"/>
    <b v="0"/>
    <s v="theater/plays"/>
    <x v="3"/>
    <x v="3"/>
  </r>
  <r>
    <n v="13755"/>
    <s v="USD"/>
    <n v="1"/>
    <s v="successful"/>
    <x v="1"/>
    <n v="10055"/>
    <n v="191"/>
    <n v="72.015706806282722"/>
    <x v="1"/>
    <n v="1296108000"/>
    <n v="1299391200"/>
    <x v="65"/>
    <d v="2011-03-06T06:00:00"/>
    <b v="0"/>
    <b v="0"/>
    <s v="music/rock"/>
    <x v="1"/>
    <x v="1"/>
  </r>
  <r>
    <n v="8330"/>
    <s v="USD"/>
    <n v="1"/>
    <s v="successful"/>
    <x v="1"/>
    <n v="3130"/>
    <n v="139"/>
    <n v="59.928057553956833"/>
    <x v="1"/>
    <n v="1324965600"/>
    <n v="1325052000"/>
    <x v="346"/>
    <d v="2011-12-28T06:00:00"/>
    <b v="0"/>
    <b v="0"/>
    <s v="music/rock"/>
    <x v="1"/>
    <x v="1"/>
  </r>
  <r>
    <n v="14547"/>
    <s v="USD"/>
    <n v="1"/>
    <s v="successful"/>
    <x v="1"/>
    <n v="13647"/>
    <n v="186"/>
    <n v="78.209677419354833"/>
    <x v="1"/>
    <n v="1520229600"/>
    <n v="1522818000"/>
    <x v="347"/>
    <d v="2018-04-04T05:00:00"/>
    <b v="0"/>
    <b v="0"/>
    <s v="music/indie rock"/>
    <x v="1"/>
    <x v="7"/>
  </r>
  <r>
    <n v="11735"/>
    <s v="AUD"/>
    <n v="0.69"/>
    <s v="successful"/>
    <x v="1"/>
    <n v="6497.15"/>
    <n v="112"/>
    <n v="72.295982142857142"/>
    <x v="2"/>
    <n v="1482991200"/>
    <n v="1485324000"/>
    <x v="348"/>
    <d v="2017-01-25T06:00:00"/>
    <b v="0"/>
    <b v="0"/>
    <s v="theater/plays"/>
    <x v="3"/>
    <x v="3"/>
  </r>
  <r>
    <n v="10658"/>
    <s v="USD"/>
    <n v="1"/>
    <s v="successful"/>
    <x v="1"/>
    <n v="8858"/>
    <n v="101"/>
    <n v="105.52475247524752"/>
    <x v="1"/>
    <n v="1294034400"/>
    <n v="1294120800"/>
    <x v="349"/>
    <d v="2011-01-04T06:00:00"/>
    <b v="0"/>
    <b v="1"/>
    <s v="theater/plays"/>
    <x v="3"/>
    <x v="3"/>
  </r>
  <r>
    <n v="1870"/>
    <s v="USD"/>
    <n v="1"/>
    <s v="failed"/>
    <x v="0"/>
    <n v="-8030"/>
    <n v="75"/>
    <n v="24.933333333333334"/>
    <x v="1"/>
    <n v="1413608400"/>
    <n v="1415685600"/>
    <x v="350"/>
    <d v="2014-11-11T06:00:00"/>
    <b v="0"/>
    <b v="1"/>
    <s v="theater/plays"/>
    <x v="3"/>
    <x v="3"/>
  </r>
  <r>
    <n v="14394"/>
    <s v="GBP"/>
    <n v="1.35"/>
    <s v="successful"/>
    <x v="1"/>
    <n v="14231.900000000001"/>
    <n v="206"/>
    <n v="94.329611650485447"/>
    <x v="4"/>
    <n v="1286946000"/>
    <n v="1288933200"/>
    <x v="351"/>
    <d v="2010-11-05T05:00:00"/>
    <b v="0"/>
    <b v="1"/>
    <s v="film &amp; video/documentary"/>
    <x v="4"/>
    <x v="4"/>
  </r>
  <r>
    <n v="14743"/>
    <s v="USD"/>
    <n v="1"/>
    <s v="successful"/>
    <x v="1"/>
    <n v="9343"/>
    <n v="154"/>
    <n v="95.733766233766232"/>
    <x v="1"/>
    <n v="1359871200"/>
    <n v="1363237200"/>
    <x v="352"/>
    <d v="2013-03-14T05:00:00"/>
    <b v="0"/>
    <b v="1"/>
    <s v="film &amp; video/television"/>
    <x v="4"/>
    <x v="19"/>
  </r>
  <r>
    <n v="178965"/>
    <s v="USD"/>
    <n v="1"/>
    <s v="successful"/>
    <x v="1"/>
    <n v="66665"/>
    <n v="5966"/>
    <n v="29.997485752598056"/>
    <x v="1"/>
    <n v="1555304400"/>
    <n v="1555822800"/>
    <x v="353"/>
    <d v="2019-04-21T05:00:00"/>
    <b v="0"/>
    <b v="0"/>
    <s v="theater/plays"/>
    <x v="3"/>
    <x v="3"/>
  </r>
  <r>
    <n v="128410"/>
    <s v="USD"/>
    <n v="1"/>
    <s v="failed"/>
    <x v="0"/>
    <n v="-60790"/>
    <n v="2176"/>
    <n v="59.011948529411768"/>
    <x v="1"/>
    <n v="1423375200"/>
    <n v="1427778000"/>
    <x v="354"/>
    <d v="2015-03-31T05:00:00"/>
    <b v="0"/>
    <b v="0"/>
    <s v="theater/plays"/>
    <x v="3"/>
    <x v="3"/>
  </r>
  <r>
    <n v="14324"/>
    <s v="USD"/>
    <n v="1"/>
    <s v="successful"/>
    <x v="1"/>
    <n v="13424"/>
    <n v="169"/>
    <n v="84.757396449704146"/>
    <x v="1"/>
    <n v="1420696800"/>
    <n v="1422424800"/>
    <x v="355"/>
    <d v="2015-01-28T06:00:00"/>
    <b v="0"/>
    <b v="1"/>
    <s v="film &amp; video/documentary"/>
    <x v="4"/>
    <x v="4"/>
  </r>
  <r>
    <n v="164291"/>
    <s v="USD"/>
    <n v="1"/>
    <s v="successful"/>
    <x v="1"/>
    <n v="141791"/>
    <n v="2106"/>
    <n v="78.010921177587846"/>
    <x v="1"/>
    <n v="1502946000"/>
    <n v="1503637200"/>
    <x v="356"/>
    <d v="2017-08-25T05:00:00"/>
    <b v="0"/>
    <b v="0"/>
    <s v="theater/plays"/>
    <x v="3"/>
    <x v="3"/>
  </r>
  <r>
    <n v="22073"/>
    <s v="USD"/>
    <n v="1"/>
    <s v="failed"/>
    <x v="0"/>
    <n v="-145327"/>
    <n v="441"/>
    <n v="50.05215419501134"/>
    <x v="1"/>
    <n v="1547186400"/>
    <n v="1547618400"/>
    <x v="357"/>
    <d v="2019-01-16T06:00:00"/>
    <b v="0"/>
    <b v="1"/>
    <s v="film &amp; video/documentary"/>
    <x v="4"/>
    <x v="4"/>
  </r>
  <r>
    <n v="1479"/>
    <s v="USD"/>
    <n v="1"/>
    <s v="failed"/>
    <x v="0"/>
    <n v="-1221"/>
    <n v="25"/>
    <n v="59.16"/>
    <x v="1"/>
    <n v="1444971600"/>
    <n v="1449900000"/>
    <x v="358"/>
    <d v="2015-12-12T06:00:00"/>
    <b v="0"/>
    <b v="0"/>
    <s v="music/indie rock"/>
    <x v="1"/>
    <x v="7"/>
  </r>
  <r>
    <n v="12275"/>
    <s v="USD"/>
    <n v="1"/>
    <s v="successful"/>
    <x v="1"/>
    <n v="8875"/>
    <n v="131"/>
    <n v="93.702290076335885"/>
    <x v="1"/>
    <n v="1404622800"/>
    <n v="1405141200"/>
    <x v="359"/>
    <d v="2014-07-12T05:00:00"/>
    <b v="0"/>
    <b v="0"/>
    <s v="music/rock"/>
    <x v="1"/>
    <x v="1"/>
  </r>
  <r>
    <n v="5098"/>
    <s v="USD"/>
    <n v="1"/>
    <s v="failed"/>
    <x v="0"/>
    <n v="-44602"/>
    <n v="127"/>
    <n v="40.14173228346457"/>
    <x v="1"/>
    <n v="1571720400"/>
    <n v="1572933600"/>
    <x v="12"/>
    <d v="2019-11-05T06:00:00"/>
    <b v="0"/>
    <b v="0"/>
    <s v="theater/plays"/>
    <x v="3"/>
    <x v="3"/>
  </r>
  <r>
    <n v="24882"/>
    <s v="USD"/>
    <n v="1"/>
    <s v="failed"/>
    <x v="0"/>
    <n v="-153318"/>
    <n v="355"/>
    <n v="70.090140845070422"/>
    <x v="1"/>
    <n v="1526878800"/>
    <n v="1530162000"/>
    <x v="360"/>
    <d v="2018-06-28T05:00:00"/>
    <b v="0"/>
    <b v="0"/>
    <s v="film &amp; video/documentary"/>
    <x v="4"/>
    <x v="4"/>
  </r>
  <r>
    <n v="2912"/>
    <s v="GBP"/>
    <n v="1.35"/>
    <s v="failed"/>
    <x v="0"/>
    <n v="-3268.7999999999997"/>
    <n v="44"/>
    <n v="89.345454545454558"/>
    <x v="4"/>
    <n v="1319691600"/>
    <n v="1320904800"/>
    <x v="361"/>
    <d v="2011-11-10T06:00:00"/>
    <b v="0"/>
    <b v="0"/>
    <s v="theater/plays"/>
    <x v="3"/>
    <x v="3"/>
  </r>
  <r>
    <n v="4008"/>
    <s v="USD"/>
    <n v="1"/>
    <s v="successful"/>
    <x v="1"/>
    <n v="1508"/>
    <n v="84"/>
    <n v="47.714285714285715"/>
    <x v="1"/>
    <n v="1371963600"/>
    <n v="1372395600"/>
    <x v="362"/>
    <d v="2013-06-28T05:00:00"/>
    <b v="0"/>
    <b v="0"/>
    <s v="theater/plays"/>
    <x v="3"/>
    <x v="3"/>
  </r>
  <r>
    <n v="9749"/>
    <s v="USD"/>
    <n v="1"/>
    <s v="successful"/>
    <x v="1"/>
    <n v="4449"/>
    <n v="155"/>
    <n v="62.896774193548389"/>
    <x v="1"/>
    <n v="1433739600"/>
    <n v="1437714000"/>
    <x v="363"/>
    <d v="2015-07-24T05:00:00"/>
    <b v="0"/>
    <b v="0"/>
    <s v="theater/plays"/>
    <x v="3"/>
    <x v="3"/>
  </r>
  <r>
    <n v="5803"/>
    <s v="USD"/>
    <n v="1"/>
    <s v="failed"/>
    <x v="0"/>
    <n v="-3297"/>
    <n v="67"/>
    <n v="86.611940298507463"/>
    <x v="1"/>
    <n v="1508130000"/>
    <n v="1509771600"/>
    <x v="364"/>
    <d v="2017-11-04T05:00:00"/>
    <b v="0"/>
    <b v="0"/>
    <s v="photography/photography books"/>
    <x v="7"/>
    <x v="14"/>
  </r>
  <r>
    <n v="14199"/>
    <s v="USD"/>
    <n v="1"/>
    <s v="successful"/>
    <x v="1"/>
    <n v="7899"/>
    <n v="189"/>
    <n v="75.126984126984127"/>
    <x v="1"/>
    <n v="1550037600"/>
    <n v="1550556000"/>
    <x v="210"/>
    <d v="2019-02-19T06:00:00"/>
    <b v="0"/>
    <b v="1"/>
    <s v="food/food trucks"/>
    <x v="0"/>
    <x v="0"/>
  </r>
  <r>
    <n v="196779"/>
    <s v="USD"/>
    <n v="1"/>
    <s v="successful"/>
    <x v="1"/>
    <n v="82379"/>
    <n v="4799"/>
    <n v="41.004167534903104"/>
    <x v="1"/>
    <n v="1486706400"/>
    <n v="1489039200"/>
    <x v="365"/>
    <d v="2017-03-09T06:00:00"/>
    <b v="1"/>
    <b v="1"/>
    <s v="film &amp; video/documentary"/>
    <x v="4"/>
    <x v="4"/>
  </r>
  <r>
    <n v="56859"/>
    <s v="USD"/>
    <n v="1"/>
    <s v="successful"/>
    <x v="1"/>
    <n v="17959"/>
    <n v="1137"/>
    <n v="50.007915567282325"/>
    <x v="1"/>
    <n v="1553835600"/>
    <n v="1556600400"/>
    <x v="366"/>
    <d v="2019-04-30T05:00:00"/>
    <b v="0"/>
    <b v="0"/>
    <s v="publishing/nonfiction"/>
    <x v="5"/>
    <x v="9"/>
  </r>
  <r>
    <n v="103554"/>
    <s v="USD"/>
    <n v="1"/>
    <s v="failed"/>
    <x v="0"/>
    <n v="-31946"/>
    <n v="1068"/>
    <n v="96.960674157303373"/>
    <x v="1"/>
    <n v="1277528400"/>
    <n v="1278565200"/>
    <x v="367"/>
    <d v="2010-07-08T05:00:00"/>
    <b v="0"/>
    <b v="0"/>
    <s v="theater/plays"/>
    <x v="3"/>
    <x v="3"/>
  </r>
  <r>
    <n v="42795"/>
    <s v="USD"/>
    <n v="1"/>
    <s v="failed"/>
    <x v="0"/>
    <n v="-66205"/>
    <n v="424"/>
    <n v="100.93160377358491"/>
    <x v="1"/>
    <n v="1339477200"/>
    <n v="1339909200"/>
    <x v="368"/>
    <d v="2012-06-17T05:00:00"/>
    <b v="0"/>
    <b v="0"/>
    <s v="technology/wearables"/>
    <x v="2"/>
    <x v="8"/>
  </r>
  <r>
    <n v="12938"/>
    <s v="CHF"/>
    <n v="1.2"/>
    <s v="canceled"/>
    <x v="3"/>
    <n v="-99274.4"/>
    <n v="145"/>
    <n v="107.07310344827586"/>
    <x v="5"/>
    <n v="1325656800"/>
    <n v="1325829600"/>
    <x v="369"/>
    <d v="2012-01-06T06:00:00"/>
    <b v="0"/>
    <b v="0"/>
    <s v="music/indie rock"/>
    <x v="1"/>
    <x v="7"/>
  </r>
  <r>
    <n v="101352"/>
    <s v="USD"/>
    <n v="1"/>
    <s v="successful"/>
    <x v="1"/>
    <n v="18352"/>
    <n v="1152"/>
    <n v="87.979166666666671"/>
    <x v="1"/>
    <n v="1288242000"/>
    <n v="1290578400"/>
    <x v="370"/>
    <d v="2010-11-24T06:00:00"/>
    <b v="0"/>
    <b v="0"/>
    <s v="theater/plays"/>
    <x v="3"/>
    <x v="3"/>
  </r>
  <r>
    <n v="4477"/>
    <s v="USD"/>
    <n v="1"/>
    <s v="successful"/>
    <x v="1"/>
    <n v="2077"/>
    <n v="50"/>
    <n v="89.54"/>
    <x v="1"/>
    <n v="1379048400"/>
    <n v="1380344400"/>
    <x v="371"/>
    <d v="2013-09-28T05:00:00"/>
    <b v="0"/>
    <b v="0"/>
    <s v="photography/photography books"/>
    <x v="7"/>
    <x v="14"/>
  </r>
  <r>
    <n v="4393"/>
    <s v="USD"/>
    <n v="1"/>
    <s v="failed"/>
    <x v="0"/>
    <n v="-56007"/>
    <n v="151"/>
    <n v="29.09271523178808"/>
    <x v="1"/>
    <n v="1389679200"/>
    <n v="1389852000"/>
    <x v="287"/>
    <d v="2014-01-16T06:00:00"/>
    <b v="0"/>
    <b v="0"/>
    <s v="publishing/nonfiction"/>
    <x v="5"/>
    <x v="9"/>
  </r>
  <r>
    <n v="67546"/>
    <s v="USD"/>
    <n v="1"/>
    <s v="failed"/>
    <x v="0"/>
    <n v="-35354"/>
    <n v="1608"/>
    <n v="42.006218905472636"/>
    <x v="1"/>
    <n v="1294293600"/>
    <n v="1294466400"/>
    <x v="372"/>
    <d v="2011-01-08T06:00:00"/>
    <b v="0"/>
    <b v="0"/>
    <s v="technology/wearables"/>
    <x v="2"/>
    <x v="8"/>
  </r>
  <r>
    <n v="143788"/>
    <s v="CAD"/>
    <n v="0.74"/>
    <s v="successful"/>
    <x v="1"/>
    <n v="43603.119999999995"/>
    <n v="3059"/>
    <n v="34.783628636809411"/>
    <x v="0"/>
    <n v="1500267600"/>
    <n v="1500354000"/>
    <x v="373"/>
    <d v="2017-07-18T05:00:00"/>
    <b v="0"/>
    <b v="0"/>
    <s v="music/jazz"/>
    <x v="1"/>
    <x v="17"/>
  </r>
  <r>
    <n v="3755"/>
    <s v="USD"/>
    <n v="1"/>
    <s v="successful"/>
    <x v="1"/>
    <n v="2955"/>
    <n v="34"/>
    <n v="110.44117647058823"/>
    <x v="1"/>
    <n v="1375074000"/>
    <n v="1375938000"/>
    <x v="374"/>
    <d v="2013-08-08T05:00:00"/>
    <b v="0"/>
    <b v="1"/>
    <s v="film &amp; video/documentary"/>
    <x v="4"/>
    <x v="4"/>
  </r>
  <r>
    <n v="9238"/>
    <s v="USD"/>
    <n v="1"/>
    <s v="successful"/>
    <x v="1"/>
    <n v="2138"/>
    <n v="220"/>
    <n v="41.990909090909092"/>
    <x v="1"/>
    <n v="1323324000"/>
    <n v="1323410400"/>
    <x v="375"/>
    <d v="2011-12-09T06:00:00"/>
    <b v="1"/>
    <b v="0"/>
    <s v="theater/plays"/>
    <x v="3"/>
    <x v="3"/>
  </r>
  <r>
    <n v="77012"/>
    <s v="AUD"/>
    <n v="0.69"/>
    <s v="successful"/>
    <x v="1"/>
    <n v="7038.2799999999988"/>
    <n v="1604"/>
    <n v="33.128603491271818"/>
    <x v="2"/>
    <n v="1538715600"/>
    <n v="1539406800"/>
    <x v="376"/>
    <d v="2018-10-13T05:00:00"/>
    <b v="0"/>
    <b v="0"/>
    <s v="film &amp; video/drama"/>
    <x v="4"/>
    <x v="6"/>
  </r>
  <r>
    <n v="14083"/>
    <s v="USD"/>
    <n v="1"/>
    <s v="successful"/>
    <x v="1"/>
    <n v="5983"/>
    <n v="454"/>
    <n v="31.019823788546255"/>
    <x v="1"/>
    <n v="1369285200"/>
    <n v="1369803600"/>
    <x v="377"/>
    <d v="2013-05-29T05:00:00"/>
    <b v="0"/>
    <b v="0"/>
    <s v="music/rock"/>
    <x v="1"/>
    <x v="1"/>
  </r>
  <r>
    <n v="12202"/>
    <s v="EUR"/>
    <n v="1.1200000000000001"/>
    <s v="successful"/>
    <x v="1"/>
    <n v="11966.240000000002"/>
    <n v="123"/>
    <n v="111.10764227642278"/>
    <x v="6"/>
    <n v="1525755600"/>
    <n v="1525928400"/>
    <x v="378"/>
    <d v="2018-05-10T05:00:00"/>
    <b v="0"/>
    <b v="1"/>
    <s v="film &amp; video/animation"/>
    <x v="4"/>
    <x v="10"/>
  </r>
  <r>
    <n v="62127"/>
    <s v="USD"/>
    <n v="1"/>
    <s v="failed"/>
    <x v="0"/>
    <n v="-35173"/>
    <n v="941"/>
    <n v="66.022316684378325"/>
    <x v="1"/>
    <n v="1296626400"/>
    <n v="1297231200"/>
    <x v="379"/>
    <d v="2011-02-09T06:00:00"/>
    <b v="0"/>
    <b v="0"/>
    <s v="music/indie rock"/>
    <x v="1"/>
    <x v="7"/>
  </r>
  <r>
    <n v="2"/>
    <s v="USD"/>
    <n v="1"/>
    <s v="failed"/>
    <x v="0"/>
    <n v="-98"/>
    <n v="1"/>
    <n v="2"/>
    <x v="1"/>
    <n v="1376629200"/>
    <n v="1378530000"/>
    <x v="380"/>
    <d v="2013-09-07T05:00:00"/>
    <b v="0"/>
    <b v="1"/>
    <s v="photography/photography books"/>
    <x v="7"/>
    <x v="14"/>
  </r>
  <r>
    <n v="13772"/>
    <s v="USD"/>
    <n v="1"/>
    <s v="successful"/>
    <x v="1"/>
    <n v="12872"/>
    <n v="299"/>
    <n v="46.060200668896321"/>
    <x v="1"/>
    <n v="1572152400"/>
    <n v="1572152400"/>
    <x v="381"/>
    <d v="2019-10-27T05:00:00"/>
    <b v="0"/>
    <b v="0"/>
    <s v="theater/plays"/>
    <x v="3"/>
    <x v="3"/>
  </r>
  <r>
    <n v="2946"/>
    <s v="USD"/>
    <n v="1"/>
    <s v="failed"/>
    <x v="0"/>
    <n v="-4354"/>
    <n v="40"/>
    <n v="73.650000000000006"/>
    <x v="1"/>
    <n v="1325829600"/>
    <n v="1329890400"/>
    <x v="382"/>
    <d v="2012-02-22T06:00:00"/>
    <b v="0"/>
    <b v="1"/>
    <s v="film &amp; video/shorts"/>
    <x v="4"/>
    <x v="12"/>
  </r>
  <r>
    <n v="168820"/>
    <s v="CAD"/>
    <n v="0.74"/>
    <s v="failed"/>
    <x v="0"/>
    <n v="-70873.2"/>
    <n v="3015"/>
    <n v="41.435091210613599"/>
    <x v="0"/>
    <n v="1273640400"/>
    <n v="1276750800"/>
    <x v="125"/>
    <d v="2010-06-17T05:00:00"/>
    <b v="0"/>
    <b v="1"/>
    <s v="theater/plays"/>
    <x v="3"/>
    <x v="3"/>
  </r>
  <r>
    <n v="154321"/>
    <s v="USD"/>
    <n v="1"/>
    <s v="successful"/>
    <x v="1"/>
    <n v="105421"/>
    <n v="2237"/>
    <n v="68.985695127402778"/>
    <x v="1"/>
    <n v="1510639200"/>
    <n v="1510898400"/>
    <x v="383"/>
    <d v="2017-11-17T06:00:00"/>
    <b v="0"/>
    <b v="0"/>
    <s v="theater/plays"/>
    <x v="3"/>
    <x v="3"/>
  </r>
  <r>
    <n v="26527"/>
    <s v="USD"/>
    <n v="1"/>
    <s v="failed"/>
    <x v="0"/>
    <n v="-3073"/>
    <n v="435"/>
    <n v="60.981609195402299"/>
    <x v="1"/>
    <n v="1528088400"/>
    <n v="1532408400"/>
    <x v="384"/>
    <d v="2018-07-24T05:00:00"/>
    <b v="0"/>
    <b v="0"/>
    <s v="theater/plays"/>
    <x v="3"/>
    <x v="3"/>
  </r>
  <r>
    <n v="71583"/>
    <s v="USD"/>
    <n v="1"/>
    <s v="successful"/>
    <x v="1"/>
    <n v="32283"/>
    <n v="645"/>
    <n v="110.98139534883721"/>
    <x v="1"/>
    <n v="1359525600"/>
    <n v="1360562400"/>
    <x v="385"/>
    <d v="2013-02-11T06:00:00"/>
    <b v="1"/>
    <b v="0"/>
    <s v="film &amp; video/documentary"/>
    <x v="4"/>
    <x v="4"/>
  </r>
  <r>
    <n v="12100"/>
    <s v="DKK"/>
    <n v="0.15"/>
    <s v="successful"/>
    <x v="0"/>
    <n v="-1585"/>
    <n v="484"/>
    <n v="3.75"/>
    <x v="3"/>
    <n v="1570942800"/>
    <n v="1571547600"/>
    <x v="386"/>
    <d v="2019-10-20T05:00:00"/>
    <b v="0"/>
    <b v="0"/>
    <s v="theater/plays"/>
    <x v="3"/>
    <x v="3"/>
  </r>
  <r>
    <n v="12129"/>
    <s v="CAD"/>
    <n v="0.74"/>
    <s v="successful"/>
    <x v="0"/>
    <n v="-224.54000000000087"/>
    <n v="154"/>
    <n v="58.282207792207785"/>
    <x v="0"/>
    <n v="1466398800"/>
    <n v="1468126800"/>
    <x v="387"/>
    <d v="2016-07-10T05:00:00"/>
    <b v="0"/>
    <b v="0"/>
    <s v="film &amp; video/documentary"/>
    <x v="4"/>
    <x v="4"/>
  </r>
  <r>
    <n v="62804"/>
    <s v="USD"/>
    <n v="1"/>
    <s v="failed"/>
    <x v="0"/>
    <n v="-72796"/>
    <n v="714"/>
    <n v="87.960784313725483"/>
    <x v="1"/>
    <n v="1492491600"/>
    <n v="1492837200"/>
    <x v="388"/>
    <d v="2017-04-22T05:00:00"/>
    <b v="0"/>
    <b v="0"/>
    <s v="music/rock"/>
    <x v="1"/>
    <x v="1"/>
  </r>
  <r>
    <n v="55536"/>
    <s v="USD"/>
    <n v="1"/>
    <s v="live"/>
    <x v="2"/>
    <n v="-98164"/>
    <n v="1111"/>
    <n v="49.987398739873989"/>
    <x v="1"/>
    <n v="1430197200"/>
    <n v="1430197200"/>
    <x v="277"/>
    <d v="2015-04-28T05:00:00"/>
    <b v="0"/>
    <b v="0"/>
    <s v="games/mobile games"/>
    <x v="6"/>
    <x v="20"/>
  </r>
  <r>
    <n v="8161"/>
    <s v="USD"/>
    <n v="1"/>
    <s v="successful"/>
    <x v="1"/>
    <n v="361"/>
    <n v="82"/>
    <n v="99.524390243902445"/>
    <x v="1"/>
    <n v="1496034000"/>
    <n v="1496206800"/>
    <x v="389"/>
    <d v="2017-05-31T05:00:00"/>
    <b v="0"/>
    <b v="0"/>
    <s v="theater/plays"/>
    <x v="3"/>
    <x v="3"/>
  </r>
  <r>
    <n v="14046"/>
    <s v="USD"/>
    <n v="1"/>
    <s v="successful"/>
    <x v="1"/>
    <n v="11946"/>
    <n v="134"/>
    <n v="104.82089552238806"/>
    <x v="1"/>
    <n v="1388728800"/>
    <n v="1389592800"/>
    <x v="390"/>
    <d v="2014-01-13T06:00:00"/>
    <b v="0"/>
    <b v="0"/>
    <s v="publishing/fiction"/>
    <x v="5"/>
    <x v="13"/>
  </r>
  <r>
    <n v="117628"/>
    <s v="USD"/>
    <n v="1"/>
    <s v="live"/>
    <x v="2"/>
    <n v="-71872"/>
    <n v="1089"/>
    <n v="108.01469237832875"/>
    <x v="1"/>
    <n v="1543298400"/>
    <n v="1545631200"/>
    <x v="391"/>
    <d v="2018-12-24T06:00:00"/>
    <b v="0"/>
    <b v="0"/>
    <s v="film &amp; video/animation"/>
    <x v="4"/>
    <x v="10"/>
  </r>
  <r>
    <n v="159405"/>
    <s v="USD"/>
    <n v="1"/>
    <s v="failed"/>
    <x v="0"/>
    <n v="-28795"/>
    <n v="5497"/>
    <n v="28.998544660724033"/>
    <x v="1"/>
    <n v="1271739600"/>
    <n v="1272430800"/>
    <x v="392"/>
    <d v="2010-04-28T05:00:00"/>
    <b v="0"/>
    <b v="1"/>
    <s v="food/food trucks"/>
    <x v="0"/>
    <x v="0"/>
  </r>
  <r>
    <n v="12552"/>
    <s v="USD"/>
    <n v="1"/>
    <s v="failed"/>
    <x v="0"/>
    <n v="-100948"/>
    <n v="418"/>
    <n v="30.028708133971293"/>
    <x v="1"/>
    <n v="1326434400"/>
    <n v="1327903200"/>
    <x v="393"/>
    <d v="2012-01-30T06:00:00"/>
    <b v="0"/>
    <b v="0"/>
    <s v="theater/plays"/>
    <x v="3"/>
    <x v="3"/>
  </r>
  <r>
    <n v="59007"/>
    <s v="USD"/>
    <n v="1"/>
    <s v="failed"/>
    <x v="0"/>
    <n v="-75593"/>
    <n v="1439"/>
    <n v="41.005559416261292"/>
    <x v="1"/>
    <n v="1295244000"/>
    <n v="1296021600"/>
    <x v="394"/>
    <d v="2011-01-26T06:00:00"/>
    <b v="0"/>
    <b v="1"/>
    <s v="film &amp; video/documentary"/>
    <x v="4"/>
    <x v="4"/>
  </r>
  <r>
    <n v="943"/>
    <s v="USD"/>
    <n v="1"/>
    <s v="failed"/>
    <x v="0"/>
    <n v="-757"/>
    <n v="15"/>
    <n v="62.866666666666667"/>
    <x v="1"/>
    <n v="1541221200"/>
    <n v="1543298400"/>
    <x v="395"/>
    <d v="2018-11-27T06:00:00"/>
    <b v="0"/>
    <b v="0"/>
    <s v="theater/plays"/>
    <x v="3"/>
    <x v="3"/>
  </r>
  <r>
    <n v="93963"/>
    <s v="CAD"/>
    <n v="0.74"/>
    <s v="failed"/>
    <x v="0"/>
    <n v="-94167.38"/>
    <n v="1999"/>
    <n v="34.783701850925461"/>
    <x v="0"/>
    <n v="1336280400"/>
    <n v="1336366800"/>
    <x v="396"/>
    <d v="2012-05-07T05:00:00"/>
    <b v="0"/>
    <b v="0"/>
    <s v="film &amp; video/documentary"/>
    <x v="4"/>
    <x v="4"/>
  </r>
  <r>
    <n v="140469"/>
    <s v="USD"/>
    <n v="1"/>
    <s v="successful"/>
    <x v="1"/>
    <n v="26669"/>
    <n v="5203"/>
    <n v="26.997693638285604"/>
    <x v="1"/>
    <n v="1324533600"/>
    <n v="1325052000"/>
    <x v="397"/>
    <d v="2011-12-28T06:00:00"/>
    <b v="0"/>
    <b v="0"/>
    <s v="technology/web"/>
    <x v="2"/>
    <x v="2"/>
  </r>
  <r>
    <n v="6423"/>
    <s v="USD"/>
    <n v="1"/>
    <s v="successful"/>
    <x v="1"/>
    <n v="1423"/>
    <n v="94"/>
    <n v="68.329787234042556"/>
    <x v="1"/>
    <n v="1498366800"/>
    <n v="1499576400"/>
    <x v="398"/>
    <d v="2017-07-09T05:00:00"/>
    <b v="0"/>
    <b v="0"/>
    <s v="theater/plays"/>
    <x v="3"/>
    <x v="3"/>
  </r>
  <r>
    <n v="6015"/>
    <s v="USD"/>
    <n v="1"/>
    <s v="failed"/>
    <x v="0"/>
    <n v="-3385"/>
    <n v="118"/>
    <n v="50.974576271186443"/>
    <x v="1"/>
    <n v="1498712400"/>
    <n v="1501304400"/>
    <x v="399"/>
    <d v="2017-07-29T05:00:00"/>
    <b v="0"/>
    <b v="1"/>
    <s v="technology/wearables"/>
    <x v="2"/>
    <x v="8"/>
  </r>
  <r>
    <n v="11075"/>
    <s v="USD"/>
    <n v="1"/>
    <s v="successful"/>
    <x v="1"/>
    <n v="2375"/>
    <n v="205"/>
    <n v="54.024390243902438"/>
    <x v="1"/>
    <n v="1271480400"/>
    <n v="1273208400"/>
    <x v="400"/>
    <d v="2010-05-07T05:00:00"/>
    <b v="0"/>
    <b v="1"/>
    <s v="theater/plays"/>
    <x v="3"/>
    <x v="3"/>
  </r>
  <r>
    <n v="15723"/>
    <s v="USD"/>
    <n v="1"/>
    <s v="failed"/>
    <x v="0"/>
    <n v="-132077"/>
    <n v="162"/>
    <n v="97.055555555555557"/>
    <x v="1"/>
    <n v="1316667600"/>
    <n v="1316840400"/>
    <x v="116"/>
    <d v="2011-09-24T05:00:00"/>
    <b v="0"/>
    <b v="1"/>
    <s v="food/food trucks"/>
    <x v="0"/>
    <x v="0"/>
  </r>
  <r>
    <n v="2064"/>
    <s v="USD"/>
    <n v="1"/>
    <s v="failed"/>
    <x v="0"/>
    <n v="-3036"/>
    <n v="83"/>
    <n v="24.867469879518072"/>
    <x v="1"/>
    <n v="1524027600"/>
    <n v="1524546000"/>
    <x v="401"/>
    <d v="2018-04-24T05:00:00"/>
    <b v="0"/>
    <b v="0"/>
    <s v="music/indie rock"/>
    <x v="1"/>
    <x v="7"/>
  </r>
  <r>
    <n v="7767"/>
    <s v="USD"/>
    <n v="1"/>
    <s v="successful"/>
    <x v="1"/>
    <n v="5067"/>
    <n v="92"/>
    <n v="84.423913043478265"/>
    <x v="1"/>
    <n v="1438059600"/>
    <n v="1438578000"/>
    <x v="402"/>
    <d v="2015-08-03T05:00:00"/>
    <b v="0"/>
    <b v="0"/>
    <s v="photography/photography books"/>
    <x v="7"/>
    <x v="14"/>
  </r>
  <r>
    <n v="10313"/>
    <s v="USD"/>
    <n v="1"/>
    <s v="successful"/>
    <x v="1"/>
    <n v="8513"/>
    <n v="219"/>
    <n v="47.091324200913242"/>
    <x v="1"/>
    <n v="1361944800"/>
    <n v="1362549600"/>
    <x v="403"/>
    <d v="2013-03-06T06:00:00"/>
    <b v="0"/>
    <b v="0"/>
    <s v="theater/plays"/>
    <x v="3"/>
    <x v="3"/>
  </r>
  <r>
    <n v="197018"/>
    <s v="USD"/>
    <n v="1"/>
    <s v="successful"/>
    <x v="1"/>
    <n v="22518"/>
    <n v="2526"/>
    <n v="77.996041171813147"/>
    <x v="1"/>
    <n v="1410584400"/>
    <n v="1413349200"/>
    <x v="404"/>
    <d v="2014-10-15T05:00:00"/>
    <b v="0"/>
    <b v="1"/>
    <s v="theater/plays"/>
    <x v="3"/>
    <x v="3"/>
  </r>
  <r>
    <n v="47037"/>
    <s v="USD"/>
    <n v="1"/>
    <s v="failed"/>
    <x v="0"/>
    <n v="-54363"/>
    <n v="747"/>
    <n v="62.967871485943775"/>
    <x v="1"/>
    <n v="1297404000"/>
    <n v="1298008800"/>
    <x v="405"/>
    <d v="2011-02-18T06:00:00"/>
    <b v="0"/>
    <b v="0"/>
    <s v="film &amp; video/animation"/>
    <x v="4"/>
    <x v="10"/>
  </r>
  <r>
    <n v="173191"/>
    <s v="USD"/>
    <n v="1"/>
    <s v="canceled"/>
    <x v="3"/>
    <n v="-17809"/>
    <n v="2138"/>
    <n v="81.006080449017773"/>
    <x v="1"/>
    <n v="1392012000"/>
    <n v="1394427600"/>
    <x v="406"/>
    <d v="2014-03-10T05:00:00"/>
    <b v="0"/>
    <b v="1"/>
    <s v="photography/photography books"/>
    <x v="7"/>
    <x v="14"/>
  </r>
  <r>
    <n v="5487"/>
    <s v="USD"/>
    <n v="1"/>
    <s v="failed"/>
    <x v="0"/>
    <n v="-2613"/>
    <n v="84"/>
    <n v="65.321428571428569"/>
    <x v="1"/>
    <n v="1569733200"/>
    <n v="1572670800"/>
    <x v="407"/>
    <d v="2019-11-02T05:00:00"/>
    <b v="0"/>
    <b v="0"/>
    <s v="theater/plays"/>
    <x v="3"/>
    <x v="3"/>
  </r>
  <r>
    <n v="9817"/>
    <s v="USD"/>
    <n v="1"/>
    <s v="successful"/>
    <x v="1"/>
    <n v="4717"/>
    <n v="94"/>
    <n v="104.43617021276596"/>
    <x v="1"/>
    <n v="1529643600"/>
    <n v="1531112400"/>
    <x v="408"/>
    <d v="2018-07-09T05:00:00"/>
    <b v="1"/>
    <b v="0"/>
    <s v="theater/plays"/>
    <x v="3"/>
    <x v="3"/>
  </r>
  <r>
    <n v="6369"/>
    <s v="USD"/>
    <n v="1"/>
    <s v="failed"/>
    <x v="0"/>
    <n v="-1331"/>
    <n v="91"/>
    <n v="69.989010989010993"/>
    <x v="1"/>
    <n v="1399006800"/>
    <n v="1400734800"/>
    <x v="409"/>
    <d v="2014-05-22T05:00:00"/>
    <b v="0"/>
    <b v="0"/>
    <s v="theater/plays"/>
    <x v="3"/>
    <x v="3"/>
  </r>
  <r>
    <n v="65755"/>
    <s v="USD"/>
    <n v="1"/>
    <s v="failed"/>
    <x v="0"/>
    <n v="-55645"/>
    <n v="792"/>
    <n v="83.023989898989896"/>
    <x v="1"/>
    <n v="1385359200"/>
    <n v="1386741600"/>
    <x v="410"/>
    <d v="2013-12-11T06:00:00"/>
    <b v="0"/>
    <b v="1"/>
    <s v="film &amp; video/documentary"/>
    <x v="4"/>
    <x v="4"/>
  </r>
  <r>
    <n v="903"/>
    <s v="CAD"/>
    <n v="0.74"/>
    <s v="canceled"/>
    <x v="3"/>
    <n v="-4731.78"/>
    <n v="10"/>
    <n v="66.822000000000003"/>
    <x v="0"/>
    <n v="1480572000"/>
    <n v="1481781600"/>
    <x v="411"/>
    <d v="2016-12-15T06:00:00"/>
    <b v="1"/>
    <b v="0"/>
    <s v="theater/plays"/>
    <x v="3"/>
    <x v="3"/>
  </r>
  <r>
    <n v="178120"/>
    <s v="EUR"/>
    <n v="1.1200000000000001"/>
    <s v="successful"/>
    <x v="1"/>
    <n v="47094.400000000023"/>
    <n v="1713"/>
    <n v="116.45907764156452"/>
    <x v="6"/>
    <n v="1418623200"/>
    <n v="1419660000"/>
    <x v="412"/>
    <d v="2014-12-27T06:00:00"/>
    <b v="0"/>
    <b v="1"/>
    <s v="theater/plays"/>
    <x v="3"/>
    <x v="3"/>
  </r>
  <r>
    <n v="13678"/>
    <s v="USD"/>
    <n v="1"/>
    <s v="successful"/>
    <x v="1"/>
    <n v="12378"/>
    <n v="249"/>
    <n v="54.931726907630519"/>
    <x v="1"/>
    <n v="1555736400"/>
    <n v="1555822800"/>
    <x v="413"/>
    <d v="2019-04-21T05:00:00"/>
    <b v="0"/>
    <b v="0"/>
    <s v="music/jazz"/>
    <x v="1"/>
    <x v="17"/>
  </r>
  <r>
    <n v="9969"/>
    <s v="USD"/>
    <n v="1"/>
    <s v="successful"/>
    <x v="1"/>
    <n v="1869"/>
    <n v="192"/>
    <n v="51.921875"/>
    <x v="1"/>
    <n v="1442120400"/>
    <n v="1442379600"/>
    <x v="414"/>
    <d v="2015-09-16T05:00:00"/>
    <b v="0"/>
    <b v="1"/>
    <s v="film &amp; video/animation"/>
    <x v="4"/>
    <x v="10"/>
  </r>
  <r>
    <n v="14827"/>
    <s v="USD"/>
    <n v="1"/>
    <s v="successful"/>
    <x v="1"/>
    <n v="6527"/>
    <n v="247"/>
    <n v="60.02834008097166"/>
    <x v="1"/>
    <n v="1362376800"/>
    <n v="1364965200"/>
    <x v="415"/>
    <d v="2013-04-03T05:00:00"/>
    <b v="0"/>
    <b v="0"/>
    <s v="theater/plays"/>
    <x v="3"/>
    <x v="3"/>
  </r>
  <r>
    <n v="100900"/>
    <s v="USD"/>
    <n v="1"/>
    <s v="successful"/>
    <x v="1"/>
    <n v="72500"/>
    <n v="2293"/>
    <n v="44.003488879197555"/>
    <x v="1"/>
    <n v="1478408400"/>
    <n v="1479016800"/>
    <x v="416"/>
    <d v="2016-11-13T06:00:00"/>
    <b v="0"/>
    <b v="0"/>
    <s v="film &amp; video/science fiction"/>
    <x v="4"/>
    <x v="22"/>
  </r>
  <r>
    <n v="165954"/>
    <s v="USD"/>
    <n v="1"/>
    <s v="successful"/>
    <x v="1"/>
    <n v="63454"/>
    <n v="3131"/>
    <n v="53.003513254551258"/>
    <x v="1"/>
    <n v="1498798800"/>
    <n v="1499662800"/>
    <x v="417"/>
    <d v="2017-07-10T05:00:00"/>
    <b v="0"/>
    <b v="0"/>
    <s v="film &amp; video/television"/>
    <x v="4"/>
    <x v="19"/>
  </r>
  <r>
    <n v="1744"/>
    <s v="USD"/>
    <n v="1"/>
    <s v="failed"/>
    <x v="0"/>
    <n v="-5256"/>
    <n v="32"/>
    <n v="54.5"/>
    <x v="1"/>
    <n v="1335416400"/>
    <n v="1337835600"/>
    <x v="418"/>
    <d v="2012-05-24T05:00:00"/>
    <b v="0"/>
    <b v="0"/>
    <s v="technology/wearables"/>
    <x v="2"/>
    <x v="8"/>
  </r>
  <r>
    <n v="10731"/>
    <s v="EUR"/>
    <n v="1.1200000000000001"/>
    <s v="successful"/>
    <x v="1"/>
    <n v="6618.7200000000012"/>
    <n v="143"/>
    <n v="84.04699300699302"/>
    <x v="6"/>
    <n v="1504328400"/>
    <n v="1505710800"/>
    <x v="419"/>
    <d v="2017-09-18T05:00:00"/>
    <b v="0"/>
    <b v="0"/>
    <s v="theater/plays"/>
    <x v="3"/>
    <x v="3"/>
  </r>
  <r>
    <n v="3232"/>
    <s v="USD"/>
    <n v="1"/>
    <s v="canceled"/>
    <x v="3"/>
    <n v="-6068"/>
    <n v="90"/>
    <n v="35.911111111111111"/>
    <x v="1"/>
    <n v="1285822800"/>
    <n v="1287464400"/>
    <x v="420"/>
    <d v="2010-10-19T05:00:00"/>
    <b v="0"/>
    <b v="0"/>
    <s v="theater/plays"/>
    <x v="3"/>
    <x v="3"/>
  </r>
  <r>
    <n v="10938"/>
    <s v="USD"/>
    <n v="1"/>
    <s v="successful"/>
    <x v="1"/>
    <n v="4738"/>
    <n v="296"/>
    <n v="36.952702702702702"/>
    <x v="1"/>
    <n v="1311483600"/>
    <n v="1311656400"/>
    <x v="421"/>
    <d v="2011-07-26T05:00:00"/>
    <b v="0"/>
    <b v="1"/>
    <s v="music/indie rock"/>
    <x v="1"/>
    <x v="7"/>
  </r>
  <r>
    <n v="10739"/>
    <s v="USD"/>
    <n v="1"/>
    <s v="successful"/>
    <x v="1"/>
    <n v="8639"/>
    <n v="170"/>
    <n v="63.170588235294119"/>
    <x v="1"/>
    <n v="1291356000"/>
    <n v="1293170400"/>
    <x v="422"/>
    <d v="2010-12-24T06:00:00"/>
    <b v="0"/>
    <b v="1"/>
    <s v="theater/plays"/>
    <x v="3"/>
    <x v="3"/>
  </r>
  <r>
    <n v="5579"/>
    <s v="USD"/>
    <n v="1"/>
    <s v="failed"/>
    <x v="0"/>
    <n v="-1221"/>
    <n v="186"/>
    <n v="29.99462365591398"/>
    <x v="1"/>
    <n v="1355810400"/>
    <n v="1355983200"/>
    <x v="423"/>
    <d v="2012-12-20T06:00:00"/>
    <b v="0"/>
    <b v="0"/>
    <s v="technology/wearables"/>
    <x v="2"/>
    <x v="8"/>
  </r>
  <r>
    <n v="37754"/>
    <s v="GBP"/>
    <n v="1.35"/>
    <s v="canceled"/>
    <x v="3"/>
    <n v="-104232.1"/>
    <n v="439"/>
    <n v="116.10000000000001"/>
    <x v="4"/>
    <n v="1513663200"/>
    <n v="1515045600"/>
    <x v="424"/>
    <d v="2018-01-04T06:00:00"/>
    <b v="0"/>
    <b v="0"/>
    <s v="film &amp; video/television"/>
    <x v="4"/>
    <x v="19"/>
  </r>
  <r>
    <n v="45384"/>
    <s v="USD"/>
    <n v="1"/>
    <s v="failed"/>
    <x v="0"/>
    <n v="-44516"/>
    <n v="605"/>
    <n v="75.014876033057845"/>
    <x v="1"/>
    <n v="1365915600"/>
    <n v="1366088400"/>
    <x v="425"/>
    <d v="2013-04-16T05:00:00"/>
    <b v="0"/>
    <b v="1"/>
    <s v="games/video games"/>
    <x v="6"/>
    <x v="11"/>
  </r>
  <r>
    <n v="8703"/>
    <s v="DKK"/>
    <n v="0.15"/>
    <s v="successful"/>
    <x v="1"/>
    <n v="405.45000000000005"/>
    <n v="86"/>
    <n v="15.179651162790698"/>
    <x v="3"/>
    <n v="1551852000"/>
    <n v="1553317200"/>
    <x v="426"/>
    <d v="2019-03-23T05:00:00"/>
    <b v="0"/>
    <b v="0"/>
    <s v="games/video games"/>
    <x v="6"/>
    <x v="11"/>
  </r>
  <r>
    <n v="4"/>
    <s v="CAD"/>
    <n v="0.74"/>
    <s v="failed"/>
    <x v="0"/>
    <n v="-97.04"/>
    <n v="1"/>
    <n v="2.96"/>
    <x v="0"/>
    <n v="1540098000"/>
    <n v="1542088800"/>
    <x v="427"/>
    <d v="2018-11-13T06:00:00"/>
    <b v="0"/>
    <b v="0"/>
    <s v="film &amp; video/animation"/>
    <x v="4"/>
    <x v="10"/>
  </r>
  <r>
    <n v="182302"/>
    <s v="USD"/>
    <n v="1"/>
    <s v="successful"/>
    <x v="1"/>
    <n v="33902"/>
    <n v="6286"/>
    <n v="29.001272669424118"/>
    <x v="1"/>
    <n v="1500440400"/>
    <n v="1503118800"/>
    <x v="428"/>
    <d v="2017-08-19T05:00:00"/>
    <b v="0"/>
    <b v="0"/>
    <s v="music/rock"/>
    <x v="1"/>
    <x v="1"/>
  </r>
  <r>
    <n v="3045"/>
    <s v="USD"/>
    <n v="1"/>
    <s v="failed"/>
    <x v="0"/>
    <n v="-1755"/>
    <n v="31"/>
    <n v="98.225806451612897"/>
    <x v="1"/>
    <n v="1278392400"/>
    <n v="1278478800"/>
    <x v="429"/>
    <d v="2010-07-07T05:00:00"/>
    <b v="0"/>
    <b v="0"/>
    <s v="film &amp; video/drama"/>
    <x v="4"/>
    <x v="6"/>
  </r>
  <r>
    <n v="102749"/>
    <s v="USD"/>
    <n v="1"/>
    <s v="failed"/>
    <x v="0"/>
    <n v="-79651"/>
    <n v="1181"/>
    <n v="87.001693480101608"/>
    <x v="1"/>
    <n v="1480572000"/>
    <n v="1484114400"/>
    <x v="411"/>
    <d v="2017-01-11T06:00:00"/>
    <b v="0"/>
    <b v="0"/>
    <s v="film &amp; video/science fiction"/>
    <x v="4"/>
    <x v="22"/>
  </r>
  <r>
    <n v="1763"/>
    <s v="USD"/>
    <n v="1"/>
    <s v="failed"/>
    <x v="0"/>
    <n v="-2237"/>
    <n v="39"/>
    <n v="45.205128205128204"/>
    <x v="1"/>
    <n v="1382331600"/>
    <n v="1385445600"/>
    <x v="430"/>
    <d v="2013-11-26T06:00:00"/>
    <b v="0"/>
    <b v="1"/>
    <s v="film &amp; video/drama"/>
    <x v="4"/>
    <x v="6"/>
  </r>
  <r>
    <n v="137904"/>
    <s v="USD"/>
    <n v="1"/>
    <s v="successful"/>
    <x v="1"/>
    <n v="21404"/>
    <n v="3727"/>
    <n v="37.001341561577675"/>
    <x v="1"/>
    <n v="1316754000"/>
    <n v="1318741200"/>
    <x v="431"/>
    <d v="2011-10-16T05:00:00"/>
    <b v="0"/>
    <b v="0"/>
    <s v="theater/plays"/>
    <x v="3"/>
    <x v="3"/>
  </r>
  <r>
    <n v="152438"/>
    <s v="USD"/>
    <n v="1"/>
    <s v="successful"/>
    <x v="1"/>
    <n v="6038"/>
    <n v="1605"/>
    <n v="94.976947040498445"/>
    <x v="1"/>
    <n v="1518242400"/>
    <n v="1518242400"/>
    <x v="432"/>
    <d v="2018-02-10T06:00:00"/>
    <b v="0"/>
    <b v="1"/>
    <s v="music/indie rock"/>
    <x v="1"/>
    <x v="7"/>
  </r>
  <r>
    <n v="1332"/>
    <s v="USD"/>
    <n v="1"/>
    <s v="failed"/>
    <x v="0"/>
    <n v="-3668"/>
    <n v="46"/>
    <n v="28.956521739130434"/>
    <x v="1"/>
    <n v="1476421200"/>
    <n v="1476594000"/>
    <x v="433"/>
    <d v="2016-10-16T05:00:00"/>
    <b v="0"/>
    <b v="0"/>
    <s v="theater/plays"/>
    <x v="3"/>
    <x v="3"/>
  </r>
  <r>
    <n v="118706"/>
    <s v="USD"/>
    <n v="1"/>
    <s v="successful"/>
    <x v="1"/>
    <n v="84906"/>
    <n v="2120"/>
    <n v="55.993396226415094"/>
    <x v="1"/>
    <n v="1269752400"/>
    <n v="1273554000"/>
    <x v="434"/>
    <d v="2010-05-11T05:00:00"/>
    <b v="0"/>
    <b v="0"/>
    <s v="theater/plays"/>
    <x v="3"/>
    <x v="3"/>
  </r>
  <r>
    <n v="5674"/>
    <s v="USD"/>
    <n v="1"/>
    <s v="failed"/>
    <x v="0"/>
    <n v="-626"/>
    <n v="105"/>
    <n v="54.038095238095238"/>
    <x v="1"/>
    <n v="1419746400"/>
    <n v="1421906400"/>
    <x v="435"/>
    <d v="2015-01-22T06:00:00"/>
    <b v="0"/>
    <b v="0"/>
    <s v="film &amp; video/documentary"/>
    <x v="4"/>
    <x v="4"/>
  </r>
  <r>
    <n v="4119"/>
    <s v="USD"/>
    <n v="1"/>
    <s v="successful"/>
    <x v="1"/>
    <n v="1719"/>
    <n v="50"/>
    <n v="82.38"/>
    <x v="1"/>
    <n v="1281330000"/>
    <n v="1281589200"/>
    <x v="8"/>
    <d v="2010-08-12T05:00:00"/>
    <b v="0"/>
    <b v="0"/>
    <s v="theater/plays"/>
    <x v="3"/>
    <x v="3"/>
  </r>
  <r>
    <n v="139354"/>
    <s v="USD"/>
    <n v="1"/>
    <s v="successful"/>
    <x v="1"/>
    <n v="40554"/>
    <n v="2080"/>
    <n v="66.997115384615384"/>
    <x v="1"/>
    <n v="1398661200"/>
    <n v="1400389200"/>
    <x v="436"/>
    <d v="2014-05-18T05:00:00"/>
    <b v="0"/>
    <b v="0"/>
    <s v="film &amp; video/drama"/>
    <x v="4"/>
    <x v="6"/>
  </r>
  <r>
    <n v="57734"/>
    <s v="USD"/>
    <n v="1"/>
    <s v="failed"/>
    <x v="0"/>
    <n v="-131066"/>
    <n v="535"/>
    <n v="107.91401869158878"/>
    <x v="1"/>
    <n v="1359525600"/>
    <n v="1362808800"/>
    <x v="385"/>
    <d v="2013-03-09T06:00:00"/>
    <b v="0"/>
    <b v="0"/>
    <s v="games/mobile games"/>
    <x v="6"/>
    <x v="20"/>
  </r>
  <r>
    <n v="145265"/>
    <s v="USD"/>
    <n v="1"/>
    <s v="successful"/>
    <x v="1"/>
    <n v="10965"/>
    <n v="2105"/>
    <n v="69.009501187648453"/>
    <x v="1"/>
    <n v="1388469600"/>
    <n v="1388815200"/>
    <x v="437"/>
    <d v="2014-01-04T06:00:00"/>
    <b v="0"/>
    <b v="0"/>
    <s v="film &amp; video/animation"/>
    <x v="4"/>
    <x v="10"/>
  </r>
  <r>
    <n v="95020"/>
    <s v="USD"/>
    <n v="1"/>
    <s v="successful"/>
    <x v="1"/>
    <n v="23820"/>
    <n v="2436"/>
    <n v="39.006568144499177"/>
    <x v="1"/>
    <n v="1518328800"/>
    <n v="1519538400"/>
    <x v="438"/>
    <d v="2018-02-25T06:00:00"/>
    <b v="0"/>
    <b v="0"/>
    <s v="theater/plays"/>
    <x v="3"/>
    <x v="3"/>
  </r>
  <r>
    <n v="8829"/>
    <s v="USD"/>
    <n v="1"/>
    <s v="successful"/>
    <x v="1"/>
    <n v="4129"/>
    <n v="80"/>
    <n v="110.3625"/>
    <x v="1"/>
    <n v="1517032800"/>
    <n v="1517810400"/>
    <x v="439"/>
    <d v="2018-02-05T06:00:00"/>
    <b v="0"/>
    <b v="0"/>
    <s v="publishing/translations"/>
    <x v="5"/>
    <x v="18"/>
  </r>
  <r>
    <n v="3984"/>
    <s v="USD"/>
    <n v="1"/>
    <s v="successful"/>
    <x v="1"/>
    <n v="2784"/>
    <n v="42"/>
    <n v="94.857142857142861"/>
    <x v="1"/>
    <n v="1368594000"/>
    <n v="1370581200"/>
    <x v="440"/>
    <d v="2013-06-07T05:00:00"/>
    <b v="0"/>
    <b v="1"/>
    <s v="technology/wearables"/>
    <x v="2"/>
    <x v="8"/>
  </r>
  <r>
    <n v="8053"/>
    <s v="CAD"/>
    <n v="0.74"/>
    <s v="successful"/>
    <x v="1"/>
    <n v="4559.22"/>
    <n v="139"/>
    <n v="42.872086330935254"/>
    <x v="0"/>
    <n v="1448258400"/>
    <n v="1448863200"/>
    <x v="441"/>
    <d v="2015-11-30T06:00:00"/>
    <b v="0"/>
    <b v="1"/>
    <s v="technology/web"/>
    <x v="2"/>
    <x v="2"/>
  </r>
  <r>
    <n v="1620"/>
    <s v="USD"/>
    <n v="1"/>
    <s v="failed"/>
    <x v="0"/>
    <n v="-2380"/>
    <n v="16"/>
    <n v="101.25"/>
    <x v="1"/>
    <n v="1555218000"/>
    <n v="1556600400"/>
    <x v="442"/>
    <d v="2019-04-30T05:00:00"/>
    <b v="0"/>
    <b v="0"/>
    <s v="theater/plays"/>
    <x v="3"/>
    <x v="3"/>
  </r>
  <r>
    <n v="10328"/>
    <s v="USD"/>
    <n v="1"/>
    <s v="successful"/>
    <x v="1"/>
    <n v="4728"/>
    <n v="159"/>
    <n v="64.95597484276729"/>
    <x v="1"/>
    <n v="1431925200"/>
    <n v="1432098000"/>
    <x v="443"/>
    <d v="2015-05-20T05:00:00"/>
    <b v="0"/>
    <b v="0"/>
    <s v="film &amp; video/drama"/>
    <x v="4"/>
    <x v="6"/>
  </r>
  <r>
    <n v="10289"/>
    <s v="USD"/>
    <n v="1"/>
    <s v="successful"/>
    <x v="1"/>
    <n v="6689"/>
    <n v="381"/>
    <n v="27.00524934383202"/>
    <x v="1"/>
    <n v="1481522400"/>
    <n v="1482127200"/>
    <x v="315"/>
    <d v="2016-12-19T06:00:00"/>
    <b v="0"/>
    <b v="0"/>
    <s v="technology/wearables"/>
    <x v="2"/>
    <x v="8"/>
  </r>
  <r>
    <n v="9889"/>
    <s v="GBP"/>
    <n v="1.35"/>
    <s v="successful"/>
    <x v="1"/>
    <n v="10250.150000000001"/>
    <n v="194"/>
    <n v="68.815206185567021"/>
    <x v="4"/>
    <n v="1335934800"/>
    <n v="1335934800"/>
    <x v="444"/>
    <d v="2012-05-02T05:00:00"/>
    <b v="0"/>
    <b v="1"/>
    <s v="food/food trucks"/>
    <x v="0"/>
    <x v="0"/>
  </r>
  <r>
    <n v="60342"/>
    <s v="USD"/>
    <n v="1"/>
    <s v="failed"/>
    <x v="0"/>
    <n v="-93458"/>
    <n v="575"/>
    <n v="104.94260869565217"/>
    <x v="1"/>
    <n v="1552280400"/>
    <n v="1556946000"/>
    <x v="445"/>
    <d v="2019-05-04T05:00:00"/>
    <b v="0"/>
    <b v="0"/>
    <s v="music/rock"/>
    <x v="1"/>
    <x v="1"/>
  </r>
  <r>
    <n v="8907"/>
    <s v="USD"/>
    <n v="1"/>
    <s v="successful"/>
    <x v="1"/>
    <n v="3907"/>
    <n v="106"/>
    <n v="84.028301886792448"/>
    <x v="1"/>
    <n v="1529989200"/>
    <n v="1530075600"/>
    <x v="446"/>
    <d v="2018-06-27T05:00:00"/>
    <b v="0"/>
    <b v="0"/>
    <s v="music/electric music"/>
    <x v="1"/>
    <x v="5"/>
  </r>
  <r>
    <n v="14606"/>
    <s v="USD"/>
    <n v="1"/>
    <s v="successful"/>
    <x v="1"/>
    <n v="10606"/>
    <n v="142"/>
    <n v="102.85915492957747"/>
    <x v="1"/>
    <n v="1418709600"/>
    <n v="1418796000"/>
    <x v="447"/>
    <d v="2014-12-17T06:00:00"/>
    <b v="0"/>
    <b v="0"/>
    <s v="film &amp; video/television"/>
    <x v="4"/>
    <x v="19"/>
  </r>
  <r>
    <n v="8432"/>
    <s v="USD"/>
    <n v="1"/>
    <s v="successful"/>
    <x v="1"/>
    <n v="1032"/>
    <n v="211"/>
    <n v="39.962085308056871"/>
    <x v="1"/>
    <n v="1372136400"/>
    <n v="1372482000"/>
    <x v="448"/>
    <d v="2013-06-29T05:00:00"/>
    <b v="0"/>
    <b v="1"/>
    <s v="publishing/translations"/>
    <x v="5"/>
    <x v="18"/>
  </r>
  <r>
    <n v="57122"/>
    <s v="USD"/>
    <n v="1"/>
    <s v="failed"/>
    <x v="0"/>
    <n v="-134378"/>
    <n v="1120"/>
    <n v="51.001785714285717"/>
    <x v="1"/>
    <n v="1533877200"/>
    <n v="1534395600"/>
    <x v="342"/>
    <d v="2018-08-16T05:00:00"/>
    <b v="0"/>
    <b v="0"/>
    <s v="publishing/fiction"/>
    <x v="5"/>
    <x v="13"/>
  </r>
  <r>
    <n v="4613"/>
    <s v="USD"/>
    <n v="1"/>
    <s v="failed"/>
    <x v="0"/>
    <n v="-3887"/>
    <n v="113"/>
    <n v="40.823008849557525"/>
    <x v="1"/>
    <n v="1309064400"/>
    <n v="1311397200"/>
    <x v="449"/>
    <d v="2011-07-23T05:00:00"/>
    <b v="0"/>
    <b v="0"/>
    <s v="film &amp; video/science fiction"/>
    <x v="4"/>
    <x v="22"/>
  </r>
  <r>
    <n v="162603"/>
    <s v="USD"/>
    <n v="1"/>
    <s v="successful"/>
    <x v="1"/>
    <n v="93803"/>
    <n v="2756"/>
    <n v="58.999637155297535"/>
    <x v="1"/>
    <n v="1425877200"/>
    <n v="1426914000"/>
    <x v="450"/>
    <d v="2015-03-21T05:00:00"/>
    <b v="0"/>
    <b v="0"/>
    <s v="technology/wearables"/>
    <x v="2"/>
    <x v="8"/>
  </r>
  <r>
    <n v="12310"/>
    <s v="GBP"/>
    <n v="1.35"/>
    <s v="successful"/>
    <x v="1"/>
    <n v="14218.5"/>
    <n v="173"/>
    <n v="96.060693641618499"/>
    <x v="4"/>
    <n v="1501304400"/>
    <n v="1501477200"/>
    <x v="451"/>
    <d v="2017-07-31T05:00:00"/>
    <b v="0"/>
    <b v="0"/>
    <s v="food/food trucks"/>
    <x v="0"/>
    <x v="0"/>
  </r>
  <r>
    <n v="8656"/>
    <s v="USD"/>
    <n v="1"/>
    <s v="successful"/>
    <x v="1"/>
    <n v="56"/>
    <n v="87"/>
    <n v="99.494252873563212"/>
    <x v="1"/>
    <n v="1268287200"/>
    <n v="1269061200"/>
    <x v="452"/>
    <d v="2010-03-20T05:00:00"/>
    <b v="0"/>
    <b v="1"/>
    <s v="photography/photography books"/>
    <x v="7"/>
    <x v="14"/>
  </r>
  <r>
    <n v="159931"/>
    <s v="USD"/>
    <n v="1"/>
    <s v="failed"/>
    <x v="0"/>
    <n v="-36669"/>
    <n v="1538"/>
    <n v="103.98634590377114"/>
    <x v="1"/>
    <n v="1412139600"/>
    <n v="1415772000"/>
    <x v="453"/>
    <d v="2014-11-12T06:00:00"/>
    <b v="0"/>
    <b v="1"/>
    <s v="theater/plays"/>
    <x v="3"/>
    <x v="3"/>
  </r>
  <r>
    <n v="689"/>
    <s v="USD"/>
    <n v="1"/>
    <s v="failed"/>
    <x v="0"/>
    <n v="-3511"/>
    <n v="9"/>
    <n v="76.555555555555557"/>
    <x v="1"/>
    <n v="1330063200"/>
    <n v="1331013600"/>
    <x v="454"/>
    <d v="2012-03-06T06:00:00"/>
    <b v="0"/>
    <b v="1"/>
    <s v="publishing/fiction"/>
    <x v="5"/>
    <x v="13"/>
  </r>
  <r>
    <n v="48236"/>
    <s v="USD"/>
    <n v="1"/>
    <s v="failed"/>
    <x v="0"/>
    <n v="-43164"/>
    <n v="554"/>
    <n v="87.068592057761734"/>
    <x v="1"/>
    <n v="1576130400"/>
    <n v="1576735200"/>
    <x v="455"/>
    <d v="2019-12-19T06:00:00"/>
    <b v="0"/>
    <b v="0"/>
    <s v="theater/plays"/>
    <x v="3"/>
    <x v="3"/>
  </r>
  <r>
    <n v="77021"/>
    <s v="GBP"/>
    <n v="1.35"/>
    <s v="successful"/>
    <x v="1"/>
    <n v="74378.350000000006"/>
    <n v="1572"/>
    <n v="66.143988549618328"/>
    <x v="4"/>
    <n v="1407128400"/>
    <n v="1411362000"/>
    <x v="456"/>
    <d v="2014-09-22T05:00:00"/>
    <b v="0"/>
    <b v="1"/>
    <s v="food/food trucks"/>
    <x v="0"/>
    <x v="0"/>
  </r>
  <r>
    <n v="27844"/>
    <s v="GBP"/>
    <n v="1.35"/>
    <s v="failed"/>
    <x v="0"/>
    <n v="-53010.6"/>
    <n v="648"/>
    <n v="58.008333333333333"/>
    <x v="4"/>
    <n v="1560142800"/>
    <n v="1563685200"/>
    <x v="457"/>
    <d v="2019-07-21T05:00:00"/>
    <b v="0"/>
    <b v="0"/>
    <s v="theater/plays"/>
    <x v="3"/>
    <x v="3"/>
  </r>
  <r>
    <n v="702"/>
    <s v="GBP"/>
    <n v="1.35"/>
    <s v="failed"/>
    <x v="0"/>
    <n v="-4252.3"/>
    <n v="21"/>
    <n v="45.128571428571433"/>
    <x v="4"/>
    <n v="1520575200"/>
    <n v="1521867600"/>
    <x v="458"/>
    <d v="2018-03-24T05:00:00"/>
    <b v="0"/>
    <b v="1"/>
    <s v="publishing/translations"/>
    <x v="5"/>
    <x v="18"/>
  </r>
  <r>
    <n v="197024"/>
    <s v="USD"/>
    <n v="1"/>
    <s v="successful"/>
    <x v="1"/>
    <n v="86724"/>
    <n v="2346"/>
    <n v="83.982949701619773"/>
    <x v="1"/>
    <n v="1492664400"/>
    <n v="1495515600"/>
    <x v="459"/>
    <d v="2017-05-23T05:00:00"/>
    <b v="0"/>
    <b v="0"/>
    <s v="theater/plays"/>
    <x v="3"/>
    <x v="3"/>
  </r>
  <r>
    <n v="11663"/>
    <s v="USD"/>
    <n v="1"/>
    <s v="successful"/>
    <x v="1"/>
    <n v="6363"/>
    <n v="115"/>
    <n v="101.41739130434783"/>
    <x v="1"/>
    <n v="1454479200"/>
    <n v="1455948000"/>
    <x v="460"/>
    <d v="2016-02-20T06:00:00"/>
    <b v="0"/>
    <b v="0"/>
    <s v="theater/plays"/>
    <x v="3"/>
    <x v="3"/>
  </r>
  <r>
    <n v="9339"/>
    <s v="EUR"/>
    <n v="1.1200000000000001"/>
    <s v="successful"/>
    <x v="1"/>
    <n v="1259.6800000000003"/>
    <n v="85"/>
    <n v="123.05505882352942"/>
    <x v="6"/>
    <n v="1281934800"/>
    <n v="1282366800"/>
    <x v="461"/>
    <d v="2010-08-21T05:00:00"/>
    <b v="0"/>
    <b v="0"/>
    <s v="technology/wearables"/>
    <x v="2"/>
    <x v="8"/>
  </r>
  <r>
    <n v="4596"/>
    <s v="USD"/>
    <n v="1"/>
    <s v="successful"/>
    <x v="1"/>
    <n v="2196"/>
    <n v="144"/>
    <n v="31.916666666666668"/>
    <x v="1"/>
    <n v="1573970400"/>
    <n v="1574575200"/>
    <x v="462"/>
    <d v="2019-11-24T06:00:00"/>
    <b v="0"/>
    <b v="0"/>
    <s v="journalism/audio"/>
    <x v="8"/>
    <x v="23"/>
  </r>
  <r>
    <n v="173437"/>
    <s v="USD"/>
    <n v="1"/>
    <s v="successful"/>
    <x v="1"/>
    <n v="116637"/>
    <n v="2443"/>
    <n v="70.993450675399103"/>
    <x v="1"/>
    <n v="1372654800"/>
    <n v="1374901200"/>
    <x v="463"/>
    <d v="2013-07-27T05:00:00"/>
    <b v="0"/>
    <b v="1"/>
    <s v="food/food trucks"/>
    <x v="0"/>
    <x v="0"/>
  </r>
  <r>
    <n v="45831"/>
    <s v="USD"/>
    <n v="1"/>
    <s v="canceled"/>
    <x v="3"/>
    <n v="-145169"/>
    <n v="595"/>
    <n v="77.026890756302521"/>
    <x v="1"/>
    <n v="1275886800"/>
    <n v="1278910800"/>
    <x v="464"/>
    <d v="2010-07-12T05:00:00"/>
    <b v="1"/>
    <b v="1"/>
    <s v="film &amp; video/shorts"/>
    <x v="4"/>
    <x v="12"/>
  </r>
  <r>
    <n v="6514"/>
    <s v="USD"/>
    <n v="1"/>
    <s v="successful"/>
    <x v="1"/>
    <n v="5614"/>
    <n v="64"/>
    <n v="101.78125"/>
    <x v="1"/>
    <n v="1561784400"/>
    <n v="1562907600"/>
    <x v="465"/>
    <d v="2019-07-12T05:00:00"/>
    <b v="0"/>
    <b v="0"/>
    <s v="photography/photography books"/>
    <x v="7"/>
    <x v="14"/>
  </r>
  <r>
    <n v="13684"/>
    <s v="USD"/>
    <n v="1"/>
    <s v="successful"/>
    <x v="1"/>
    <n v="11184"/>
    <n v="268"/>
    <n v="51.059701492537314"/>
    <x v="1"/>
    <n v="1332392400"/>
    <n v="1332478800"/>
    <x v="466"/>
    <d v="2012-03-23T05:00:00"/>
    <b v="0"/>
    <b v="0"/>
    <s v="technology/wearables"/>
    <x v="2"/>
    <x v="8"/>
  </r>
  <r>
    <n v="13264"/>
    <s v="DKK"/>
    <n v="0.15"/>
    <s v="successful"/>
    <x v="0"/>
    <n v="-1210.4000000000001"/>
    <n v="195"/>
    <n v="10.203076923076923"/>
    <x v="3"/>
    <n v="1402376400"/>
    <n v="1402722000"/>
    <x v="467"/>
    <d v="2014-06-14T05:00:00"/>
    <b v="0"/>
    <b v="0"/>
    <s v="theater/plays"/>
    <x v="3"/>
    <x v="3"/>
  </r>
  <r>
    <n v="1667"/>
    <s v="USD"/>
    <n v="1"/>
    <s v="failed"/>
    <x v="0"/>
    <n v="-182133"/>
    <n v="54"/>
    <n v="30.87037037037037"/>
    <x v="1"/>
    <n v="1495342800"/>
    <n v="1496811600"/>
    <x v="468"/>
    <d v="2017-06-07T05:00:00"/>
    <b v="0"/>
    <b v="0"/>
    <s v="film &amp; video/animation"/>
    <x v="4"/>
    <x v="10"/>
  </r>
  <r>
    <n v="3349"/>
    <s v="USD"/>
    <n v="1"/>
    <s v="failed"/>
    <x v="0"/>
    <n v="-6451"/>
    <n v="120"/>
    <n v="27.908333333333335"/>
    <x v="1"/>
    <n v="1482213600"/>
    <n v="1482213600"/>
    <x v="469"/>
    <d v="2016-12-20T06:00:00"/>
    <b v="0"/>
    <b v="1"/>
    <s v="technology/wearables"/>
    <x v="2"/>
    <x v="8"/>
  </r>
  <r>
    <n v="46317"/>
    <s v="DKK"/>
    <n v="0.15"/>
    <s v="failed"/>
    <x v="0"/>
    <n v="-186452.45"/>
    <n v="579"/>
    <n v="11.999222797927461"/>
    <x v="3"/>
    <n v="1420092000"/>
    <n v="1420264800"/>
    <x v="470"/>
    <d v="2015-01-03T06:00:00"/>
    <b v="0"/>
    <b v="0"/>
    <s v="technology/web"/>
    <x v="2"/>
    <x v="2"/>
  </r>
  <r>
    <n v="78743"/>
    <s v="USD"/>
    <n v="1"/>
    <s v="failed"/>
    <x v="0"/>
    <n v="-85057"/>
    <n v="2072"/>
    <n v="38.003378378378379"/>
    <x v="1"/>
    <n v="1458018000"/>
    <n v="1458450000"/>
    <x v="471"/>
    <d v="2016-03-20T05:00:00"/>
    <b v="0"/>
    <b v="1"/>
    <s v="film &amp; video/documentary"/>
    <x v="4"/>
    <x v="4"/>
  </r>
  <r>
    <n v="0"/>
    <s v="USD"/>
    <n v="1"/>
    <s v="failed"/>
    <x v="0"/>
    <n v="-100"/>
    <n v="0"/>
    <n v="0"/>
    <x v="1"/>
    <n v="1367384400"/>
    <n v="1369803600"/>
    <x v="472"/>
    <d v="2013-05-29T05:00:00"/>
    <b v="0"/>
    <b v="1"/>
    <s v="theater/plays"/>
    <x v="3"/>
    <x v="3"/>
  </r>
  <r>
    <n v="107743"/>
    <s v="USD"/>
    <n v="1"/>
    <s v="failed"/>
    <x v="0"/>
    <n v="-45857"/>
    <n v="1796"/>
    <n v="59.990534521158132"/>
    <x v="1"/>
    <n v="1363064400"/>
    <n v="1363237200"/>
    <x v="473"/>
    <d v="2013-03-14T05:00:00"/>
    <b v="0"/>
    <b v="0"/>
    <s v="film &amp; video/documentary"/>
    <x v="4"/>
    <x v="4"/>
  </r>
  <r>
    <n v="6889"/>
    <s v="AUD"/>
    <n v="0.69"/>
    <s v="successful"/>
    <x v="1"/>
    <n v="3453.41"/>
    <n v="186"/>
    <n v="25.555967741935483"/>
    <x v="2"/>
    <n v="1343365200"/>
    <n v="1345870800"/>
    <x v="474"/>
    <d v="2012-08-25T05:00:00"/>
    <b v="0"/>
    <b v="1"/>
    <s v="games/video games"/>
    <x v="6"/>
    <x v="11"/>
  </r>
  <r>
    <n v="45983"/>
    <s v="USD"/>
    <n v="1"/>
    <s v="successful"/>
    <x v="1"/>
    <n v="20483"/>
    <n v="460"/>
    <n v="99.963043478260872"/>
    <x v="1"/>
    <n v="1435726800"/>
    <n v="1437454800"/>
    <x v="72"/>
    <d v="2015-07-21T05:00:00"/>
    <b v="0"/>
    <b v="0"/>
    <s v="film &amp; video/drama"/>
    <x v="4"/>
    <x v="6"/>
  </r>
  <r>
    <n v="6924"/>
    <s v="EUR"/>
    <n v="1.1200000000000001"/>
    <s v="failed"/>
    <x v="1"/>
    <n v="254.88000000000102"/>
    <n v="62"/>
    <n v="125.07870967741937"/>
    <x v="6"/>
    <n v="1431925200"/>
    <n v="1432011600"/>
    <x v="443"/>
    <d v="2015-05-19T05:00:00"/>
    <b v="0"/>
    <b v="0"/>
    <s v="music/rock"/>
    <x v="1"/>
    <x v="1"/>
  </r>
  <r>
    <n v="12497"/>
    <s v="USD"/>
    <n v="1"/>
    <s v="failed"/>
    <x v="0"/>
    <n v="-77403"/>
    <n v="347"/>
    <n v="36.014409221902014"/>
    <x v="1"/>
    <n v="1362722400"/>
    <n v="1366347600"/>
    <x v="475"/>
    <d v="2013-04-19T05:00:00"/>
    <b v="0"/>
    <b v="1"/>
    <s v="publishing/radio &amp; podcasts"/>
    <x v="5"/>
    <x v="15"/>
  </r>
  <r>
    <n v="166874"/>
    <s v="USD"/>
    <n v="1"/>
    <s v="successful"/>
    <x v="1"/>
    <n v="148874"/>
    <n v="2528"/>
    <n v="66.010284810126578"/>
    <x v="1"/>
    <n v="1511416800"/>
    <n v="1512885600"/>
    <x v="81"/>
    <d v="2017-12-10T06:00:00"/>
    <b v="0"/>
    <b v="1"/>
    <s v="theater/plays"/>
    <x v="3"/>
    <x v="3"/>
  </r>
  <r>
    <n v="837"/>
    <s v="USD"/>
    <n v="1"/>
    <s v="failed"/>
    <x v="0"/>
    <n v="-1263"/>
    <n v="19"/>
    <n v="44.05263157894737"/>
    <x v="1"/>
    <n v="1365483600"/>
    <n v="1369717200"/>
    <x v="476"/>
    <d v="2013-05-28T05:00:00"/>
    <b v="0"/>
    <b v="1"/>
    <s v="technology/web"/>
    <x v="2"/>
    <x v="2"/>
  </r>
  <r>
    <n v="193820"/>
    <s v="USD"/>
    <n v="1"/>
    <s v="successful"/>
    <x v="1"/>
    <n v="21120"/>
    <n v="3657"/>
    <n v="52.999726551818434"/>
    <x v="1"/>
    <n v="1532840400"/>
    <n v="1534654800"/>
    <x v="192"/>
    <d v="2018-08-19T05:00:00"/>
    <b v="0"/>
    <b v="0"/>
    <s v="theater/plays"/>
    <x v="3"/>
    <x v="3"/>
  </r>
  <r>
    <n v="119510"/>
    <s v="USD"/>
    <n v="1"/>
    <s v="failed"/>
    <x v="0"/>
    <n v="-48990"/>
    <n v="1258"/>
    <n v="95"/>
    <x v="1"/>
    <n v="1336194000"/>
    <n v="1337058000"/>
    <x v="477"/>
    <d v="2012-05-15T05:00:00"/>
    <b v="0"/>
    <b v="0"/>
    <s v="theater/plays"/>
    <x v="3"/>
    <x v="3"/>
  </r>
  <r>
    <n v="9289"/>
    <s v="AUD"/>
    <n v="0.69"/>
    <s v="successful"/>
    <x v="0"/>
    <n v="-1390.5900000000001"/>
    <n v="131"/>
    <n v="48.926793893129769"/>
    <x v="2"/>
    <n v="1527742800"/>
    <n v="1529816400"/>
    <x v="478"/>
    <d v="2018-06-24T05:00:00"/>
    <b v="0"/>
    <b v="0"/>
    <s v="film &amp; video/drama"/>
    <x v="4"/>
    <x v="6"/>
  </r>
  <r>
    <n v="35498"/>
    <s v="USD"/>
    <n v="1"/>
    <s v="failed"/>
    <x v="0"/>
    <n v="-112302"/>
    <n v="362"/>
    <n v="98.060773480662988"/>
    <x v="1"/>
    <n v="1564030800"/>
    <n v="1564894800"/>
    <x v="479"/>
    <d v="2019-08-04T05:00:00"/>
    <b v="0"/>
    <b v="0"/>
    <s v="theater/plays"/>
    <x v="3"/>
    <x v="3"/>
  </r>
  <r>
    <n v="12678"/>
    <s v="USD"/>
    <n v="1"/>
    <s v="successful"/>
    <x v="1"/>
    <n v="3578"/>
    <n v="239"/>
    <n v="53.046025104602514"/>
    <x v="1"/>
    <n v="1404536400"/>
    <n v="1404622800"/>
    <x v="480"/>
    <d v="2014-07-06T05:00:00"/>
    <b v="0"/>
    <b v="1"/>
    <s v="games/video games"/>
    <x v="6"/>
    <x v="11"/>
  </r>
  <r>
    <n v="3260"/>
    <s v="USD"/>
    <n v="1"/>
    <s v="canceled"/>
    <x v="3"/>
    <n v="-5040"/>
    <n v="35"/>
    <n v="93.142857142857139"/>
    <x v="1"/>
    <n v="1284008400"/>
    <n v="1284181200"/>
    <x v="180"/>
    <d v="2010-09-11T05:00:00"/>
    <b v="0"/>
    <b v="0"/>
    <s v="film &amp; video/television"/>
    <x v="4"/>
    <x v="19"/>
  </r>
  <r>
    <n v="31123"/>
    <s v="CHF"/>
    <n v="1.2"/>
    <s v="canceled"/>
    <x v="3"/>
    <n v="-101352.4"/>
    <n v="528"/>
    <n v="70.734090909090909"/>
    <x v="5"/>
    <n v="1386309600"/>
    <n v="1386741600"/>
    <x v="481"/>
    <d v="2013-12-11T06:00:00"/>
    <b v="0"/>
    <b v="1"/>
    <s v="music/rock"/>
    <x v="1"/>
    <x v="1"/>
  </r>
  <r>
    <n v="4797"/>
    <s v="CAD"/>
    <n v="0.74"/>
    <s v="failed"/>
    <x v="0"/>
    <n v="-5050.22"/>
    <n v="133"/>
    <n v="26.690075187969924"/>
    <x v="0"/>
    <n v="1324620000"/>
    <n v="1324792800"/>
    <x v="482"/>
    <d v="2011-12-25T06:00:00"/>
    <b v="0"/>
    <b v="1"/>
    <s v="theater/plays"/>
    <x v="3"/>
    <x v="3"/>
  </r>
  <r>
    <n v="53324"/>
    <s v="USD"/>
    <n v="1"/>
    <s v="failed"/>
    <x v="0"/>
    <n v="-72076"/>
    <n v="846"/>
    <n v="63.030732860520096"/>
    <x v="1"/>
    <n v="1281070800"/>
    <n v="1284354000"/>
    <x v="194"/>
    <d v="2010-09-13T05:00:00"/>
    <b v="0"/>
    <b v="0"/>
    <s v="publishing/nonfiction"/>
    <x v="5"/>
    <x v="9"/>
  </r>
  <r>
    <n v="6608"/>
    <s v="USD"/>
    <n v="1"/>
    <s v="successful"/>
    <x v="1"/>
    <n v="708"/>
    <n v="78"/>
    <n v="84.717948717948715"/>
    <x v="1"/>
    <n v="1493960400"/>
    <n v="1494392400"/>
    <x v="483"/>
    <d v="2017-05-10T05:00:00"/>
    <b v="0"/>
    <b v="0"/>
    <s v="food/food trucks"/>
    <x v="0"/>
    <x v="0"/>
  </r>
  <r>
    <n v="622"/>
    <s v="USD"/>
    <n v="1"/>
    <s v="failed"/>
    <x v="0"/>
    <n v="-8178"/>
    <n v="10"/>
    <n v="62.2"/>
    <x v="1"/>
    <n v="1519365600"/>
    <n v="1519538400"/>
    <x v="484"/>
    <d v="2018-02-25T06:00:00"/>
    <b v="0"/>
    <b v="1"/>
    <s v="film &amp; video/animation"/>
    <x v="4"/>
    <x v="10"/>
  </r>
  <r>
    <n v="180802"/>
    <s v="USD"/>
    <n v="1"/>
    <s v="successful"/>
    <x v="1"/>
    <n v="3102"/>
    <n v="1773"/>
    <n v="101.97518330513255"/>
    <x v="1"/>
    <n v="1420696800"/>
    <n v="1421906400"/>
    <x v="355"/>
    <d v="2015-01-22T06:00:00"/>
    <b v="0"/>
    <b v="1"/>
    <s v="music/rock"/>
    <x v="1"/>
    <x v="1"/>
  </r>
  <r>
    <n v="3406"/>
    <s v="USD"/>
    <n v="1"/>
    <s v="successful"/>
    <x v="1"/>
    <n v="2606"/>
    <n v="32"/>
    <n v="106.4375"/>
    <x v="1"/>
    <n v="1555650000"/>
    <n v="1555909200"/>
    <x v="485"/>
    <d v="2019-04-22T05:00:00"/>
    <b v="0"/>
    <b v="0"/>
    <s v="theater/plays"/>
    <x v="3"/>
    <x v="3"/>
  </r>
  <r>
    <n v="11061"/>
    <s v="USD"/>
    <n v="1"/>
    <s v="successful"/>
    <x v="1"/>
    <n v="3461"/>
    <n v="369"/>
    <n v="29.975609756097562"/>
    <x v="1"/>
    <n v="1471928400"/>
    <n v="1472446800"/>
    <x v="486"/>
    <d v="2016-08-29T05:00:00"/>
    <b v="0"/>
    <b v="1"/>
    <s v="film &amp; video/drama"/>
    <x v="4"/>
    <x v="6"/>
  </r>
  <r>
    <n v="16389"/>
    <s v="USD"/>
    <n v="1"/>
    <s v="failed"/>
    <x v="0"/>
    <n v="-34111"/>
    <n v="191"/>
    <n v="85.806282722513089"/>
    <x v="1"/>
    <n v="1341291600"/>
    <n v="1342328400"/>
    <x v="487"/>
    <d v="2012-07-15T05:00:00"/>
    <b v="0"/>
    <b v="0"/>
    <s v="film &amp; video/shorts"/>
    <x v="4"/>
    <x v="12"/>
  </r>
  <r>
    <n v="6303"/>
    <s v="USD"/>
    <n v="1"/>
    <s v="successful"/>
    <x v="1"/>
    <n v="5403"/>
    <n v="89"/>
    <n v="70.82022471910112"/>
    <x v="1"/>
    <n v="1267682400"/>
    <n v="1268114400"/>
    <x v="488"/>
    <d v="2010-03-09T06:00:00"/>
    <b v="0"/>
    <b v="0"/>
    <s v="film &amp; video/shorts"/>
    <x v="4"/>
    <x v="12"/>
  </r>
  <r>
    <n v="81136"/>
    <s v="USD"/>
    <n v="1"/>
    <s v="failed"/>
    <x v="0"/>
    <n v="-15564"/>
    <n v="1979"/>
    <n v="40.998484082870135"/>
    <x v="1"/>
    <n v="1272258000"/>
    <n v="1273381200"/>
    <x v="489"/>
    <d v="2010-05-09T05:00:00"/>
    <b v="0"/>
    <b v="0"/>
    <s v="theater/plays"/>
    <x v="3"/>
    <x v="3"/>
  </r>
  <r>
    <n v="1768"/>
    <s v="USD"/>
    <n v="1"/>
    <s v="failed"/>
    <x v="0"/>
    <n v="-332"/>
    <n v="63"/>
    <n v="28.063492063492063"/>
    <x v="1"/>
    <n v="1290492000"/>
    <n v="1290837600"/>
    <x v="490"/>
    <d v="2010-11-27T06:00:00"/>
    <b v="0"/>
    <b v="0"/>
    <s v="technology/wearables"/>
    <x v="2"/>
    <x v="8"/>
  </r>
  <r>
    <n v="12944"/>
    <s v="USD"/>
    <n v="1"/>
    <s v="successful"/>
    <x v="1"/>
    <n v="4644"/>
    <n v="147"/>
    <n v="88.054421768707485"/>
    <x v="1"/>
    <n v="1451109600"/>
    <n v="1454306400"/>
    <x v="312"/>
    <d v="2016-02-01T06:00:00"/>
    <b v="0"/>
    <b v="1"/>
    <s v="theater/plays"/>
    <x v="3"/>
    <x v="3"/>
  </r>
  <r>
    <n v="188480"/>
    <s v="CAD"/>
    <n v="0.74"/>
    <s v="failed"/>
    <x v="0"/>
    <n v="-49724.799999999988"/>
    <n v="6080"/>
    <n v="22.94"/>
    <x v="0"/>
    <n v="1454652000"/>
    <n v="1457762400"/>
    <x v="491"/>
    <d v="2016-03-12T06:00:00"/>
    <b v="0"/>
    <b v="0"/>
    <s v="film &amp; video/animation"/>
    <x v="4"/>
    <x v="10"/>
  </r>
  <r>
    <n v="7227"/>
    <s v="GBP"/>
    <n v="1.35"/>
    <s v="failed"/>
    <x v="1"/>
    <n v="756.45000000000073"/>
    <n v="80"/>
    <n v="121.95562500000001"/>
    <x v="4"/>
    <n v="1385186400"/>
    <n v="1389074400"/>
    <x v="492"/>
    <d v="2014-01-07T06:00:00"/>
    <b v="0"/>
    <b v="0"/>
    <s v="music/indie rock"/>
    <x v="1"/>
    <x v="7"/>
  </r>
  <r>
    <n v="574"/>
    <s v="USD"/>
    <n v="1"/>
    <s v="failed"/>
    <x v="0"/>
    <n v="-4526"/>
    <n v="9"/>
    <n v="63.777777777777779"/>
    <x v="1"/>
    <n v="1399698000"/>
    <n v="1402117200"/>
    <x v="493"/>
    <d v="2014-06-07T05:00:00"/>
    <b v="0"/>
    <b v="0"/>
    <s v="games/video games"/>
    <x v="6"/>
    <x v="11"/>
  </r>
  <r>
    <n v="96328"/>
    <s v="USD"/>
    <n v="1"/>
    <s v="failed"/>
    <x v="0"/>
    <n v="-8672"/>
    <n v="1784"/>
    <n v="53.995515695067262"/>
    <x v="1"/>
    <n v="1283230800"/>
    <n v="1284440400"/>
    <x v="494"/>
    <d v="2010-09-14T05:00:00"/>
    <b v="0"/>
    <b v="1"/>
    <s v="publishing/fiction"/>
    <x v="5"/>
    <x v="13"/>
  </r>
  <r>
    <n v="178338"/>
    <s v="CHF"/>
    <n v="1.2"/>
    <s v="live"/>
    <x v="2"/>
    <n v="27305.600000000006"/>
    <n v="3640"/>
    <n v="58.792747252747255"/>
    <x v="5"/>
    <n v="1384149600"/>
    <n v="1388988000"/>
    <x v="495"/>
    <d v="2014-01-06T06:00:00"/>
    <b v="0"/>
    <b v="0"/>
    <s v="games/video games"/>
    <x v="6"/>
    <x v="11"/>
  </r>
  <r>
    <n v="8046"/>
    <s v="CAD"/>
    <n v="0.74"/>
    <s v="successful"/>
    <x v="1"/>
    <n v="4354.04"/>
    <n v="126"/>
    <n v="47.254285714285714"/>
    <x v="0"/>
    <n v="1516860000"/>
    <n v="1516946400"/>
    <x v="496"/>
    <d v="2018-01-26T06:00:00"/>
    <b v="0"/>
    <b v="0"/>
    <s v="theater/plays"/>
    <x v="3"/>
    <x v="3"/>
  </r>
  <r>
    <n v="184086"/>
    <s v="GBP"/>
    <n v="1.35"/>
    <s v="successful"/>
    <x v="1"/>
    <n v="132916.1"/>
    <n v="2218"/>
    <n v="112.04513074842201"/>
    <x v="4"/>
    <n v="1374642000"/>
    <n v="1377752400"/>
    <x v="497"/>
    <d v="2013-08-29T05:00:00"/>
    <b v="0"/>
    <b v="0"/>
    <s v="music/indie rock"/>
    <x v="1"/>
    <x v="7"/>
  </r>
  <r>
    <n v="13385"/>
    <s v="USD"/>
    <n v="1"/>
    <s v="failed"/>
    <x v="0"/>
    <n v="-75715"/>
    <n v="243"/>
    <n v="55.08230452674897"/>
    <x v="1"/>
    <n v="1534482000"/>
    <n v="1534568400"/>
    <x v="498"/>
    <d v="2018-08-18T05:00:00"/>
    <b v="0"/>
    <b v="1"/>
    <s v="film &amp; video/drama"/>
    <x v="4"/>
    <x v="6"/>
  </r>
  <r>
    <n v="12533"/>
    <s v="EUR"/>
    <n v="1.1200000000000001"/>
    <s v="successful"/>
    <x v="1"/>
    <n v="11436.960000000001"/>
    <n v="202"/>
    <n v="69.489900990099017"/>
    <x v="6"/>
    <n v="1528434000"/>
    <n v="1528606800"/>
    <x v="499"/>
    <d v="2018-06-10T05:00:00"/>
    <b v="0"/>
    <b v="1"/>
    <s v="theater/plays"/>
    <x v="3"/>
    <x v="3"/>
  </r>
  <r>
    <n v="14697"/>
    <s v="EUR"/>
    <n v="1.1200000000000001"/>
    <s v="successful"/>
    <x v="1"/>
    <n v="6660.6400000000031"/>
    <n v="140"/>
    <n v="117.57600000000002"/>
    <x v="6"/>
    <n v="1282626000"/>
    <n v="1284872400"/>
    <x v="500"/>
    <d v="2010-09-19T05:00:00"/>
    <b v="0"/>
    <b v="0"/>
    <s v="publishing/fiction"/>
    <x v="5"/>
    <x v="13"/>
  </r>
  <r>
    <n v="98935"/>
    <s v="DKK"/>
    <n v="0.15"/>
    <s v="successful"/>
    <x v="0"/>
    <n v="-69559.75"/>
    <n v="1052"/>
    <n v="14.106701520912548"/>
    <x v="3"/>
    <n v="1535605200"/>
    <n v="1537592400"/>
    <x v="501"/>
    <d v="2018-09-22T05:00:00"/>
    <b v="1"/>
    <b v="1"/>
    <s v="film &amp; video/documentary"/>
    <x v="4"/>
    <x v="4"/>
  </r>
  <r>
    <n v="57034"/>
    <s v="USD"/>
    <n v="1"/>
    <s v="failed"/>
    <x v="0"/>
    <n v="-94266"/>
    <n v="1296"/>
    <n v="44.007716049382715"/>
    <x v="1"/>
    <n v="1379826000"/>
    <n v="1381208400"/>
    <x v="502"/>
    <d v="2013-10-08T05:00:00"/>
    <b v="0"/>
    <b v="0"/>
    <s v="games/mobile games"/>
    <x v="6"/>
    <x v="20"/>
  </r>
  <r>
    <n v="7120"/>
    <s v="USD"/>
    <n v="1"/>
    <s v="failed"/>
    <x v="0"/>
    <n v="-2680"/>
    <n v="77"/>
    <n v="92.467532467532465"/>
    <x v="1"/>
    <n v="1561957200"/>
    <n v="1562475600"/>
    <x v="503"/>
    <d v="2019-07-07T05:00:00"/>
    <b v="0"/>
    <b v="1"/>
    <s v="food/food trucks"/>
    <x v="0"/>
    <x v="0"/>
  </r>
  <r>
    <n v="14097"/>
    <s v="USD"/>
    <n v="1"/>
    <s v="successful"/>
    <x v="1"/>
    <n v="8797"/>
    <n v="247"/>
    <n v="57.072874493927124"/>
    <x v="1"/>
    <n v="1525496400"/>
    <n v="1527397200"/>
    <x v="504"/>
    <d v="2018-05-27T05:00:00"/>
    <b v="0"/>
    <b v="0"/>
    <s v="photography/photography books"/>
    <x v="7"/>
    <x v="14"/>
  </r>
  <r>
    <n v="43086"/>
    <s v="EUR"/>
    <n v="1.1200000000000001"/>
    <s v="failed"/>
    <x v="0"/>
    <n v="-129743.67999999999"/>
    <n v="395"/>
    <n v="122.16789873417723"/>
    <x v="6"/>
    <n v="1433912400"/>
    <n v="1436158800"/>
    <x v="505"/>
    <d v="2015-07-06T05:00:00"/>
    <b v="0"/>
    <b v="0"/>
    <s v="games/mobile games"/>
    <x v="6"/>
    <x v="20"/>
  </r>
  <r>
    <n v="1930"/>
    <s v="GBP"/>
    <n v="1.35"/>
    <s v="failed"/>
    <x v="0"/>
    <n v="-74394.5"/>
    <n v="49"/>
    <n v="53.173469387755105"/>
    <x v="4"/>
    <n v="1453442400"/>
    <n v="1456034400"/>
    <x v="506"/>
    <d v="2016-02-21T06:00:00"/>
    <b v="0"/>
    <b v="0"/>
    <s v="music/indie rock"/>
    <x v="1"/>
    <x v="7"/>
  </r>
  <r>
    <n v="13864"/>
    <s v="USD"/>
    <n v="1"/>
    <s v="failed"/>
    <x v="0"/>
    <n v="-71036"/>
    <n v="180"/>
    <n v="77.022222222222226"/>
    <x v="1"/>
    <n v="1378875600"/>
    <n v="1380171600"/>
    <x v="507"/>
    <d v="2013-09-26T05:00:00"/>
    <b v="0"/>
    <b v="0"/>
    <s v="games/video games"/>
    <x v="6"/>
    <x v="11"/>
  </r>
  <r>
    <n v="7742"/>
    <s v="USD"/>
    <n v="1"/>
    <s v="successful"/>
    <x v="1"/>
    <n v="4942"/>
    <n v="84"/>
    <n v="92.166666666666671"/>
    <x v="1"/>
    <n v="1452232800"/>
    <n v="1453356000"/>
    <x v="508"/>
    <d v="2016-01-21T06:00:00"/>
    <b v="0"/>
    <b v="0"/>
    <s v="music/rock"/>
    <x v="1"/>
    <x v="1"/>
  </r>
  <r>
    <n v="164109"/>
    <s v="USD"/>
    <n v="1"/>
    <s v="failed"/>
    <x v="0"/>
    <n v="-20691"/>
    <n v="2690"/>
    <n v="61.007063197026021"/>
    <x v="1"/>
    <n v="1577253600"/>
    <n v="1578981600"/>
    <x v="509"/>
    <d v="2020-01-14T06:00:00"/>
    <b v="0"/>
    <b v="0"/>
    <s v="theater/plays"/>
    <x v="3"/>
    <x v="3"/>
  </r>
  <r>
    <n v="6870"/>
    <s v="USD"/>
    <n v="1"/>
    <s v="successful"/>
    <x v="1"/>
    <n v="2670"/>
    <n v="88"/>
    <n v="78.068181818181813"/>
    <x v="1"/>
    <n v="1537160400"/>
    <n v="1537419600"/>
    <x v="510"/>
    <d v="2018-09-20T05:00:00"/>
    <b v="0"/>
    <b v="1"/>
    <s v="theater/plays"/>
    <x v="3"/>
    <x v="3"/>
  </r>
  <r>
    <n v="12597"/>
    <s v="USD"/>
    <n v="1"/>
    <s v="successful"/>
    <x v="1"/>
    <n v="11297"/>
    <n v="156"/>
    <n v="80.75"/>
    <x v="1"/>
    <n v="1422165600"/>
    <n v="1423202400"/>
    <x v="511"/>
    <d v="2015-02-06T06:00:00"/>
    <b v="0"/>
    <b v="0"/>
    <s v="film &amp; video/drama"/>
    <x v="4"/>
    <x v="6"/>
  </r>
  <r>
    <n v="179074"/>
    <s v="USD"/>
    <n v="1"/>
    <s v="successful"/>
    <x v="1"/>
    <n v="112974"/>
    <n v="2985"/>
    <n v="59.991289782244557"/>
    <x v="1"/>
    <n v="1459486800"/>
    <n v="1460610000"/>
    <x v="512"/>
    <d v="2016-04-14T05:00:00"/>
    <b v="0"/>
    <b v="0"/>
    <s v="theater/plays"/>
    <x v="3"/>
    <x v="3"/>
  </r>
  <r>
    <n v="83843"/>
    <s v="USD"/>
    <n v="1"/>
    <s v="successful"/>
    <x v="1"/>
    <n v="54343"/>
    <n v="762"/>
    <n v="110.03018372703411"/>
    <x v="1"/>
    <n v="1369717200"/>
    <n v="1370494800"/>
    <x v="513"/>
    <d v="2013-06-06T05:00:00"/>
    <b v="0"/>
    <b v="0"/>
    <s v="technology/wearables"/>
    <x v="2"/>
    <x v="8"/>
  </r>
  <r>
    <n v="4"/>
    <s v="CHF"/>
    <n v="1.2"/>
    <s v="canceled"/>
    <x v="3"/>
    <n v="-95.2"/>
    <n v="1"/>
    <n v="4.8"/>
    <x v="5"/>
    <n v="1330495200"/>
    <n v="1332306000"/>
    <x v="514"/>
    <d v="2012-03-21T05:00:00"/>
    <b v="0"/>
    <b v="0"/>
    <s v="music/indie rock"/>
    <x v="1"/>
    <x v="7"/>
  </r>
  <r>
    <n v="105598"/>
    <s v="AUD"/>
    <n v="0.69"/>
    <s v="failed"/>
    <x v="0"/>
    <n v="-107237.38"/>
    <n v="2779"/>
    <n v="26.219006836991721"/>
    <x v="2"/>
    <n v="1419055200"/>
    <n v="1422511200"/>
    <x v="515"/>
    <d v="2015-01-29T06:00:00"/>
    <b v="0"/>
    <b v="1"/>
    <s v="technology/web"/>
    <x v="2"/>
    <x v="2"/>
  </r>
  <r>
    <n v="8866"/>
    <s v="USD"/>
    <n v="1"/>
    <s v="failed"/>
    <x v="0"/>
    <n v="-134"/>
    <n v="92"/>
    <n v="96.369565217391298"/>
    <x v="1"/>
    <n v="1480140000"/>
    <n v="1480312800"/>
    <x v="516"/>
    <d v="2016-11-28T06:00:00"/>
    <b v="0"/>
    <b v="0"/>
    <s v="theater/plays"/>
    <x v="3"/>
    <x v="3"/>
  </r>
  <r>
    <n v="75022"/>
    <s v="USD"/>
    <n v="1"/>
    <s v="failed"/>
    <x v="0"/>
    <n v="-95578"/>
    <n v="1028"/>
    <n v="72.978599221789878"/>
    <x v="1"/>
    <n v="1293948000"/>
    <n v="1294034400"/>
    <x v="517"/>
    <d v="2011-01-03T06:00:00"/>
    <b v="0"/>
    <b v="0"/>
    <s v="music/rock"/>
    <x v="1"/>
    <x v="1"/>
  </r>
  <r>
    <n v="14408"/>
    <s v="CAD"/>
    <n v="0.74"/>
    <s v="successful"/>
    <x v="1"/>
    <n v="1161.92"/>
    <n v="554"/>
    <n v="19.245342960288809"/>
    <x v="0"/>
    <n v="1482127200"/>
    <n v="1482645600"/>
    <x v="518"/>
    <d v="2016-12-25T06:00:00"/>
    <b v="0"/>
    <b v="0"/>
    <s v="music/indie rock"/>
    <x v="1"/>
    <x v="7"/>
  </r>
  <r>
    <n v="14089"/>
    <s v="DKK"/>
    <n v="0.15"/>
    <s v="successful"/>
    <x v="0"/>
    <n v="-4186.6499999999996"/>
    <n v="135"/>
    <n v="15.654444444444444"/>
    <x v="3"/>
    <n v="1396414800"/>
    <n v="1399093200"/>
    <x v="519"/>
    <d v="2014-05-03T05:00:00"/>
    <b v="0"/>
    <b v="0"/>
    <s v="music/rock"/>
    <x v="1"/>
    <x v="1"/>
  </r>
  <r>
    <n v="12467"/>
    <s v="USD"/>
    <n v="1"/>
    <s v="successful"/>
    <x v="1"/>
    <n v="7267"/>
    <n v="122"/>
    <n v="102.18852459016394"/>
    <x v="1"/>
    <n v="1315285200"/>
    <n v="1315890000"/>
    <x v="520"/>
    <d v="2011-09-13T05:00:00"/>
    <b v="0"/>
    <b v="1"/>
    <s v="publishing/translations"/>
    <x v="5"/>
    <x v="18"/>
  </r>
  <r>
    <n v="11960"/>
    <s v="USD"/>
    <n v="1"/>
    <s v="successful"/>
    <x v="1"/>
    <n v="5960"/>
    <n v="221"/>
    <n v="54.117647058823529"/>
    <x v="1"/>
    <n v="1443762000"/>
    <n v="1444021200"/>
    <x v="521"/>
    <d v="2015-10-05T05:00:00"/>
    <b v="0"/>
    <b v="1"/>
    <s v="film &amp; video/science fiction"/>
    <x v="4"/>
    <x v="22"/>
  </r>
  <r>
    <n v="7966"/>
    <s v="USD"/>
    <n v="1"/>
    <s v="successful"/>
    <x v="1"/>
    <n v="2166"/>
    <n v="126"/>
    <n v="63.222222222222221"/>
    <x v="1"/>
    <n v="1456293600"/>
    <n v="1460005200"/>
    <x v="522"/>
    <d v="2016-04-07T05:00:00"/>
    <b v="0"/>
    <b v="0"/>
    <s v="theater/plays"/>
    <x v="3"/>
    <x v="3"/>
  </r>
  <r>
    <n v="106321"/>
    <s v="USD"/>
    <n v="1"/>
    <s v="successful"/>
    <x v="1"/>
    <n v="1021"/>
    <n v="1022"/>
    <n v="104.03228962818004"/>
    <x v="1"/>
    <n v="1470114000"/>
    <n v="1470718800"/>
    <x v="523"/>
    <d v="2016-08-09T05:00:00"/>
    <b v="0"/>
    <b v="0"/>
    <s v="theater/plays"/>
    <x v="3"/>
    <x v="3"/>
  </r>
  <r>
    <n v="158832"/>
    <s v="USD"/>
    <n v="1"/>
    <s v="successful"/>
    <x v="1"/>
    <n v="138832"/>
    <n v="3177"/>
    <n v="49.994334277620396"/>
    <x v="1"/>
    <n v="1321596000"/>
    <n v="1325052000"/>
    <x v="524"/>
    <d v="2011-12-28T06:00:00"/>
    <b v="0"/>
    <b v="0"/>
    <s v="film &amp; video/animation"/>
    <x v="4"/>
    <x v="10"/>
  </r>
  <r>
    <n v="11091"/>
    <s v="CHF"/>
    <n v="1.2"/>
    <s v="successful"/>
    <x v="1"/>
    <n v="10309.199999999999"/>
    <n v="198"/>
    <n v="67.218181818181819"/>
    <x v="5"/>
    <n v="1318827600"/>
    <n v="1319000400"/>
    <x v="525"/>
    <d v="2011-10-19T05:00:00"/>
    <b v="0"/>
    <b v="0"/>
    <s v="theater/plays"/>
    <x v="3"/>
    <x v="3"/>
  </r>
  <r>
    <n v="1269"/>
    <s v="CHF"/>
    <n v="1.2"/>
    <s v="failed"/>
    <x v="0"/>
    <n v="-8377.2000000000007"/>
    <n v="26"/>
    <n v="58.569230769230771"/>
    <x v="5"/>
    <n v="1552366800"/>
    <n v="1552539600"/>
    <x v="188"/>
    <d v="2019-03-14T05:00:00"/>
    <b v="0"/>
    <b v="0"/>
    <s v="music/rock"/>
    <x v="1"/>
    <x v="1"/>
  </r>
  <r>
    <n v="5107"/>
    <s v="AUD"/>
    <n v="0.69"/>
    <s v="successful"/>
    <x v="0"/>
    <n v="-176.17000000000007"/>
    <n v="85"/>
    <n v="41.456823529411764"/>
    <x v="2"/>
    <n v="1542088800"/>
    <n v="1543816800"/>
    <x v="526"/>
    <d v="2018-12-03T06:00:00"/>
    <b v="0"/>
    <b v="0"/>
    <s v="film &amp; video/documentary"/>
    <x v="4"/>
    <x v="4"/>
  </r>
  <r>
    <n v="141393"/>
    <s v="USD"/>
    <n v="1"/>
    <s v="failed"/>
    <x v="0"/>
    <n v="-27307"/>
    <n v="1790"/>
    <n v="78.990502793296088"/>
    <x v="1"/>
    <n v="1426395600"/>
    <n v="1427086800"/>
    <x v="527"/>
    <d v="2015-03-23T05:00:00"/>
    <b v="0"/>
    <b v="0"/>
    <s v="theater/plays"/>
    <x v="3"/>
    <x v="3"/>
  </r>
  <r>
    <n v="194166"/>
    <s v="USD"/>
    <n v="1"/>
    <s v="successful"/>
    <x v="1"/>
    <n v="99266"/>
    <n v="3596"/>
    <n v="53.99499443826474"/>
    <x v="1"/>
    <n v="1321336800"/>
    <n v="1323064800"/>
    <x v="528"/>
    <d v="2011-12-05T06:00:00"/>
    <b v="0"/>
    <b v="0"/>
    <s v="theater/plays"/>
    <x v="3"/>
    <x v="3"/>
  </r>
  <r>
    <n v="4124"/>
    <s v="USD"/>
    <n v="1"/>
    <s v="failed"/>
    <x v="0"/>
    <n v="-5176"/>
    <n v="37"/>
    <n v="111.45945945945945"/>
    <x v="1"/>
    <n v="1456293600"/>
    <n v="1458277200"/>
    <x v="522"/>
    <d v="2016-03-18T05:00:00"/>
    <b v="0"/>
    <b v="1"/>
    <s v="music/electric music"/>
    <x v="1"/>
    <x v="5"/>
  </r>
  <r>
    <n v="14865"/>
    <s v="USD"/>
    <n v="1"/>
    <s v="successful"/>
    <x v="1"/>
    <n v="8065"/>
    <n v="244"/>
    <n v="60.922131147540981"/>
    <x v="1"/>
    <n v="1404968400"/>
    <n v="1405141200"/>
    <x v="529"/>
    <d v="2014-07-12T05:00:00"/>
    <b v="0"/>
    <b v="0"/>
    <s v="music/rock"/>
    <x v="1"/>
    <x v="1"/>
  </r>
  <r>
    <n v="134688"/>
    <s v="USD"/>
    <n v="1"/>
    <s v="successful"/>
    <x v="1"/>
    <n v="62288"/>
    <n v="5180"/>
    <n v="26.0015444015444"/>
    <x v="1"/>
    <n v="1279170000"/>
    <n v="1283058000"/>
    <x v="530"/>
    <d v="2010-08-29T05:00:00"/>
    <b v="0"/>
    <b v="0"/>
    <s v="theater/plays"/>
    <x v="3"/>
    <x v="3"/>
  </r>
  <r>
    <n v="47705"/>
    <s v="EUR"/>
    <n v="1.1200000000000001"/>
    <s v="successful"/>
    <x v="1"/>
    <n v="33329.600000000006"/>
    <n v="589"/>
    <n v="90.71239388794568"/>
    <x v="6"/>
    <n v="1294725600"/>
    <n v="1295762400"/>
    <x v="531"/>
    <d v="2011-01-23T06:00:00"/>
    <b v="0"/>
    <b v="0"/>
    <s v="film &amp; video/animation"/>
    <x v="4"/>
    <x v="10"/>
  </r>
  <r>
    <n v="95364"/>
    <s v="USD"/>
    <n v="1"/>
    <s v="successful"/>
    <x v="1"/>
    <n v="64164"/>
    <n v="2725"/>
    <n v="34.995963302752294"/>
    <x v="1"/>
    <n v="1419055200"/>
    <n v="1419573600"/>
    <x v="515"/>
    <d v="2014-12-26T06:00:00"/>
    <b v="0"/>
    <b v="1"/>
    <s v="music/rock"/>
    <x v="1"/>
    <x v="1"/>
  </r>
  <r>
    <n v="3295"/>
    <s v="EUR"/>
    <n v="1.1200000000000001"/>
    <s v="failed"/>
    <x v="1"/>
    <n v="190.40000000000055"/>
    <n v="35"/>
    <n v="105.44000000000001"/>
    <x v="6"/>
    <n v="1434690000"/>
    <n v="1438750800"/>
    <x v="532"/>
    <d v="2015-08-05T05:00:00"/>
    <b v="0"/>
    <b v="0"/>
    <s v="film &amp; video/shorts"/>
    <x v="4"/>
    <x v="12"/>
  </r>
  <r>
    <n v="4896"/>
    <s v="USD"/>
    <n v="1"/>
    <s v="canceled"/>
    <x v="3"/>
    <n v="-4104"/>
    <n v="94"/>
    <n v="52.085106382978722"/>
    <x v="1"/>
    <n v="1443416400"/>
    <n v="1444798800"/>
    <x v="533"/>
    <d v="2015-10-14T05:00:00"/>
    <b v="0"/>
    <b v="1"/>
    <s v="music/rock"/>
    <x v="1"/>
    <x v="1"/>
  </r>
  <r>
    <n v="7496"/>
    <s v="USD"/>
    <n v="1"/>
    <s v="successful"/>
    <x v="1"/>
    <n v="796"/>
    <n v="300"/>
    <n v="24.986666666666668"/>
    <x v="1"/>
    <n v="1399006800"/>
    <n v="1399179600"/>
    <x v="409"/>
    <d v="2014-05-04T05:00:00"/>
    <b v="0"/>
    <b v="0"/>
    <s v="journalism/audio"/>
    <x v="8"/>
    <x v="23"/>
  </r>
  <r>
    <n v="9967"/>
    <s v="USD"/>
    <n v="1"/>
    <s v="successful"/>
    <x v="1"/>
    <n v="7267"/>
    <n v="144"/>
    <n v="69.215277777777771"/>
    <x v="1"/>
    <n v="1575698400"/>
    <n v="1576562400"/>
    <x v="534"/>
    <d v="2019-12-17T06:00:00"/>
    <b v="0"/>
    <b v="1"/>
    <s v="food/food trucks"/>
    <x v="0"/>
    <x v="0"/>
  </r>
  <r>
    <n v="52421"/>
    <s v="USD"/>
    <n v="1"/>
    <s v="failed"/>
    <x v="0"/>
    <n v="-30879"/>
    <n v="558"/>
    <n v="93.944444444444443"/>
    <x v="1"/>
    <n v="1400562000"/>
    <n v="1400821200"/>
    <x v="53"/>
    <d v="2014-05-23T05:00:00"/>
    <b v="0"/>
    <b v="1"/>
    <s v="theater/plays"/>
    <x v="3"/>
    <x v="3"/>
  </r>
  <r>
    <n v="6298"/>
    <s v="USD"/>
    <n v="1"/>
    <s v="failed"/>
    <x v="0"/>
    <n v="-3402"/>
    <n v="64"/>
    <n v="98.40625"/>
    <x v="1"/>
    <n v="1509512400"/>
    <n v="1510984800"/>
    <x v="535"/>
    <d v="2017-11-18T06:00:00"/>
    <b v="0"/>
    <b v="0"/>
    <s v="theater/plays"/>
    <x v="3"/>
    <x v="3"/>
  </r>
  <r>
    <n v="1546"/>
    <s v="USD"/>
    <n v="1"/>
    <s v="canceled"/>
    <x v="3"/>
    <n v="-6654"/>
    <n v="37"/>
    <n v="41.783783783783782"/>
    <x v="1"/>
    <n v="1299823200"/>
    <n v="1302066000"/>
    <x v="536"/>
    <d v="2011-04-06T05:00:00"/>
    <b v="0"/>
    <b v="0"/>
    <s v="music/jazz"/>
    <x v="1"/>
    <x v="17"/>
  </r>
  <r>
    <n v="16168"/>
    <s v="USD"/>
    <n v="1"/>
    <s v="failed"/>
    <x v="0"/>
    <n v="-80332"/>
    <n v="245"/>
    <n v="65.991836734693877"/>
    <x v="1"/>
    <n v="1322719200"/>
    <n v="1322978400"/>
    <x v="537"/>
    <d v="2011-12-04T06:00:00"/>
    <b v="0"/>
    <b v="0"/>
    <s v="film &amp; video/science fiction"/>
    <x v="4"/>
    <x v="22"/>
  </r>
  <r>
    <n v="6269"/>
    <s v="USD"/>
    <n v="1"/>
    <s v="successful"/>
    <x v="1"/>
    <n v="69"/>
    <n v="87"/>
    <n v="72.05747126436782"/>
    <x v="1"/>
    <n v="1312693200"/>
    <n v="1313730000"/>
    <x v="538"/>
    <d v="2011-08-19T05:00:00"/>
    <b v="0"/>
    <b v="0"/>
    <s v="music/jazz"/>
    <x v="1"/>
    <x v="17"/>
  </r>
  <r>
    <n v="149578"/>
    <s v="USD"/>
    <n v="1"/>
    <s v="successful"/>
    <x v="1"/>
    <n v="105778"/>
    <n v="3116"/>
    <n v="48.003209242618745"/>
    <x v="1"/>
    <n v="1393394400"/>
    <n v="1394085600"/>
    <x v="539"/>
    <d v="2014-03-06T06:00:00"/>
    <b v="0"/>
    <b v="0"/>
    <s v="theater/plays"/>
    <x v="3"/>
    <x v="3"/>
  </r>
  <r>
    <n v="3841"/>
    <s v="USD"/>
    <n v="1"/>
    <s v="failed"/>
    <x v="0"/>
    <n v="-2159"/>
    <n v="71"/>
    <n v="54.098591549295776"/>
    <x v="1"/>
    <n v="1304053200"/>
    <n v="1305349200"/>
    <x v="540"/>
    <d v="2011-05-14T05:00:00"/>
    <b v="0"/>
    <b v="0"/>
    <s v="technology/web"/>
    <x v="2"/>
    <x v="2"/>
  </r>
  <r>
    <n v="4531"/>
    <s v="USD"/>
    <n v="1"/>
    <s v="failed"/>
    <x v="0"/>
    <n v="-4169"/>
    <n v="42"/>
    <n v="107.88095238095238"/>
    <x v="1"/>
    <n v="1433912400"/>
    <n v="1434344400"/>
    <x v="505"/>
    <d v="2015-06-15T05:00:00"/>
    <b v="0"/>
    <b v="1"/>
    <s v="games/video games"/>
    <x v="6"/>
    <x v="11"/>
  </r>
  <r>
    <n v="60934"/>
    <s v="USD"/>
    <n v="1"/>
    <s v="successful"/>
    <x v="1"/>
    <n v="42034"/>
    <n v="909"/>
    <n v="67.034103410341032"/>
    <x v="1"/>
    <n v="1329717600"/>
    <n v="1331186400"/>
    <x v="541"/>
    <d v="2012-03-08T06:00:00"/>
    <b v="0"/>
    <b v="0"/>
    <s v="film &amp; video/documentary"/>
    <x v="4"/>
    <x v="4"/>
  </r>
  <r>
    <n v="103255"/>
    <s v="USD"/>
    <n v="1"/>
    <s v="successful"/>
    <x v="1"/>
    <n v="16855"/>
    <n v="1613"/>
    <n v="64.01425914445133"/>
    <x v="1"/>
    <n v="1335330000"/>
    <n v="1336539600"/>
    <x v="542"/>
    <d v="2012-05-09T05:00:00"/>
    <b v="0"/>
    <b v="0"/>
    <s v="technology/web"/>
    <x v="2"/>
    <x v="2"/>
  </r>
  <r>
    <n v="13065"/>
    <s v="USD"/>
    <n v="1"/>
    <s v="successful"/>
    <x v="1"/>
    <n v="4165"/>
    <n v="136"/>
    <n v="96.066176470588232"/>
    <x v="1"/>
    <n v="1268888400"/>
    <n v="1269752400"/>
    <x v="543"/>
    <d v="2010-03-28T05:00:00"/>
    <b v="0"/>
    <b v="0"/>
    <s v="publishing/translations"/>
    <x v="5"/>
    <x v="18"/>
  </r>
  <r>
    <n v="6654"/>
    <s v="USD"/>
    <n v="1"/>
    <s v="successful"/>
    <x v="1"/>
    <n v="5954"/>
    <n v="130"/>
    <n v="51.184615384615384"/>
    <x v="1"/>
    <n v="1289973600"/>
    <n v="1291615200"/>
    <x v="544"/>
    <d v="2010-12-06T06:00:00"/>
    <b v="0"/>
    <b v="0"/>
    <s v="music/rock"/>
    <x v="1"/>
    <x v="1"/>
  </r>
  <r>
    <n v="6852"/>
    <s v="CAD"/>
    <n v="0.74"/>
    <s v="failed"/>
    <x v="0"/>
    <n v="-4329.5200000000004"/>
    <n v="156"/>
    <n v="32.503076923076918"/>
    <x v="0"/>
    <n v="1547877600"/>
    <n v="1552366800"/>
    <x v="35"/>
    <d v="2019-03-12T05:00:00"/>
    <b v="0"/>
    <b v="1"/>
    <s v="food/food trucks"/>
    <x v="0"/>
    <x v="0"/>
  </r>
  <r>
    <n v="124517"/>
    <s v="GBP"/>
    <n v="1.35"/>
    <s v="failed"/>
    <x v="1"/>
    <n v="10497.950000000012"/>
    <n v="1368"/>
    <n v="122.87861842105264"/>
    <x v="4"/>
    <n v="1269493200"/>
    <n v="1272171600"/>
    <x v="152"/>
    <d v="2010-04-25T05:00:00"/>
    <b v="0"/>
    <b v="0"/>
    <s v="theater/plays"/>
    <x v="3"/>
    <x v="3"/>
  </r>
  <r>
    <n v="5113"/>
    <s v="USD"/>
    <n v="1"/>
    <s v="failed"/>
    <x v="0"/>
    <n v="-2787"/>
    <n v="102"/>
    <n v="50.127450980392155"/>
    <x v="1"/>
    <n v="1436072400"/>
    <n v="1436677200"/>
    <x v="545"/>
    <d v="2015-07-12T05:00:00"/>
    <b v="0"/>
    <b v="0"/>
    <s v="film &amp; video/documentary"/>
    <x v="4"/>
    <x v="4"/>
  </r>
  <r>
    <n v="5824"/>
    <s v="AUD"/>
    <n v="0.69"/>
    <s v="failed"/>
    <x v="0"/>
    <n v="-3081.4400000000005"/>
    <n v="86"/>
    <n v="46.727441860465113"/>
    <x v="2"/>
    <n v="1419141600"/>
    <n v="1420092000"/>
    <x v="546"/>
    <d v="2015-01-01T06:00:00"/>
    <b v="0"/>
    <b v="0"/>
    <s v="publishing/radio &amp; podcasts"/>
    <x v="5"/>
    <x v="15"/>
  </r>
  <r>
    <n v="6226"/>
    <s v="USD"/>
    <n v="1"/>
    <s v="successful"/>
    <x v="1"/>
    <n v="5626"/>
    <n v="102"/>
    <n v="61.03921568627451"/>
    <x v="1"/>
    <n v="1279083600"/>
    <n v="1279947600"/>
    <x v="547"/>
    <d v="2010-07-24T05:00:00"/>
    <b v="0"/>
    <b v="0"/>
    <s v="games/video games"/>
    <x v="6"/>
    <x v="11"/>
  </r>
  <r>
    <n v="20243"/>
    <s v="USD"/>
    <n v="1"/>
    <s v="failed"/>
    <x v="0"/>
    <n v="-136557"/>
    <n v="253"/>
    <n v="80.011857707509876"/>
    <x v="1"/>
    <n v="1401426000"/>
    <n v="1402203600"/>
    <x v="548"/>
    <d v="2014-06-08T05:00:00"/>
    <b v="0"/>
    <b v="0"/>
    <s v="theater/plays"/>
    <x v="3"/>
    <x v="3"/>
  </r>
  <r>
    <n v="188288"/>
    <s v="USD"/>
    <n v="1"/>
    <s v="successful"/>
    <x v="1"/>
    <n v="66688"/>
    <n v="4006"/>
    <n v="47.001497753369947"/>
    <x v="1"/>
    <n v="1395810000"/>
    <n v="1396933200"/>
    <x v="549"/>
    <d v="2014-04-08T05:00:00"/>
    <b v="0"/>
    <b v="0"/>
    <s v="film &amp; video/animation"/>
    <x v="4"/>
    <x v="10"/>
  </r>
  <r>
    <n v="11167"/>
    <s v="USD"/>
    <n v="1"/>
    <s v="failed"/>
    <x v="0"/>
    <n v="-146133"/>
    <n v="157"/>
    <n v="71.127388535031841"/>
    <x v="1"/>
    <n v="1467003600"/>
    <n v="1467262800"/>
    <x v="550"/>
    <d v="2016-06-30T05:00:00"/>
    <b v="0"/>
    <b v="1"/>
    <s v="theater/plays"/>
    <x v="3"/>
    <x v="3"/>
  </r>
  <r>
    <n v="146595"/>
    <s v="USD"/>
    <n v="1"/>
    <s v="successful"/>
    <x v="1"/>
    <n v="76295"/>
    <n v="1629"/>
    <n v="89.99079189686924"/>
    <x v="1"/>
    <n v="1268715600"/>
    <n v="1270530000"/>
    <x v="551"/>
    <d v="2010-04-06T05:00:00"/>
    <b v="0"/>
    <b v="1"/>
    <s v="theater/plays"/>
    <x v="3"/>
    <x v="3"/>
  </r>
  <r>
    <n v="7875"/>
    <s v="USD"/>
    <n v="1"/>
    <s v="failed"/>
    <x v="0"/>
    <n v="-25"/>
    <n v="183"/>
    <n v="43.032786885245905"/>
    <x v="1"/>
    <n v="1457157600"/>
    <n v="1457762400"/>
    <x v="552"/>
    <d v="2016-03-12T06:00:00"/>
    <b v="0"/>
    <b v="1"/>
    <s v="film &amp; video/drama"/>
    <x v="4"/>
    <x v="6"/>
  </r>
  <r>
    <n v="148779"/>
    <s v="USD"/>
    <n v="1"/>
    <s v="successful"/>
    <x v="1"/>
    <n v="74979"/>
    <n v="2188"/>
    <n v="67.997714808043881"/>
    <x v="1"/>
    <n v="1573970400"/>
    <n v="1575525600"/>
    <x v="462"/>
    <d v="2019-12-05T06:00:00"/>
    <b v="0"/>
    <b v="0"/>
    <s v="theater/plays"/>
    <x v="3"/>
    <x v="3"/>
  </r>
  <r>
    <n v="175868"/>
    <s v="EUR"/>
    <n v="1.1200000000000001"/>
    <s v="successful"/>
    <x v="1"/>
    <n v="88472.160000000033"/>
    <n v="2409"/>
    <n v="81.765114155251155"/>
    <x v="6"/>
    <n v="1276578000"/>
    <n v="1279083600"/>
    <x v="553"/>
    <d v="2010-07-14T05:00:00"/>
    <b v="0"/>
    <b v="0"/>
    <s v="music/rock"/>
    <x v="1"/>
    <x v="1"/>
  </r>
  <r>
    <n v="5112"/>
    <s v="DKK"/>
    <n v="0.15"/>
    <s v="failed"/>
    <x v="0"/>
    <n v="-139533.20000000001"/>
    <n v="82"/>
    <n v="9.3512195121951223"/>
    <x v="3"/>
    <n v="1423720800"/>
    <n v="1424412000"/>
    <x v="554"/>
    <d v="2015-02-20T06:00:00"/>
    <b v="0"/>
    <b v="0"/>
    <s v="film &amp; video/documentary"/>
    <x v="4"/>
    <x v="4"/>
  </r>
  <r>
    <n v="5"/>
    <s v="GBP"/>
    <n v="1.35"/>
    <s v="failed"/>
    <x v="0"/>
    <n v="-93.25"/>
    <n v="1"/>
    <n v="6.75"/>
    <x v="4"/>
    <n v="1375160400"/>
    <n v="1376197200"/>
    <x v="555"/>
    <d v="2013-08-11T05:00:00"/>
    <b v="0"/>
    <b v="0"/>
    <s v="food/food trucks"/>
    <x v="0"/>
    <x v="0"/>
  </r>
  <r>
    <n v="13018"/>
    <s v="USD"/>
    <n v="1"/>
    <s v="successful"/>
    <x v="1"/>
    <n v="6718"/>
    <n v="194"/>
    <n v="67.103092783505161"/>
    <x v="1"/>
    <n v="1401426000"/>
    <n v="1402894800"/>
    <x v="548"/>
    <d v="2014-06-16T05:00:00"/>
    <b v="1"/>
    <b v="0"/>
    <s v="technology/wearables"/>
    <x v="2"/>
    <x v="8"/>
  </r>
  <r>
    <n v="91176"/>
    <s v="USD"/>
    <n v="1"/>
    <s v="successful"/>
    <x v="1"/>
    <n v="20076"/>
    <n v="1140"/>
    <n v="79.978947368421046"/>
    <x v="1"/>
    <n v="1433480400"/>
    <n v="1434430800"/>
    <x v="62"/>
    <d v="2015-06-16T05:00:00"/>
    <b v="0"/>
    <b v="0"/>
    <s v="theater/plays"/>
    <x v="3"/>
    <x v="3"/>
  </r>
  <r>
    <n v="6342"/>
    <s v="USD"/>
    <n v="1"/>
    <s v="successful"/>
    <x v="1"/>
    <n v="1042"/>
    <n v="102"/>
    <n v="62.176470588235297"/>
    <x v="1"/>
    <n v="1555563600"/>
    <n v="1557896400"/>
    <x v="556"/>
    <d v="2019-05-15T05:00:00"/>
    <b v="0"/>
    <b v="0"/>
    <s v="theater/plays"/>
    <x v="3"/>
    <x v="3"/>
  </r>
  <r>
    <n v="151438"/>
    <s v="USD"/>
    <n v="1"/>
    <s v="successful"/>
    <x v="1"/>
    <n v="62738"/>
    <n v="2857"/>
    <n v="53.005950297514879"/>
    <x v="1"/>
    <n v="1295676000"/>
    <n v="1297490400"/>
    <x v="557"/>
    <d v="2011-02-12T06:00:00"/>
    <b v="0"/>
    <b v="0"/>
    <s v="theater/plays"/>
    <x v="3"/>
    <x v="3"/>
  </r>
  <r>
    <n v="6178"/>
    <s v="USD"/>
    <n v="1"/>
    <s v="successful"/>
    <x v="1"/>
    <n v="2878"/>
    <n v="107"/>
    <n v="57.738317757009348"/>
    <x v="1"/>
    <n v="1443848400"/>
    <n v="1447394400"/>
    <x v="27"/>
    <d v="2015-11-13T06:00:00"/>
    <b v="0"/>
    <b v="0"/>
    <s v="publishing/nonfiction"/>
    <x v="5"/>
    <x v="9"/>
  </r>
  <r>
    <n v="6405"/>
    <s v="GBP"/>
    <n v="1.35"/>
    <s v="successful"/>
    <x v="1"/>
    <n v="5246.75"/>
    <n v="160"/>
    <n v="54.042187499999997"/>
    <x v="4"/>
    <n v="1457330400"/>
    <n v="1458277200"/>
    <x v="558"/>
    <d v="2016-03-18T05:00:00"/>
    <b v="0"/>
    <b v="0"/>
    <s v="music/rock"/>
    <x v="1"/>
    <x v="1"/>
  </r>
  <r>
    <n v="180667"/>
    <s v="USD"/>
    <n v="1"/>
    <s v="successful"/>
    <x v="1"/>
    <n v="43067"/>
    <n v="2230"/>
    <n v="81.016591928251117"/>
    <x v="1"/>
    <n v="1395550800"/>
    <n v="1395723600"/>
    <x v="559"/>
    <d v="2014-03-25T05:00:00"/>
    <b v="0"/>
    <b v="0"/>
    <s v="food/food trucks"/>
    <x v="0"/>
    <x v="0"/>
  </r>
  <r>
    <n v="11075"/>
    <s v="USD"/>
    <n v="1"/>
    <s v="successful"/>
    <x v="1"/>
    <n v="7175"/>
    <n v="316"/>
    <n v="35.047468354430379"/>
    <x v="1"/>
    <n v="1551852000"/>
    <n v="1552197600"/>
    <x v="426"/>
    <d v="2019-03-10T06:00:00"/>
    <b v="0"/>
    <b v="1"/>
    <s v="music/jazz"/>
    <x v="1"/>
    <x v="17"/>
  </r>
  <r>
    <n v="12042"/>
    <s v="USD"/>
    <n v="1"/>
    <s v="successful"/>
    <x v="1"/>
    <n v="2042"/>
    <n v="117"/>
    <n v="102.92307692307692"/>
    <x v="1"/>
    <n v="1547618400"/>
    <n v="1549087200"/>
    <x v="560"/>
    <d v="2019-02-02T06:00:00"/>
    <b v="0"/>
    <b v="0"/>
    <s v="film &amp; video/science fiction"/>
    <x v="4"/>
    <x v="22"/>
  </r>
  <r>
    <n v="179356"/>
    <s v="USD"/>
    <n v="1"/>
    <s v="successful"/>
    <x v="1"/>
    <n v="136556"/>
    <n v="6406"/>
    <n v="27.998126756166094"/>
    <x v="1"/>
    <n v="1355637600"/>
    <n v="1356847200"/>
    <x v="561"/>
    <d v="2012-12-30T06:00:00"/>
    <b v="0"/>
    <b v="0"/>
    <s v="theater/plays"/>
    <x v="3"/>
    <x v="3"/>
  </r>
  <r>
    <n v="1136"/>
    <s v="USD"/>
    <n v="1"/>
    <s v="canceled"/>
    <x v="3"/>
    <n v="-7064"/>
    <n v="15"/>
    <n v="75.733333333333334"/>
    <x v="1"/>
    <n v="1374728400"/>
    <n v="1375765200"/>
    <x v="562"/>
    <d v="2013-08-06T05:00:00"/>
    <b v="0"/>
    <b v="0"/>
    <s v="theater/plays"/>
    <x v="3"/>
    <x v="3"/>
  </r>
  <r>
    <n v="8645"/>
    <s v="USD"/>
    <n v="1"/>
    <s v="successful"/>
    <x v="1"/>
    <n v="2445"/>
    <n v="192"/>
    <n v="45.026041666666664"/>
    <x v="1"/>
    <n v="1287810000"/>
    <n v="1289800800"/>
    <x v="563"/>
    <d v="2010-11-15T06:00:00"/>
    <b v="0"/>
    <b v="0"/>
    <s v="music/electric music"/>
    <x v="1"/>
    <x v="5"/>
  </r>
  <r>
    <n v="1914"/>
    <s v="CAD"/>
    <n v="0.74"/>
    <s v="successful"/>
    <x v="1"/>
    <n v="316.3599999999999"/>
    <n v="26"/>
    <n v="54.475384615384613"/>
    <x v="0"/>
    <n v="1503723600"/>
    <n v="1504501200"/>
    <x v="564"/>
    <d v="2017-09-04T05:00:00"/>
    <b v="0"/>
    <b v="0"/>
    <s v="theater/plays"/>
    <x v="3"/>
    <x v="3"/>
  </r>
  <r>
    <n v="41205"/>
    <s v="USD"/>
    <n v="1"/>
    <s v="successful"/>
    <x v="1"/>
    <n v="14705"/>
    <n v="723"/>
    <n v="56.991701244813278"/>
    <x v="1"/>
    <n v="1484114400"/>
    <n v="1485669600"/>
    <x v="565"/>
    <d v="2017-01-29T06:00:00"/>
    <b v="0"/>
    <b v="0"/>
    <s v="theater/plays"/>
    <x v="3"/>
    <x v="3"/>
  </r>
  <r>
    <n v="14488"/>
    <s v="EUR"/>
    <n v="1.1200000000000001"/>
    <s v="successful"/>
    <x v="1"/>
    <n v="7726.5600000000013"/>
    <n v="170"/>
    <n v="95.450352941176476"/>
    <x v="6"/>
    <n v="1461906000"/>
    <n v="1462770000"/>
    <x v="566"/>
    <d v="2016-05-09T05:00:00"/>
    <b v="0"/>
    <b v="0"/>
    <s v="theater/plays"/>
    <x v="3"/>
    <x v="3"/>
  </r>
  <r>
    <n v="12129"/>
    <s v="GBP"/>
    <n v="1.35"/>
    <s v="successful"/>
    <x v="1"/>
    <n v="9974.1500000000015"/>
    <n v="238"/>
    <n v="68.798949579831941"/>
    <x v="4"/>
    <n v="1379653200"/>
    <n v="1379739600"/>
    <x v="567"/>
    <d v="2013-09-21T05:00:00"/>
    <b v="0"/>
    <b v="1"/>
    <s v="music/indie rock"/>
    <x v="1"/>
    <x v="7"/>
  </r>
  <r>
    <n v="3496"/>
    <s v="USD"/>
    <n v="1"/>
    <s v="successful"/>
    <x v="1"/>
    <n v="2096"/>
    <n v="55"/>
    <n v="63.563636363636363"/>
    <x v="1"/>
    <n v="1401858000"/>
    <n v="1402722000"/>
    <x v="568"/>
    <d v="2014-06-14T05:00:00"/>
    <b v="0"/>
    <b v="0"/>
    <s v="theater/plays"/>
    <x v="3"/>
    <x v="3"/>
  </r>
  <r>
    <n v="97037"/>
    <s v="USD"/>
    <n v="1"/>
    <s v="failed"/>
    <x v="0"/>
    <n v="-101563"/>
    <n v="1198"/>
    <n v="80.999165275459092"/>
    <x v="1"/>
    <n v="1367470800"/>
    <n v="1369285200"/>
    <x v="569"/>
    <d v="2013-05-23T05:00:00"/>
    <b v="0"/>
    <b v="0"/>
    <s v="publishing/nonfiction"/>
    <x v="5"/>
    <x v="9"/>
  </r>
  <r>
    <n v="55757"/>
    <s v="USD"/>
    <n v="1"/>
    <s v="failed"/>
    <x v="0"/>
    <n v="-140143"/>
    <n v="648"/>
    <n v="86.044753086419746"/>
    <x v="1"/>
    <n v="1304658000"/>
    <n v="1304744400"/>
    <x v="570"/>
    <d v="2011-05-07T05:00:00"/>
    <b v="1"/>
    <b v="1"/>
    <s v="theater/plays"/>
    <x v="3"/>
    <x v="3"/>
  </r>
  <r>
    <n v="11525"/>
    <s v="AUD"/>
    <n v="0.69"/>
    <s v="successful"/>
    <x v="1"/>
    <n v="3652.2499999999991"/>
    <n v="128"/>
    <n v="62.126953124999993"/>
    <x v="2"/>
    <n v="1467954000"/>
    <n v="1468299600"/>
    <x v="571"/>
    <d v="2016-07-12T05:00:00"/>
    <b v="0"/>
    <b v="0"/>
    <s v="photography/photography books"/>
    <x v="7"/>
    <x v="14"/>
  </r>
  <r>
    <n v="158669"/>
    <s v="USD"/>
    <n v="1"/>
    <s v="successful"/>
    <x v="1"/>
    <n v="133069"/>
    <n v="2144"/>
    <n v="74.006063432835816"/>
    <x v="1"/>
    <n v="1473742800"/>
    <n v="1474174800"/>
    <x v="572"/>
    <d v="2016-09-18T05:00:00"/>
    <b v="0"/>
    <b v="0"/>
    <s v="theater/plays"/>
    <x v="3"/>
    <x v="3"/>
  </r>
  <r>
    <n v="5916"/>
    <s v="USD"/>
    <n v="1"/>
    <s v="failed"/>
    <x v="0"/>
    <n v="-183084"/>
    <n v="64"/>
    <n v="92.4375"/>
    <x v="1"/>
    <n v="1523768400"/>
    <n v="1526014800"/>
    <x v="573"/>
    <d v="2018-05-11T05:00:00"/>
    <b v="0"/>
    <b v="0"/>
    <s v="music/indie rock"/>
    <x v="1"/>
    <x v="7"/>
  </r>
  <r>
    <n v="150806"/>
    <s v="GBP"/>
    <n v="1.35"/>
    <s v="successful"/>
    <x v="1"/>
    <n v="109288.1"/>
    <n v="2693"/>
    <n v="75.598997400668395"/>
    <x v="4"/>
    <n v="1437022800"/>
    <n v="1437454800"/>
    <x v="574"/>
    <d v="2015-07-21T05:00:00"/>
    <b v="0"/>
    <b v="0"/>
    <s v="theater/plays"/>
    <x v="3"/>
    <x v="3"/>
  </r>
  <r>
    <n v="14249"/>
    <s v="USD"/>
    <n v="1"/>
    <s v="successful"/>
    <x v="1"/>
    <n v="9149"/>
    <n v="432"/>
    <n v="32.983796296296298"/>
    <x v="1"/>
    <n v="1422165600"/>
    <n v="1422684000"/>
    <x v="511"/>
    <d v="2015-01-31T06:00:00"/>
    <b v="0"/>
    <b v="0"/>
    <s v="photography/photography books"/>
    <x v="7"/>
    <x v="14"/>
  </r>
  <r>
    <n v="5803"/>
    <s v="USD"/>
    <n v="1"/>
    <s v="failed"/>
    <x v="0"/>
    <n v="-1697"/>
    <n v="62"/>
    <n v="93.596774193548384"/>
    <x v="1"/>
    <n v="1580104800"/>
    <n v="1581314400"/>
    <x v="575"/>
    <d v="2020-02-10T06:00:00"/>
    <b v="0"/>
    <b v="0"/>
    <s v="theater/plays"/>
    <x v="3"/>
    <x v="3"/>
  </r>
  <r>
    <n v="13205"/>
    <s v="USD"/>
    <n v="1"/>
    <s v="successful"/>
    <x v="1"/>
    <n v="6805"/>
    <n v="189"/>
    <n v="69.867724867724874"/>
    <x v="1"/>
    <n v="1285650000"/>
    <n v="1286427600"/>
    <x v="576"/>
    <d v="2010-10-07T05:00:00"/>
    <b v="0"/>
    <b v="1"/>
    <s v="theater/plays"/>
    <x v="3"/>
    <x v="3"/>
  </r>
  <r>
    <n v="11108"/>
    <s v="GBP"/>
    <n v="1.35"/>
    <s v="successful"/>
    <x v="1"/>
    <n v="13395.800000000001"/>
    <n v="154"/>
    <n v="97.375324675324677"/>
    <x v="4"/>
    <n v="1276664400"/>
    <n v="1278738000"/>
    <x v="577"/>
    <d v="2010-07-10T05:00:00"/>
    <b v="1"/>
    <b v="0"/>
    <s v="food/food trucks"/>
    <x v="0"/>
    <x v="0"/>
  </r>
  <r>
    <n v="2884"/>
    <s v="USD"/>
    <n v="1"/>
    <s v="successful"/>
    <x v="1"/>
    <n v="984"/>
    <n v="96"/>
    <n v="30.041666666666668"/>
    <x v="1"/>
    <n v="1286168400"/>
    <n v="1286427600"/>
    <x v="578"/>
    <d v="2010-10-07T05:00:00"/>
    <b v="0"/>
    <b v="0"/>
    <s v="music/indie rock"/>
    <x v="1"/>
    <x v="7"/>
  </r>
  <r>
    <n v="55476"/>
    <s v="USD"/>
    <n v="1"/>
    <s v="failed"/>
    <x v="0"/>
    <n v="-30424"/>
    <n v="750"/>
    <n v="73.968000000000004"/>
    <x v="1"/>
    <n v="1467781200"/>
    <n v="1467954000"/>
    <x v="579"/>
    <d v="2016-07-08T05:00:00"/>
    <b v="0"/>
    <b v="1"/>
    <s v="theater/plays"/>
    <x v="3"/>
    <x v="3"/>
  </r>
  <r>
    <n v="5973"/>
    <s v="USD"/>
    <n v="1"/>
    <s v="canceled"/>
    <x v="3"/>
    <n v="-3527"/>
    <n v="87"/>
    <n v="68.65517241379311"/>
    <x v="1"/>
    <n v="1556686800"/>
    <n v="1557637200"/>
    <x v="580"/>
    <d v="2019-05-12T05:00:00"/>
    <b v="0"/>
    <b v="1"/>
    <s v="theater/plays"/>
    <x v="3"/>
    <x v="3"/>
  </r>
  <r>
    <n v="183756"/>
    <s v="USD"/>
    <n v="1"/>
    <s v="successful"/>
    <x v="1"/>
    <n v="124556"/>
    <n v="3063"/>
    <n v="59.992164544564154"/>
    <x v="1"/>
    <n v="1553576400"/>
    <n v="1553922000"/>
    <x v="581"/>
    <d v="2019-03-30T05:00:00"/>
    <b v="0"/>
    <b v="0"/>
    <s v="theater/plays"/>
    <x v="3"/>
    <x v="3"/>
  </r>
  <r>
    <n v="30902"/>
    <s v="USD"/>
    <n v="1"/>
    <s v="live"/>
    <x v="2"/>
    <n v="-41198"/>
    <n v="278"/>
    <n v="111.15827338129496"/>
    <x v="1"/>
    <n v="1414904400"/>
    <n v="1416463200"/>
    <x v="582"/>
    <d v="2014-11-20T06:00:00"/>
    <b v="0"/>
    <b v="0"/>
    <s v="theater/plays"/>
    <x v="3"/>
    <x v="3"/>
  </r>
  <r>
    <n v="5569"/>
    <s v="USD"/>
    <n v="1"/>
    <s v="failed"/>
    <x v="0"/>
    <n v="-1131"/>
    <n v="105"/>
    <n v="53.038095238095238"/>
    <x v="1"/>
    <n v="1446876000"/>
    <n v="1447221600"/>
    <x v="336"/>
    <d v="2015-11-11T06:00:00"/>
    <b v="0"/>
    <b v="0"/>
    <s v="film &amp; video/animation"/>
    <x v="4"/>
    <x v="10"/>
  </r>
  <r>
    <n v="92824"/>
    <s v="USD"/>
    <n v="1"/>
    <s v="canceled"/>
    <x v="3"/>
    <n v="-25376"/>
    <n v="1658"/>
    <n v="55.985524728588658"/>
    <x v="1"/>
    <n v="1490418000"/>
    <n v="1491627600"/>
    <x v="583"/>
    <d v="2017-04-08T05:00:00"/>
    <b v="0"/>
    <b v="0"/>
    <s v="film &amp; video/television"/>
    <x v="4"/>
    <x v="19"/>
  </r>
  <r>
    <n v="158590"/>
    <s v="USD"/>
    <n v="1"/>
    <s v="successful"/>
    <x v="1"/>
    <n v="19590"/>
    <n v="2266"/>
    <n v="69.986760812003524"/>
    <x v="1"/>
    <n v="1360389600"/>
    <n v="1363150800"/>
    <x v="584"/>
    <d v="2013-03-13T05:00:00"/>
    <b v="0"/>
    <b v="0"/>
    <s v="film &amp; video/television"/>
    <x v="4"/>
    <x v="19"/>
  </r>
  <r>
    <n v="127591"/>
    <s v="DKK"/>
    <n v="0.15"/>
    <s v="failed"/>
    <x v="0"/>
    <n v="-178561.35"/>
    <n v="2604"/>
    <n v="7.349711981566819"/>
    <x v="3"/>
    <n v="1326866400"/>
    <n v="1330754400"/>
    <x v="585"/>
    <d v="2012-03-03T06:00:00"/>
    <b v="0"/>
    <b v="1"/>
    <s v="film &amp; video/animation"/>
    <x v="4"/>
    <x v="10"/>
  </r>
  <r>
    <n v="6750"/>
    <s v="USD"/>
    <n v="1"/>
    <s v="failed"/>
    <x v="0"/>
    <n v="-1750"/>
    <n v="65"/>
    <n v="103.84615384615384"/>
    <x v="1"/>
    <n v="1479103200"/>
    <n v="1479794400"/>
    <x v="586"/>
    <d v="2016-11-22T06:00:00"/>
    <b v="0"/>
    <b v="0"/>
    <s v="theater/plays"/>
    <x v="3"/>
    <x v="3"/>
  </r>
  <r>
    <n v="9318"/>
    <s v="USD"/>
    <n v="1"/>
    <s v="failed"/>
    <x v="0"/>
    <n v="-72282"/>
    <n v="94"/>
    <n v="99.127659574468083"/>
    <x v="1"/>
    <n v="1280206800"/>
    <n v="1281243600"/>
    <x v="587"/>
    <d v="2010-08-08T05:00:00"/>
    <b v="0"/>
    <b v="1"/>
    <s v="theater/plays"/>
    <x v="3"/>
    <x v="3"/>
  </r>
  <r>
    <n v="4832"/>
    <s v="USD"/>
    <n v="1"/>
    <s v="live"/>
    <x v="2"/>
    <n v="-3768"/>
    <n v="45"/>
    <n v="107.37777777777778"/>
    <x v="1"/>
    <n v="1532754000"/>
    <n v="1532754000"/>
    <x v="588"/>
    <d v="2018-07-28T05:00:00"/>
    <b v="0"/>
    <b v="1"/>
    <s v="film &amp; video/drama"/>
    <x v="4"/>
    <x v="6"/>
  </r>
  <r>
    <n v="19769"/>
    <s v="USD"/>
    <n v="1"/>
    <s v="failed"/>
    <x v="0"/>
    <n v="-100031"/>
    <n v="257"/>
    <n v="76.922178988326849"/>
    <x v="1"/>
    <n v="1453096800"/>
    <n v="1453356000"/>
    <x v="589"/>
    <d v="2016-01-21T06:00:00"/>
    <b v="0"/>
    <b v="0"/>
    <s v="theater/plays"/>
    <x v="3"/>
    <x v="3"/>
  </r>
  <r>
    <n v="11277"/>
    <s v="CHF"/>
    <n v="1.2"/>
    <s v="successful"/>
    <x v="1"/>
    <n v="4132.3999999999996"/>
    <n v="194"/>
    <n v="69.754639175257736"/>
    <x v="5"/>
    <n v="1487570400"/>
    <n v="1489986000"/>
    <x v="590"/>
    <d v="2017-03-20T05:00:00"/>
    <b v="0"/>
    <b v="0"/>
    <s v="theater/plays"/>
    <x v="3"/>
    <x v="3"/>
  </r>
  <r>
    <n v="13382"/>
    <s v="CAD"/>
    <n v="0.74"/>
    <s v="successful"/>
    <x v="1"/>
    <n v="702.68000000000029"/>
    <n v="129"/>
    <n v="76.764961240310086"/>
    <x v="0"/>
    <n v="1545026400"/>
    <n v="1545804000"/>
    <x v="591"/>
    <d v="2018-12-26T06:00:00"/>
    <b v="0"/>
    <b v="0"/>
    <s v="technology/wearables"/>
    <x v="2"/>
    <x v="8"/>
  </r>
  <r>
    <n v="32986"/>
    <s v="USD"/>
    <n v="1"/>
    <s v="successful"/>
    <x v="1"/>
    <n v="18086"/>
    <n v="375"/>
    <n v="87.962666666666664"/>
    <x v="1"/>
    <n v="1488348000"/>
    <n v="1489899600"/>
    <x v="592"/>
    <d v="2017-03-19T05:00:00"/>
    <b v="0"/>
    <b v="0"/>
    <s v="theater/plays"/>
    <x v="3"/>
    <x v="3"/>
  </r>
  <r>
    <n v="81984"/>
    <s v="CAD"/>
    <n v="0.74"/>
    <s v="failed"/>
    <x v="0"/>
    <n v="-108731.84"/>
    <n v="2928"/>
    <n v="20.72"/>
    <x v="0"/>
    <n v="1545112800"/>
    <n v="1546495200"/>
    <x v="593"/>
    <d v="2019-01-03T06:00:00"/>
    <b v="0"/>
    <b v="0"/>
    <s v="theater/plays"/>
    <x v="3"/>
    <x v="3"/>
  </r>
  <r>
    <n v="178483"/>
    <s v="USD"/>
    <n v="1"/>
    <s v="failed"/>
    <x v="0"/>
    <n v="-13617"/>
    <n v="4697"/>
    <n v="37.999361294443261"/>
    <x v="1"/>
    <n v="1537938000"/>
    <n v="1539752400"/>
    <x v="594"/>
    <d v="2018-10-17T05:00:00"/>
    <b v="0"/>
    <b v="1"/>
    <s v="music/rock"/>
    <x v="1"/>
    <x v="1"/>
  </r>
  <r>
    <n v="87448"/>
    <s v="USD"/>
    <n v="1"/>
    <s v="failed"/>
    <x v="0"/>
    <n v="-11252"/>
    <n v="2915"/>
    <n v="29.999313893653515"/>
    <x v="1"/>
    <n v="1363150800"/>
    <n v="1364101200"/>
    <x v="595"/>
    <d v="2013-03-24T05:00:00"/>
    <b v="0"/>
    <b v="0"/>
    <s v="games/video games"/>
    <x v="6"/>
    <x v="11"/>
  </r>
  <r>
    <n v="1863"/>
    <s v="USD"/>
    <n v="1"/>
    <s v="failed"/>
    <x v="0"/>
    <n v="-2637"/>
    <n v="18"/>
    <n v="103.5"/>
    <x v="1"/>
    <n v="1523250000"/>
    <n v="1525323600"/>
    <x v="596"/>
    <d v="2018-05-03T05:00:00"/>
    <b v="0"/>
    <b v="0"/>
    <s v="publishing/translations"/>
    <x v="5"/>
    <x v="18"/>
  </r>
  <r>
    <n v="62174"/>
    <s v="USD"/>
    <n v="1"/>
    <s v="canceled"/>
    <x v="3"/>
    <n v="-36426"/>
    <n v="723"/>
    <n v="85.994467496542185"/>
    <x v="1"/>
    <n v="1499317200"/>
    <n v="1500872400"/>
    <x v="597"/>
    <d v="2017-07-24T05:00:00"/>
    <b v="1"/>
    <b v="0"/>
    <s v="food/food trucks"/>
    <x v="0"/>
    <x v="0"/>
  </r>
  <r>
    <n v="59003"/>
    <s v="CHF"/>
    <n v="1.2"/>
    <s v="failed"/>
    <x v="0"/>
    <n v="-50896.400000000009"/>
    <n v="602"/>
    <n v="117.61395348837208"/>
    <x v="5"/>
    <n v="1287550800"/>
    <n v="1288501200"/>
    <x v="598"/>
    <d v="2010-10-31T05:00:00"/>
    <b v="1"/>
    <b v="1"/>
    <s v="theater/plays"/>
    <x v="3"/>
    <x v="3"/>
  </r>
  <r>
    <n v="2"/>
    <s v="USD"/>
    <n v="1"/>
    <s v="failed"/>
    <x v="0"/>
    <n v="-98"/>
    <n v="1"/>
    <n v="2"/>
    <x v="1"/>
    <n v="1404795600"/>
    <n v="1407128400"/>
    <x v="599"/>
    <d v="2014-08-04T05:00:00"/>
    <b v="0"/>
    <b v="0"/>
    <s v="music/jazz"/>
    <x v="1"/>
    <x v="17"/>
  </r>
  <r>
    <n v="174039"/>
    <s v="EUR"/>
    <n v="1.1200000000000001"/>
    <s v="failed"/>
    <x v="0"/>
    <n v="-1776.3199999999779"/>
    <n v="3868"/>
    <n v="50.393919338159264"/>
    <x v="6"/>
    <n v="1393048800"/>
    <n v="1394344800"/>
    <x v="600"/>
    <d v="2014-03-09T06:00:00"/>
    <b v="0"/>
    <b v="0"/>
    <s v="film &amp; video/shorts"/>
    <x v="4"/>
    <x v="12"/>
  </r>
  <r>
    <n v="12684"/>
    <s v="USD"/>
    <n v="1"/>
    <s v="successful"/>
    <x v="1"/>
    <n v="2684"/>
    <n v="409"/>
    <n v="31.012224938875306"/>
    <x v="1"/>
    <n v="1470373200"/>
    <n v="1474088400"/>
    <x v="601"/>
    <d v="2016-09-17T05:00:00"/>
    <b v="0"/>
    <b v="0"/>
    <s v="technology/web"/>
    <x v="2"/>
    <x v="2"/>
  </r>
  <r>
    <n v="14033"/>
    <s v="USD"/>
    <n v="1"/>
    <s v="successful"/>
    <x v="1"/>
    <n v="13433"/>
    <n v="234"/>
    <n v="59.970085470085472"/>
    <x v="1"/>
    <n v="1460091600"/>
    <n v="1460264400"/>
    <x v="602"/>
    <d v="2016-04-10T05:00:00"/>
    <b v="0"/>
    <b v="0"/>
    <s v="technology/web"/>
    <x v="2"/>
    <x v="2"/>
  </r>
  <r>
    <n v="177936"/>
    <s v="USD"/>
    <n v="1"/>
    <s v="successful"/>
    <x v="1"/>
    <n v="142936"/>
    <n v="3016"/>
    <n v="58.9973474801061"/>
    <x v="1"/>
    <n v="1440392400"/>
    <n v="1440824400"/>
    <x v="335"/>
    <d v="2015-08-29T05:00:00"/>
    <b v="0"/>
    <b v="0"/>
    <s v="music/metal"/>
    <x v="1"/>
    <x v="16"/>
  </r>
  <r>
    <n v="13212"/>
    <s v="USD"/>
    <n v="1"/>
    <s v="successful"/>
    <x v="1"/>
    <n v="6312"/>
    <n v="264"/>
    <n v="50.045454545454547"/>
    <x v="1"/>
    <n v="1488434400"/>
    <n v="1489554000"/>
    <x v="603"/>
    <d v="2017-03-15T05:00:00"/>
    <b v="1"/>
    <b v="0"/>
    <s v="photography/photography books"/>
    <x v="7"/>
    <x v="14"/>
  </r>
  <r>
    <n v="49879"/>
    <s v="AUD"/>
    <n v="0.69"/>
    <s v="failed"/>
    <x v="0"/>
    <n v="-83983.49"/>
    <n v="504"/>
    <n v="68.286726190476173"/>
    <x v="2"/>
    <n v="1514440800"/>
    <n v="1514872800"/>
    <x v="604"/>
    <d v="2018-01-02T06:00:00"/>
    <b v="0"/>
    <b v="0"/>
    <s v="food/food trucks"/>
    <x v="0"/>
    <x v="0"/>
  </r>
  <r>
    <n v="824"/>
    <s v="USD"/>
    <n v="1"/>
    <s v="failed"/>
    <x v="0"/>
    <n v="-9176"/>
    <n v="14"/>
    <n v="58.857142857142854"/>
    <x v="1"/>
    <n v="1514354400"/>
    <n v="1515736800"/>
    <x v="605"/>
    <d v="2018-01-12T06:00:00"/>
    <b v="0"/>
    <b v="0"/>
    <s v="film &amp; video/science fiction"/>
    <x v="4"/>
    <x v="22"/>
  </r>
  <r>
    <n v="31594"/>
    <s v="USD"/>
    <n v="1"/>
    <s v="canceled"/>
    <x v="3"/>
    <n v="-21006"/>
    <n v="390"/>
    <n v="81.010256410256417"/>
    <x v="1"/>
    <n v="1440910800"/>
    <n v="1442898000"/>
    <x v="606"/>
    <d v="2015-09-22T05:00:00"/>
    <b v="0"/>
    <b v="0"/>
    <s v="music/rock"/>
    <x v="1"/>
    <x v="1"/>
  </r>
  <r>
    <n v="57010"/>
    <s v="GBP"/>
    <n v="1.35"/>
    <s v="failed"/>
    <x v="0"/>
    <n v="-43736.5"/>
    <n v="750"/>
    <n v="102.61799999999999"/>
    <x v="4"/>
    <n v="1296108000"/>
    <n v="1296194400"/>
    <x v="65"/>
    <d v="2011-01-28T06:00:00"/>
    <b v="0"/>
    <b v="0"/>
    <s v="film &amp; video/documentary"/>
    <x v="4"/>
    <x v="4"/>
  </r>
  <r>
    <n v="7438"/>
    <s v="USD"/>
    <n v="1"/>
    <s v="failed"/>
    <x v="0"/>
    <n v="-1662"/>
    <n v="77"/>
    <n v="96.597402597402592"/>
    <x v="1"/>
    <n v="1440133200"/>
    <n v="1440910800"/>
    <x v="607"/>
    <d v="2015-08-30T05:00:00"/>
    <b v="1"/>
    <b v="0"/>
    <s v="theater/plays"/>
    <x v="3"/>
    <x v="3"/>
  </r>
  <r>
    <n v="57872"/>
    <s v="DKK"/>
    <n v="0.15"/>
    <s v="failed"/>
    <x v="0"/>
    <n v="-98119.2"/>
    <n v="752"/>
    <n v="11.543617021276594"/>
    <x v="3"/>
    <n v="1332910800"/>
    <n v="1335502800"/>
    <x v="608"/>
    <d v="2012-04-27T05:00:00"/>
    <b v="0"/>
    <b v="0"/>
    <s v="music/jazz"/>
    <x v="1"/>
    <x v="17"/>
  </r>
  <r>
    <n v="8906"/>
    <s v="USD"/>
    <n v="1"/>
    <s v="failed"/>
    <x v="0"/>
    <n v="-194"/>
    <n v="131"/>
    <n v="67.984732824427482"/>
    <x v="1"/>
    <n v="1544335200"/>
    <n v="1544680800"/>
    <x v="609"/>
    <d v="2018-12-13T06:00:00"/>
    <b v="0"/>
    <b v="0"/>
    <s v="theater/plays"/>
    <x v="3"/>
    <x v="3"/>
  </r>
  <r>
    <n v="7724"/>
    <s v="USD"/>
    <n v="1"/>
    <s v="failed"/>
    <x v="0"/>
    <n v="-2276"/>
    <n v="87"/>
    <n v="88.781609195402297"/>
    <x v="1"/>
    <n v="1286427600"/>
    <n v="1288414800"/>
    <x v="610"/>
    <d v="2010-10-30T05:00:00"/>
    <b v="0"/>
    <b v="0"/>
    <s v="theater/plays"/>
    <x v="3"/>
    <x v="3"/>
  </r>
  <r>
    <n v="26571"/>
    <s v="USD"/>
    <n v="1"/>
    <s v="failed"/>
    <x v="0"/>
    <n v="-52829"/>
    <n v="1063"/>
    <n v="24.99623706491063"/>
    <x v="1"/>
    <n v="1329717600"/>
    <n v="1330581600"/>
    <x v="541"/>
    <d v="2012-03-01T06:00:00"/>
    <b v="0"/>
    <b v="0"/>
    <s v="music/jazz"/>
    <x v="1"/>
    <x v="17"/>
  </r>
  <r>
    <n v="12219"/>
    <s v="USD"/>
    <n v="1"/>
    <s v="successful"/>
    <x v="1"/>
    <n v="7119"/>
    <n v="272"/>
    <n v="44.922794117647058"/>
    <x v="1"/>
    <n v="1310187600"/>
    <n v="1311397200"/>
    <x v="611"/>
    <d v="2011-07-23T05:00:00"/>
    <b v="0"/>
    <b v="1"/>
    <s v="film &amp; video/documentary"/>
    <x v="4"/>
    <x v="4"/>
  </r>
  <r>
    <n v="1985"/>
    <s v="USD"/>
    <n v="1"/>
    <s v="canceled"/>
    <x v="3"/>
    <n v="-1115"/>
    <n v="25"/>
    <n v="79.400000000000006"/>
    <x v="1"/>
    <n v="1377838800"/>
    <n v="1378357200"/>
    <x v="612"/>
    <d v="2013-09-05T05:00:00"/>
    <b v="0"/>
    <b v="1"/>
    <s v="theater/plays"/>
    <x v="3"/>
    <x v="3"/>
  </r>
  <r>
    <n v="12155"/>
    <s v="USD"/>
    <n v="1"/>
    <s v="successful"/>
    <x v="1"/>
    <n v="5255"/>
    <n v="419"/>
    <n v="29.009546539379475"/>
    <x v="1"/>
    <n v="1410325200"/>
    <n v="1411102800"/>
    <x v="613"/>
    <d v="2014-09-19T05:00:00"/>
    <b v="0"/>
    <b v="0"/>
    <s v="journalism/audio"/>
    <x v="8"/>
    <x v="23"/>
  </r>
  <r>
    <n v="5593"/>
    <s v="USD"/>
    <n v="1"/>
    <s v="failed"/>
    <x v="0"/>
    <n v="-21907"/>
    <n v="76"/>
    <n v="73.59210526315789"/>
    <x v="1"/>
    <n v="1343797200"/>
    <n v="1344834000"/>
    <x v="614"/>
    <d v="2012-08-13T05:00:00"/>
    <b v="0"/>
    <b v="0"/>
    <s v="theater/plays"/>
    <x v="3"/>
    <x v="3"/>
  </r>
  <r>
    <n v="175020"/>
    <s v="EUR"/>
    <n v="1.1200000000000001"/>
    <s v="successful"/>
    <x v="1"/>
    <n v="147222.40000000002"/>
    <n v="1621"/>
    <n v="120.92683528685998"/>
    <x v="6"/>
    <n v="1498453200"/>
    <n v="1499230800"/>
    <x v="615"/>
    <d v="2017-07-05T05:00:00"/>
    <b v="0"/>
    <b v="0"/>
    <s v="theater/plays"/>
    <x v="3"/>
    <x v="3"/>
  </r>
  <r>
    <n v="75955"/>
    <s v="USD"/>
    <n v="1"/>
    <s v="successful"/>
    <x v="1"/>
    <n v="59755"/>
    <n v="1101"/>
    <n v="68.987284287011803"/>
    <x v="1"/>
    <n v="1456380000"/>
    <n v="1457416800"/>
    <x v="90"/>
    <d v="2016-03-08T06:00:00"/>
    <b v="0"/>
    <b v="0"/>
    <s v="music/indie rock"/>
    <x v="1"/>
    <x v="7"/>
  </r>
  <r>
    <n v="119127"/>
    <s v="USD"/>
    <n v="1"/>
    <s v="successful"/>
    <x v="1"/>
    <n v="21527"/>
    <n v="1073"/>
    <n v="111.02236719478098"/>
    <x v="1"/>
    <n v="1280552400"/>
    <n v="1280898000"/>
    <x v="616"/>
    <d v="2010-08-04T05:00:00"/>
    <b v="0"/>
    <b v="1"/>
    <s v="theater/plays"/>
    <x v="3"/>
    <x v="3"/>
  </r>
  <r>
    <n v="110689"/>
    <s v="AUD"/>
    <n v="0.69"/>
    <s v="failed"/>
    <x v="0"/>
    <n v="-121524.59000000001"/>
    <n v="4428"/>
    <n v="17.248285907859078"/>
    <x v="2"/>
    <n v="1521608400"/>
    <n v="1522472400"/>
    <x v="617"/>
    <d v="2018-03-31T05:00:00"/>
    <b v="0"/>
    <b v="0"/>
    <s v="theater/plays"/>
    <x v="3"/>
    <x v="3"/>
  </r>
  <r>
    <n v="2445"/>
    <s v="EUR"/>
    <n v="1.1200000000000001"/>
    <s v="failed"/>
    <x v="0"/>
    <n v="-2861.6"/>
    <n v="58"/>
    <n v="47.213793103448275"/>
    <x v="6"/>
    <n v="1460696400"/>
    <n v="1462510800"/>
    <x v="618"/>
    <d v="2016-05-06T05:00:00"/>
    <b v="0"/>
    <b v="0"/>
    <s v="music/indie rock"/>
    <x v="1"/>
    <x v="7"/>
  </r>
  <r>
    <n v="57250"/>
    <s v="USD"/>
    <n v="1"/>
    <s v="canceled"/>
    <x v="3"/>
    <n v="-113450"/>
    <n v="1218"/>
    <n v="47.003284072249592"/>
    <x v="1"/>
    <n v="1313730000"/>
    <n v="1317790800"/>
    <x v="619"/>
    <d v="2011-10-05T05:00:00"/>
    <b v="0"/>
    <b v="0"/>
    <s v="photography/photography books"/>
    <x v="7"/>
    <x v="14"/>
  </r>
  <r>
    <n v="11929"/>
    <s v="USD"/>
    <n v="1"/>
    <s v="successful"/>
    <x v="1"/>
    <n v="2229"/>
    <n v="331"/>
    <n v="36.0392749244713"/>
    <x v="1"/>
    <n v="1568178000"/>
    <n v="1568782800"/>
    <x v="620"/>
    <d v="2019-09-18T05:00:00"/>
    <b v="0"/>
    <b v="0"/>
    <s v="journalism/audio"/>
    <x v="8"/>
    <x v="23"/>
  </r>
  <r>
    <n v="118214"/>
    <s v="USD"/>
    <n v="1"/>
    <s v="successful"/>
    <x v="1"/>
    <n v="55914"/>
    <n v="1170"/>
    <n v="101.03760683760684"/>
    <x v="1"/>
    <n v="1348635600"/>
    <n v="1349413200"/>
    <x v="621"/>
    <d v="2012-10-05T05:00:00"/>
    <b v="0"/>
    <b v="0"/>
    <s v="photography/photography books"/>
    <x v="7"/>
    <x v="14"/>
  </r>
  <r>
    <n v="4432"/>
    <s v="USD"/>
    <n v="1"/>
    <s v="failed"/>
    <x v="0"/>
    <n v="-868"/>
    <n v="111"/>
    <n v="39.927927927927925"/>
    <x v="1"/>
    <n v="1468126800"/>
    <n v="1472446800"/>
    <x v="622"/>
    <d v="2016-08-29T05:00:00"/>
    <b v="0"/>
    <b v="0"/>
    <s v="publishing/fiction"/>
    <x v="5"/>
    <x v="13"/>
  </r>
  <r>
    <n v="17879"/>
    <s v="USD"/>
    <n v="1"/>
    <s v="canceled"/>
    <x v="3"/>
    <n v="-81621"/>
    <n v="215"/>
    <n v="83.158139534883716"/>
    <x v="1"/>
    <n v="1547877600"/>
    <n v="1548050400"/>
    <x v="35"/>
    <d v="2019-01-21T06:00:00"/>
    <b v="0"/>
    <b v="0"/>
    <s v="film &amp; video/drama"/>
    <x v="4"/>
    <x v="6"/>
  </r>
  <r>
    <n v="14511"/>
    <s v="USD"/>
    <n v="1"/>
    <s v="successful"/>
    <x v="1"/>
    <n v="13111"/>
    <n v="363"/>
    <n v="39.97520661157025"/>
    <x v="1"/>
    <n v="1571374800"/>
    <n v="1571806800"/>
    <x v="623"/>
    <d v="2019-10-23T05:00:00"/>
    <b v="0"/>
    <b v="1"/>
    <s v="food/food trucks"/>
    <x v="0"/>
    <x v="0"/>
  </r>
  <r>
    <n v="141822"/>
    <s v="USD"/>
    <n v="1"/>
    <s v="failed"/>
    <x v="0"/>
    <n v="-3778"/>
    <n v="2955"/>
    <n v="47.993908629441627"/>
    <x v="1"/>
    <n v="1576303200"/>
    <n v="1576476000"/>
    <x v="624"/>
    <d v="2019-12-16T06:00:00"/>
    <b v="0"/>
    <b v="1"/>
    <s v="games/mobile games"/>
    <x v="6"/>
    <x v="20"/>
  </r>
  <r>
    <n v="159037"/>
    <s v="USD"/>
    <n v="1"/>
    <s v="failed"/>
    <x v="0"/>
    <n v="-25063"/>
    <n v="1657"/>
    <n v="95.978877489438744"/>
    <x v="1"/>
    <n v="1324447200"/>
    <n v="1324965600"/>
    <x v="625"/>
    <d v="2011-12-27T06:00:00"/>
    <b v="0"/>
    <b v="0"/>
    <s v="theater/plays"/>
    <x v="3"/>
    <x v="3"/>
  </r>
  <r>
    <n v="8109"/>
    <s v="USD"/>
    <n v="1"/>
    <s v="successful"/>
    <x v="1"/>
    <n v="2709"/>
    <n v="103"/>
    <n v="78.728155339805824"/>
    <x v="1"/>
    <n v="1386741600"/>
    <n v="1387519200"/>
    <x v="626"/>
    <d v="2013-12-20T06:00:00"/>
    <b v="0"/>
    <b v="0"/>
    <s v="theater/plays"/>
    <x v="3"/>
    <x v="3"/>
  </r>
  <r>
    <n v="8244"/>
    <s v="USD"/>
    <n v="1"/>
    <s v="successful"/>
    <x v="1"/>
    <n v="5944"/>
    <n v="147"/>
    <n v="56.081632653061227"/>
    <x v="1"/>
    <n v="1537074000"/>
    <n v="1537246800"/>
    <x v="627"/>
    <d v="2018-09-18T05:00:00"/>
    <b v="0"/>
    <b v="0"/>
    <s v="theater/plays"/>
    <x v="3"/>
    <x v="3"/>
  </r>
  <r>
    <n v="7600"/>
    <s v="CAD"/>
    <n v="0.74"/>
    <s v="successful"/>
    <x v="1"/>
    <n v="4224"/>
    <n v="110"/>
    <n v="51.127272727272725"/>
    <x v="0"/>
    <n v="1277787600"/>
    <n v="1279515600"/>
    <x v="628"/>
    <d v="2010-07-19T05:00:00"/>
    <b v="0"/>
    <b v="0"/>
    <s v="publishing/nonfiction"/>
    <x v="5"/>
    <x v="9"/>
  </r>
  <r>
    <n v="94501"/>
    <s v="CAD"/>
    <n v="0.74"/>
    <s v="failed"/>
    <x v="0"/>
    <n v="-70069.259999999995"/>
    <n v="926"/>
    <n v="75.519157667386608"/>
    <x v="0"/>
    <n v="1440306000"/>
    <n v="1442379600"/>
    <x v="629"/>
    <d v="2015-09-16T05:00:00"/>
    <b v="0"/>
    <b v="0"/>
    <s v="theater/plays"/>
    <x v="3"/>
    <x v="3"/>
  </r>
  <r>
    <n v="14381"/>
    <s v="USD"/>
    <n v="1"/>
    <s v="successful"/>
    <x v="1"/>
    <n v="6881"/>
    <n v="134"/>
    <n v="107.32089552238806"/>
    <x v="1"/>
    <n v="1522126800"/>
    <n v="1523077200"/>
    <x v="630"/>
    <d v="2018-04-07T05:00:00"/>
    <b v="0"/>
    <b v="0"/>
    <s v="technology/wearables"/>
    <x v="2"/>
    <x v="8"/>
  </r>
  <r>
    <n v="13980"/>
    <s v="USD"/>
    <n v="1"/>
    <s v="successful"/>
    <x v="1"/>
    <n v="12480"/>
    <n v="269"/>
    <n v="51.970260223048328"/>
    <x v="1"/>
    <n v="1489298400"/>
    <n v="1489554000"/>
    <x v="631"/>
    <d v="2017-03-15T05:00:00"/>
    <b v="0"/>
    <b v="0"/>
    <s v="theater/plays"/>
    <x v="3"/>
    <x v="3"/>
  </r>
  <r>
    <n v="12449"/>
    <s v="USD"/>
    <n v="1"/>
    <s v="successful"/>
    <x v="1"/>
    <n v="9549"/>
    <n v="175"/>
    <n v="71.137142857142862"/>
    <x v="1"/>
    <n v="1547100000"/>
    <n v="1548482400"/>
    <x v="632"/>
    <d v="2019-01-26T06:00:00"/>
    <b v="0"/>
    <b v="1"/>
    <s v="film &amp; video/television"/>
    <x v="4"/>
    <x v="19"/>
  </r>
  <r>
    <n v="7348"/>
    <s v="USD"/>
    <n v="1"/>
    <s v="successful"/>
    <x v="1"/>
    <n v="48"/>
    <n v="69"/>
    <n v="106.49275362318841"/>
    <x v="1"/>
    <n v="1383022800"/>
    <n v="1384063200"/>
    <x v="633"/>
    <d v="2013-11-10T06:00:00"/>
    <b v="0"/>
    <b v="0"/>
    <s v="technology/web"/>
    <x v="2"/>
    <x v="2"/>
  </r>
  <r>
    <n v="8158"/>
    <s v="USD"/>
    <n v="1"/>
    <s v="successful"/>
    <x v="1"/>
    <n v="4558"/>
    <n v="190"/>
    <n v="42.93684210526316"/>
    <x v="1"/>
    <n v="1322373600"/>
    <n v="1322892000"/>
    <x v="634"/>
    <d v="2011-12-03T06:00:00"/>
    <b v="0"/>
    <b v="1"/>
    <s v="film &amp; video/documentary"/>
    <x v="4"/>
    <x v="4"/>
  </r>
  <r>
    <n v="7119"/>
    <s v="USD"/>
    <n v="1"/>
    <s v="successful"/>
    <x v="1"/>
    <n v="2119"/>
    <n v="237"/>
    <n v="30.037974683544302"/>
    <x v="1"/>
    <n v="1349240400"/>
    <n v="1350709200"/>
    <x v="635"/>
    <d v="2012-10-20T05:00:00"/>
    <b v="1"/>
    <b v="1"/>
    <s v="film &amp; video/documentary"/>
    <x v="4"/>
    <x v="4"/>
  </r>
  <r>
    <n v="5438"/>
    <s v="GBP"/>
    <n v="1.35"/>
    <s v="failed"/>
    <x v="1"/>
    <n v="1341.3000000000002"/>
    <n v="77"/>
    <n v="95.341558441558448"/>
    <x v="4"/>
    <n v="1562648400"/>
    <n v="1564203600"/>
    <x v="636"/>
    <d v="2019-07-27T05:00:00"/>
    <b v="0"/>
    <b v="0"/>
    <s v="music/rock"/>
    <x v="1"/>
    <x v="1"/>
  </r>
  <r>
    <n v="115396"/>
    <s v="USD"/>
    <n v="1"/>
    <s v="failed"/>
    <x v="0"/>
    <n v="-65004"/>
    <n v="1748"/>
    <n v="66.016018306636155"/>
    <x v="1"/>
    <n v="1508216400"/>
    <n v="1509685200"/>
    <x v="637"/>
    <d v="2017-11-03T05:00:00"/>
    <b v="0"/>
    <b v="0"/>
    <s v="theater/plays"/>
    <x v="3"/>
    <x v="3"/>
  </r>
  <r>
    <n v="7656"/>
    <s v="USD"/>
    <n v="1"/>
    <s v="failed"/>
    <x v="0"/>
    <n v="-1444"/>
    <n v="79"/>
    <n v="96.911392405063296"/>
    <x v="1"/>
    <n v="1511762400"/>
    <n v="1514959200"/>
    <x v="638"/>
    <d v="2018-01-03T06:00:00"/>
    <b v="0"/>
    <b v="0"/>
    <s v="theater/plays"/>
    <x v="3"/>
    <x v="3"/>
  </r>
  <r>
    <n v="12322"/>
    <s v="EUR"/>
    <n v="1.1200000000000001"/>
    <s v="successful"/>
    <x v="1"/>
    <n v="4600.6400000000012"/>
    <n v="196"/>
    <n v="70.411428571428573"/>
    <x v="6"/>
    <n v="1447480800"/>
    <n v="1448863200"/>
    <x v="639"/>
    <d v="2015-11-30T06:00:00"/>
    <b v="1"/>
    <b v="0"/>
    <s v="music/rock"/>
    <x v="1"/>
    <x v="1"/>
  </r>
  <r>
    <n v="96888"/>
    <s v="USD"/>
    <n v="1"/>
    <s v="failed"/>
    <x v="0"/>
    <n v="-67212"/>
    <n v="889"/>
    <n v="108.98537682789652"/>
    <x v="1"/>
    <n v="1429506000"/>
    <n v="1429592400"/>
    <x v="640"/>
    <d v="2015-04-21T05:00:00"/>
    <b v="0"/>
    <b v="1"/>
    <s v="theater/plays"/>
    <x v="3"/>
    <x v="3"/>
  </r>
  <r>
    <n v="196960"/>
    <s v="USD"/>
    <n v="1"/>
    <s v="successful"/>
    <x v="1"/>
    <n v="68060"/>
    <n v="7295"/>
    <n v="26.999314599040439"/>
    <x v="1"/>
    <n v="1522472400"/>
    <n v="1522645200"/>
    <x v="641"/>
    <d v="2018-04-02T05:00:00"/>
    <b v="0"/>
    <b v="0"/>
    <s v="music/electric music"/>
    <x v="1"/>
    <x v="5"/>
  </r>
  <r>
    <n v="188057"/>
    <s v="CAD"/>
    <n v="0.74"/>
    <s v="successful"/>
    <x v="1"/>
    <n v="97062.18"/>
    <n v="2893"/>
    <n v="48.103069478050465"/>
    <x v="0"/>
    <n v="1322114400"/>
    <n v="1323324000"/>
    <x v="642"/>
    <d v="2011-12-08T06:00:00"/>
    <b v="0"/>
    <b v="0"/>
    <s v="technology/wearables"/>
    <x v="2"/>
    <x v="8"/>
  </r>
  <r>
    <n v="6245"/>
    <s v="USD"/>
    <n v="1"/>
    <s v="failed"/>
    <x v="0"/>
    <n v="-1155"/>
    <n v="56"/>
    <n v="111.51785714285714"/>
    <x v="1"/>
    <n v="1561438800"/>
    <n v="1561525200"/>
    <x v="230"/>
    <d v="2019-06-26T05:00:00"/>
    <b v="0"/>
    <b v="0"/>
    <s v="film &amp; video/drama"/>
    <x v="4"/>
    <x v="6"/>
  </r>
  <r>
    <n v="3"/>
    <s v="USD"/>
    <n v="1"/>
    <s v="failed"/>
    <x v="0"/>
    <n v="-97"/>
    <n v="1"/>
    <n v="3"/>
    <x v="1"/>
    <n v="1264399200"/>
    <n v="1265695200"/>
    <x v="67"/>
    <d v="2010-02-09T06:00:00"/>
    <b v="0"/>
    <b v="0"/>
    <s v="technology/wearables"/>
    <x v="2"/>
    <x v="8"/>
  </r>
  <r>
    <n v="91014"/>
    <s v="USD"/>
    <n v="1"/>
    <s v="successful"/>
    <x v="1"/>
    <n v="39014"/>
    <n v="820"/>
    <n v="110.99268292682927"/>
    <x v="1"/>
    <n v="1301202000"/>
    <n v="1301806800"/>
    <x v="643"/>
    <d v="2011-04-03T05:00:00"/>
    <b v="1"/>
    <b v="0"/>
    <s v="theater/plays"/>
    <x v="3"/>
    <x v="3"/>
  </r>
  <r>
    <n v="4710"/>
    <s v="USD"/>
    <n v="1"/>
    <s v="failed"/>
    <x v="0"/>
    <n v="-3990"/>
    <n v="83"/>
    <n v="56.746987951807228"/>
    <x v="1"/>
    <n v="1374469200"/>
    <n v="1374901200"/>
    <x v="644"/>
    <d v="2013-07-27T05:00:00"/>
    <b v="0"/>
    <b v="0"/>
    <s v="technology/wearables"/>
    <x v="2"/>
    <x v="8"/>
  </r>
  <r>
    <n v="197728"/>
    <s v="USD"/>
    <n v="1"/>
    <s v="successful"/>
    <x v="1"/>
    <n v="134328"/>
    <n v="2038"/>
    <n v="97.020608439646708"/>
    <x v="1"/>
    <n v="1334984400"/>
    <n v="1336453200"/>
    <x v="645"/>
    <d v="2012-05-08T05:00:00"/>
    <b v="1"/>
    <b v="1"/>
    <s v="publishing/translations"/>
    <x v="5"/>
    <x v="18"/>
  </r>
  <r>
    <n v="10682"/>
    <s v="USD"/>
    <n v="1"/>
    <s v="successful"/>
    <x v="1"/>
    <n v="1982"/>
    <n v="116"/>
    <n v="92.08620689655173"/>
    <x v="1"/>
    <n v="1467608400"/>
    <n v="1468904400"/>
    <x v="646"/>
    <d v="2016-07-19T05:00:00"/>
    <b v="0"/>
    <b v="0"/>
    <s v="film &amp; video/animation"/>
    <x v="4"/>
    <x v="10"/>
  </r>
  <r>
    <n v="168048"/>
    <s v="GBP"/>
    <n v="1.35"/>
    <s v="failed"/>
    <x v="1"/>
    <n v="57164.800000000017"/>
    <n v="2025"/>
    <n v="112.03200000000001"/>
    <x v="4"/>
    <n v="1386741600"/>
    <n v="1387087200"/>
    <x v="626"/>
    <d v="2013-12-15T06:00:00"/>
    <b v="0"/>
    <b v="0"/>
    <s v="publishing/nonfiction"/>
    <x v="5"/>
    <x v="9"/>
  </r>
  <r>
    <n v="138586"/>
    <s v="AUD"/>
    <n v="0.69"/>
    <s v="successful"/>
    <x v="0"/>
    <n v="-12775.660000000003"/>
    <n v="1345"/>
    <n v="71.096163568773235"/>
    <x v="2"/>
    <n v="1546754400"/>
    <n v="1547445600"/>
    <x v="647"/>
    <d v="2019-01-14T06:00:00"/>
    <b v="0"/>
    <b v="1"/>
    <s v="technology/web"/>
    <x v="2"/>
    <x v="2"/>
  </r>
  <r>
    <n v="11579"/>
    <s v="USD"/>
    <n v="1"/>
    <s v="successful"/>
    <x v="1"/>
    <n v="4279"/>
    <n v="168"/>
    <n v="68.922619047619051"/>
    <x v="1"/>
    <n v="1544248800"/>
    <n v="1547359200"/>
    <x v="159"/>
    <d v="2019-01-13T06:00:00"/>
    <b v="0"/>
    <b v="0"/>
    <s v="film &amp; video/drama"/>
    <x v="4"/>
    <x v="6"/>
  </r>
  <r>
    <n v="12020"/>
    <s v="CHF"/>
    <n v="1.2"/>
    <s v="successful"/>
    <x v="1"/>
    <n v="12724"/>
    <n v="137"/>
    <n v="105.28467153284672"/>
    <x v="5"/>
    <n v="1495429200"/>
    <n v="1496293200"/>
    <x v="648"/>
    <d v="2017-06-01T05:00:00"/>
    <b v="0"/>
    <b v="0"/>
    <s v="theater/plays"/>
    <x v="3"/>
    <x v="3"/>
  </r>
  <r>
    <n v="13954"/>
    <s v="EUR"/>
    <n v="1.1200000000000001"/>
    <s v="successful"/>
    <x v="1"/>
    <n v="5828.4800000000014"/>
    <n v="186"/>
    <n v="84.024086021505383"/>
    <x v="6"/>
    <n v="1334811600"/>
    <n v="1335416400"/>
    <x v="267"/>
    <d v="2012-04-26T05:00:00"/>
    <b v="0"/>
    <b v="0"/>
    <s v="theater/plays"/>
    <x v="3"/>
    <x v="3"/>
  </r>
  <r>
    <n v="6358"/>
    <s v="USD"/>
    <n v="1"/>
    <s v="successful"/>
    <x v="1"/>
    <n v="2058"/>
    <n v="125"/>
    <n v="50.863999999999997"/>
    <x v="1"/>
    <n v="1531544400"/>
    <n v="1532149200"/>
    <x v="649"/>
    <d v="2018-07-21T05:00:00"/>
    <b v="0"/>
    <b v="1"/>
    <s v="theater/plays"/>
    <x v="3"/>
    <x v="3"/>
  </r>
  <r>
    <n v="1260"/>
    <s v="EUR"/>
    <n v="1.1200000000000001"/>
    <s v="failed"/>
    <x v="0"/>
    <n v="-4788.8"/>
    <n v="14"/>
    <n v="100.8"/>
    <x v="6"/>
    <n v="1453615200"/>
    <n v="1453788000"/>
    <x v="248"/>
    <d v="2016-01-26T06:00:00"/>
    <b v="1"/>
    <b v="1"/>
    <s v="theater/plays"/>
    <x v="3"/>
    <x v="3"/>
  </r>
  <r>
    <n v="14725"/>
    <s v="USD"/>
    <n v="1"/>
    <s v="successful"/>
    <x v="1"/>
    <n v="13925"/>
    <n v="202"/>
    <n v="72.896039603960389"/>
    <x v="1"/>
    <n v="1467954000"/>
    <n v="1471496400"/>
    <x v="571"/>
    <d v="2016-08-18T05:00:00"/>
    <b v="0"/>
    <b v="0"/>
    <s v="theater/plays"/>
    <x v="3"/>
    <x v="3"/>
  </r>
  <r>
    <n v="11174"/>
    <s v="USD"/>
    <n v="1"/>
    <s v="successful"/>
    <x v="1"/>
    <n v="4274"/>
    <n v="103"/>
    <n v="108.48543689320388"/>
    <x v="1"/>
    <n v="1471842000"/>
    <n v="1472878800"/>
    <x v="650"/>
    <d v="2016-09-03T05:00:00"/>
    <b v="0"/>
    <b v="0"/>
    <s v="publishing/radio &amp; podcasts"/>
    <x v="5"/>
    <x v="15"/>
  </r>
  <r>
    <n v="182036"/>
    <s v="USD"/>
    <n v="1"/>
    <s v="successful"/>
    <x v="1"/>
    <n v="143536"/>
    <n v="1785"/>
    <n v="101.98095238095237"/>
    <x v="1"/>
    <n v="1408424400"/>
    <n v="1408510800"/>
    <x v="1"/>
    <d v="2014-08-20T05:00:00"/>
    <b v="0"/>
    <b v="0"/>
    <s v="music/rock"/>
    <x v="1"/>
    <x v="1"/>
  </r>
  <r>
    <n v="28870"/>
    <s v="USD"/>
    <n v="1"/>
    <s v="failed"/>
    <x v="0"/>
    <n v="-89130"/>
    <n v="656"/>
    <n v="44.009146341463413"/>
    <x v="1"/>
    <n v="1281157200"/>
    <n v="1281589200"/>
    <x v="651"/>
    <d v="2010-08-12T05:00:00"/>
    <b v="0"/>
    <b v="0"/>
    <s v="games/mobile games"/>
    <x v="6"/>
    <x v="20"/>
  </r>
  <r>
    <n v="10353"/>
    <s v="USD"/>
    <n v="1"/>
    <s v="successful"/>
    <x v="1"/>
    <n v="8353"/>
    <n v="157"/>
    <n v="65.942675159235662"/>
    <x v="1"/>
    <n v="1373432400"/>
    <n v="1375851600"/>
    <x v="652"/>
    <d v="2013-08-07T05:00:00"/>
    <b v="0"/>
    <b v="1"/>
    <s v="theater/plays"/>
    <x v="3"/>
    <x v="3"/>
  </r>
  <r>
    <n v="13868"/>
    <s v="USD"/>
    <n v="1"/>
    <s v="successful"/>
    <x v="1"/>
    <n v="8268"/>
    <n v="555"/>
    <n v="24.987387387387386"/>
    <x v="1"/>
    <n v="1313989200"/>
    <n v="1315803600"/>
    <x v="653"/>
    <d v="2011-09-12T05:00:00"/>
    <b v="0"/>
    <b v="0"/>
    <s v="film &amp; video/documentary"/>
    <x v="4"/>
    <x v="4"/>
  </r>
  <r>
    <n v="8317"/>
    <s v="USD"/>
    <n v="1"/>
    <s v="successful"/>
    <x v="1"/>
    <n v="17"/>
    <n v="297"/>
    <n v="28.003367003367003"/>
    <x v="1"/>
    <n v="1371445200"/>
    <n v="1373691600"/>
    <x v="654"/>
    <d v="2013-07-13T05:00:00"/>
    <b v="0"/>
    <b v="0"/>
    <s v="technology/wearables"/>
    <x v="2"/>
    <x v="8"/>
  </r>
  <r>
    <n v="10557"/>
    <s v="USD"/>
    <n v="1"/>
    <s v="successful"/>
    <x v="1"/>
    <n v="3657"/>
    <n v="123"/>
    <n v="85.829268292682926"/>
    <x v="1"/>
    <n v="1338267600"/>
    <n v="1339218000"/>
    <x v="655"/>
    <d v="2012-06-09T05:00:00"/>
    <b v="0"/>
    <b v="0"/>
    <s v="publishing/fiction"/>
    <x v="5"/>
    <x v="13"/>
  </r>
  <r>
    <n v="3227"/>
    <s v="DKK"/>
    <n v="0.15"/>
    <s v="canceled"/>
    <x v="3"/>
    <n v="-8215.9500000000007"/>
    <n v="38"/>
    <n v="12.73815789473684"/>
    <x v="3"/>
    <n v="1519192800"/>
    <n v="1520402400"/>
    <x v="656"/>
    <d v="2018-03-07T06:00:00"/>
    <b v="0"/>
    <b v="1"/>
    <s v="theater/plays"/>
    <x v="3"/>
    <x v="3"/>
  </r>
  <r>
    <n v="5429"/>
    <s v="USD"/>
    <n v="1"/>
    <s v="canceled"/>
    <x v="3"/>
    <n v="-118171"/>
    <n v="60"/>
    <n v="90.483333333333334"/>
    <x v="1"/>
    <n v="1522818000"/>
    <n v="1523336400"/>
    <x v="657"/>
    <d v="2018-04-10T05:00:00"/>
    <b v="0"/>
    <b v="0"/>
    <s v="music/rock"/>
    <x v="1"/>
    <x v="1"/>
  </r>
  <r>
    <n v="75906"/>
    <s v="USD"/>
    <n v="1"/>
    <s v="successful"/>
    <x v="1"/>
    <n v="27406"/>
    <n v="3036"/>
    <n v="25.00197628458498"/>
    <x v="1"/>
    <n v="1509948000"/>
    <n v="1512280800"/>
    <x v="265"/>
    <d v="2017-12-03T06:00:00"/>
    <b v="0"/>
    <b v="0"/>
    <s v="film &amp; video/documentary"/>
    <x v="4"/>
    <x v="4"/>
  </r>
  <r>
    <n v="13250"/>
    <s v="AUD"/>
    <n v="0.69"/>
    <s v="successful"/>
    <x v="1"/>
    <n v="4242.5"/>
    <n v="144"/>
    <n v="63.489583333333336"/>
    <x v="2"/>
    <n v="1456898400"/>
    <n v="1458709200"/>
    <x v="658"/>
    <d v="2016-03-23T05:00:00"/>
    <b v="0"/>
    <b v="0"/>
    <s v="theater/plays"/>
    <x v="3"/>
    <x v="3"/>
  </r>
  <r>
    <n v="11261"/>
    <s v="GBP"/>
    <n v="1.35"/>
    <s v="successful"/>
    <x v="1"/>
    <n v="6802.35"/>
    <n v="121"/>
    <n v="125.63925619834711"/>
    <x v="4"/>
    <n v="1413954000"/>
    <n v="1414126800"/>
    <x v="659"/>
    <d v="2014-10-24T05:00:00"/>
    <b v="0"/>
    <b v="1"/>
    <s v="theater/plays"/>
    <x v="3"/>
    <x v="3"/>
  </r>
  <r>
    <n v="97369"/>
    <s v="USD"/>
    <n v="1"/>
    <s v="failed"/>
    <x v="0"/>
    <n v="-95831"/>
    <n v="1596"/>
    <n v="61.008145363408524"/>
    <x v="1"/>
    <n v="1416031200"/>
    <n v="1416204000"/>
    <x v="660"/>
    <d v="2014-11-17T06:00:00"/>
    <b v="0"/>
    <b v="0"/>
    <s v="games/mobile games"/>
    <x v="6"/>
    <x v="20"/>
  </r>
  <r>
    <n v="48227"/>
    <s v="USD"/>
    <n v="1"/>
    <s v="canceled"/>
    <x v="3"/>
    <n v="-6073"/>
    <n v="524"/>
    <n v="92.036259541984734"/>
    <x v="1"/>
    <n v="1287982800"/>
    <n v="1288501200"/>
    <x v="661"/>
    <d v="2010-10-31T05:00:00"/>
    <b v="0"/>
    <b v="1"/>
    <s v="theater/plays"/>
    <x v="3"/>
    <x v="3"/>
  </r>
  <r>
    <n v="14685"/>
    <s v="USD"/>
    <n v="1"/>
    <s v="successful"/>
    <x v="1"/>
    <n v="5785"/>
    <n v="181"/>
    <n v="81.132596685082873"/>
    <x v="1"/>
    <n v="1547964000"/>
    <n v="1552971600"/>
    <x v="4"/>
    <d v="2019-03-19T05:00:00"/>
    <b v="0"/>
    <b v="0"/>
    <s v="technology/web"/>
    <x v="2"/>
    <x v="2"/>
  </r>
  <r>
    <n v="735"/>
    <s v="USD"/>
    <n v="1"/>
    <s v="failed"/>
    <x v="0"/>
    <n v="-3465"/>
    <n v="10"/>
    <n v="73.5"/>
    <x v="1"/>
    <n v="1464152400"/>
    <n v="1465102800"/>
    <x v="662"/>
    <d v="2016-06-05T05:00:00"/>
    <b v="0"/>
    <b v="0"/>
    <s v="theater/plays"/>
    <x v="3"/>
    <x v="3"/>
  </r>
  <r>
    <n v="10397"/>
    <s v="USD"/>
    <n v="1"/>
    <s v="successful"/>
    <x v="1"/>
    <n v="4797"/>
    <n v="122"/>
    <n v="85.221311475409834"/>
    <x v="1"/>
    <n v="1359957600"/>
    <n v="1360130400"/>
    <x v="663"/>
    <d v="2013-02-06T06:00:00"/>
    <b v="0"/>
    <b v="0"/>
    <s v="film &amp; video/drama"/>
    <x v="4"/>
    <x v="6"/>
  </r>
  <r>
    <n v="118847"/>
    <s v="CAD"/>
    <n v="0.74"/>
    <s v="successful"/>
    <x v="1"/>
    <n v="59146.78"/>
    <n v="1071"/>
    <n v="82.116507936507929"/>
    <x v="0"/>
    <n v="1432357200"/>
    <n v="1432875600"/>
    <x v="664"/>
    <d v="2015-05-29T05:00:00"/>
    <b v="0"/>
    <b v="0"/>
    <s v="technology/wearables"/>
    <x v="2"/>
    <x v="8"/>
  </r>
  <r>
    <n v="7220"/>
    <s v="USD"/>
    <n v="1"/>
    <s v="canceled"/>
    <x v="3"/>
    <n v="-780"/>
    <n v="219"/>
    <n v="32.968036529680369"/>
    <x v="1"/>
    <n v="1500786000"/>
    <n v="1500872400"/>
    <x v="665"/>
    <d v="2017-07-24T05:00:00"/>
    <b v="0"/>
    <b v="0"/>
    <s v="technology/web"/>
    <x v="2"/>
    <x v="2"/>
  </r>
  <r>
    <n v="107622"/>
    <s v="USD"/>
    <n v="1"/>
    <s v="failed"/>
    <x v="0"/>
    <n v="-9378"/>
    <n v="1121"/>
    <n v="96.005352363960753"/>
    <x v="1"/>
    <n v="1490158800"/>
    <n v="1492146000"/>
    <x v="666"/>
    <d v="2017-04-14T05:00:00"/>
    <b v="0"/>
    <b v="1"/>
    <s v="music/rock"/>
    <x v="1"/>
    <x v="1"/>
  </r>
  <r>
    <n v="83267"/>
    <s v="USD"/>
    <n v="1"/>
    <s v="successful"/>
    <x v="1"/>
    <n v="67467"/>
    <n v="980"/>
    <n v="84.96632653061225"/>
    <x v="1"/>
    <n v="1406178000"/>
    <n v="1407301200"/>
    <x v="43"/>
    <d v="2014-08-06T05:00:00"/>
    <b v="0"/>
    <b v="0"/>
    <s v="music/metal"/>
    <x v="1"/>
    <x v="16"/>
  </r>
  <r>
    <n v="13404"/>
    <s v="USD"/>
    <n v="1"/>
    <s v="successful"/>
    <x v="1"/>
    <n v="9204"/>
    <n v="536"/>
    <n v="25.007462686567163"/>
    <x v="1"/>
    <n v="1485583200"/>
    <n v="1486620000"/>
    <x v="667"/>
    <d v="2017-02-09T06:00:00"/>
    <b v="0"/>
    <b v="1"/>
    <s v="theater/plays"/>
    <x v="3"/>
    <x v="3"/>
  </r>
  <r>
    <n v="131404"/>
    <s v="USD"/>
    <n v="1"/>
    <s v="successful"/>
    <x v="1"/>
    <n v="94304"/>
    <n v="1991"/>
    <n v="65.998995479658461"/>
    <x v="1"/>
    <n v="1459314000"/>
    <n v="1459918800"/>
    <x v="668"/>
    <d v="2016-04-06T05:00:00"/>
    <b v="0"/>
    <b v="0"/>
    <s v="photography/photography books"/>
    <x v="7"/>
    <x v="14"/>
  </r>
  <r>
    <n v="2533"/>
    <s v="USD"/>
    <n v="1"/>
    <s v="canceled"/>
    <x v="3"/>
    <n v="-5167"/>
    <n v="29"/>
    <n v="87.34482758620689"/>
    <x v="1"/>
    <n v="1424412000"/>
    <n v="1424757600"/>
    <x v="669"/>
    <d v="2015-02-24T06:00:00"/>
    <b v="0"/>
    <b v="0"/>
    <s v="publishing/nonfiction"/>
    <x v="5"/>
    <x v="9"/>
  </r>
  <r>
    <n v="5028"/>
    <s v="USD"/>
    <n v="1"/>
    <s v="successful"/>
    <x v="1"/>
    <n v="1328"/>
    <n v="180"/>
    <n v="27.933333333333334"/>
    <x v="1"/>
    <n v="1478844000"/>
    <n v="1479880800"/>
    <x v="670"/>
    <d v="2016-11-23T06:00:00"/>
    <b v="0"/>
    <b v="0"/>
    <s v="music/indie rock"/>
    <x v="1"/>
    <x v="7"/>
  </r>
  <r>
    <n v="1557"/>
    <s v="USD"/>
    <n v="1"/>
    <s v="failed"/>
    <x v="0"/>
    <n v="-73143"/>
    <n v="15"/>
    <n v="103.8"/>
    <x v="1"/>
    <n v="1416117600"/>
    <n v="1418018400"/>
    <x v="671"/>
    <d v="2014-12-08T06:00:00"/>
    <b v="0"/>
    <b v="1"/>
    <s v="theater/plays"/>
    <x v="3"/>
    <x v="3"/>
  </r>
  <r>
    <n v="6100"/>
    <s v="USD"/>
    <n v="1"/>
    <s v="failed"/>
    <x v="0"/>
    <n v="-3900"/>
    <n v="191"/>
    <n v="31.937172774869111"/>
    <x v="1"/>
    <n v="1340946000"/>
    <n v="1341032400"/>
    <x v="672"/>
    <d v="2012-06-30T05:00:00"/>
    <b v="0"/>
    <b v="0"/>
    <s v="music/indie rock"/>
    <x v="1"/>
    <x v="7"/>
  </r>
  <r>
    <n v="1592"/>
    <s v="USD"/>
    <n v="1"/>
    <s v="failed"/>
    <x v="0"/>
    <n v="-3708"/>
    <n v="16"/>
    <n v="99.5"/>
    <x v="1"/>
    <n v="1486101600"/>
    <n v="1486360800"/>
    <x v="673"/>
    <d v="2017-02-06T06:00:00"/>
    <b v="0"/>
    <b v="0"/>
    <s v="theater/plays"/>
    <x v="3"/>
    <x v="3"/>
  </r>
  <r>
    <n v="14150"/>
    <s v="USD"/>
    <n v="1"/>
    <s v="successful"/>
    <x v="1"/>
    <n v="12950"/>
    <n v="130"/>
    <n v="108.84615384615384"/>
    <x v="1"/>
    <n v="1274590800"/>
    <n v="1274677200"/>
    <x v="674"/>
    <d v="2010-05-24T05:00:00"/>
    <b v="0"/>
    <b v="0"/>
    <s v="theater/plays"/>
    <x v="3"/>
    <x v="3"/>
  </r>
  <r>
    <n v="13513"/>
    <s v="USD"/>
    <n v="1"/>
    <s v="successful"/>
    <x v="1"/>
    <n v="12313"/>
    <n v="122"/>
    <n v="110.76229508196721"/>
    <x v="1"/>
    <n v="1263880800"/>
    <n v="1267509600"/>
    <x v="675"/>
    <d v="2010-03-02T06:00:00"/>
    <b v="0"/>
    <b v="0"/>
    <s v="music/electric music"/>
    <x v="1"/>
    <x v="5"/>
  </r>
  <r>
    <n v="504"/>
    <s v="USD"/>
    <n v="1"/>
    <s v="failed"/>
    <x v="0"/>
    <n v="-3396"/>
    <n v="17"/>
    <n v="29.647058823529413"/>
    <x v="1"/>
    <n v="1445403600"/>
    <n v="1445922000"/>
    <x v="676"/>
    <d v="2015-10-27T05:00:00"/>
    <b v="0"/>
    <b v="1"/>
    <s v="theater/plays"/>
    <x v="3"/>
    <x v="3"/>
  </r>
  <r>
    <n v="14240"/>
    <s v="USD"/>
    <n v="1"/>
    <s v="successful"/>
    <x v="1"/>
    <n v="12240"/>
    <n v="140"/>
    <n v="101.71428571428571"/>
    <x v="1"/>
    <n v="1533877200"/>
    <n v="1534050000"/>
    <x v="342"/>
    <d v="2018-08-12T05:00:00"/>
    <b v="0"/>
    <b v="1"/>
    <s v="theater/plays"/>
    <x v="3"/>
    <x v="3"/>
  </r>
  <r>
    <n v="2091"/>
    <s v="USD"/>
    <n v="1"/>
    <s v="failed"/>
    <x v="0"/>
    <n v="-4809"/>
    <n v="34"/>
    <n v="61.5"/>
    <x v="1"/>
    <n v="1275195600"/>
    <n v="1277528400"/>
    <x v="677"/>
    <d v="2010-06-26T05:00:00"/>
    <b v="0"/>
    <b v="0"/>
    <s v="technology/wearables"/>
    <x v="2"/>
    <x v="8"/>
  </r>
  <r>
    <n v="118580"/>
    <s v="USD"/>
    <n v="1"/>
    <s v="successful"/>
    <x v="1"/>
    <n v="62780"/>
    <n v="3388"/>
    <n v="35"/>
    <x v="1"/>
    <n v="1318136400"/>
    <n v="1318568400"/>
    <x v="678"/>
    <d v="2011-10-14T05:00:00"/>
    <b v="0"/>
    <b v="0"/>
    <s v="technology/web"/>
    <x v="2"/>
    <x v="2"/>
  </r>
  <r>
    <n v="11214"/>
    <s v="USD"/>
    <n v="1"/>
    <s v="successful"/>
    <x v="1"/>
    <n v="6314"/>
    <n v="280"/>
    <n v="40.049999999999997"/>
    <x v="1"/>
    <n v="1283403600"/>
    <n v="1284354000"/>
    <x v="679"/>
    <d v="2010-09-13T05:00:00"/>
    <b v="0"/>
    <b v="0"/>
    <s v="theater/plays"/>
    <x v="3"/>
    <x v="3"/>
  </r>
  <r>
    <n v="68137"/>
    <s v="USD"/>
    <n v="1"/>
    <s v="canceled"/>
    <x v="3"/>
    <n v="-126763"/>
    <n v="614"/>
    <n v="110.97231270358306"/>
    <x v="1"/>
    <n v="1267423200"/>
    <n v="1269579600"/>
    <x v="680"/>
    <d v="2010-03-26T05:00:00"/>
    <b v="0"/>
    <b v="1"/>
    <s v="film &amp; video/animation"/>
    <x v="4"/>
    <x v="10"/>
  </r>
  <r>
    <n v="13527"/>
    <s v="EUR"/>
    <n v="1.1200000000000001"/>
    <s v="successful"/>
    <x v="1"/>
    <n v="6550.2400000000016"/>
    <n v="366"/>
    <n v="41.39409836065574"/>
    <x v="6"/>
    <n v="1412744400"/>
    <n v="1413781200"/>
    <x v="681"/>
    <d v="2014-10-20T05:00:00"/>
    <b v="0"/>
    <b v="1"/>
    <s v="technology/wearables"/>
    <x v="2"/>
    <x v="8"/>
  </r>
  <r>
    <n v="1"/>
    <s v="GBP"/>
    <n v="1.35"/>
    <s v="failed"/>
    <x v="0"/>
    <n v="-98.65"/>
    <n v="1"/>
    <n v="1.35"/>
    <x v="4"/>
    <n v="1277960400"/>
    <n v="1280120400"/>
    <x v="682"/>
    <d v="2010-07-26T05:00:00"/>
    <b v="0"/>
    <b v="0"/>
    <s v="music/electric music"/>
    <x v="1"/>
    <x v="5"/>
  </r>
  <r>
    <n v="8363"/>
    <s v="USD"/>
    <n v="1"/>
    <s v="successful"/>
    <x v="1"/>
    <n v="4763"/>
    <n v="270"/>
    <n v="30.974074074074075"/>
    <x v="1"/>
    <n v="1458190800"/>
    <n v="1459486800"/>
    <x v="683"/>
    <d v="2016-04-01T05:00:00"/>
    <b v="1"/>
    <b v="1"/>
    <s v="publishing/nonfiction"/>
    <x v="5"/>
    <x v="9"/>
  </r>
  <r>
    <n v="5362"/>
    <s v="USD"/>
    <n v="1"/>
    <s v="canceled"/>
    <x v="3"/>
    <n v="-438"/>
    <n v="114"/>
    <n v="47.035087719298247"/>
    <x v="1"/>
    <n v="1280984400"/>
    <n v="1282539600"/>
    <x v="684"/>
    <d v="2010-08-23T05:00:00"/>
    <b v="0"/>
    <b v="1"/>
    <s v="theater/plays"/>
    <x v="3"/>
    <x v="3"/>
  </r>
  <r>
    <n v="12065"/>
    <s v="USD"/>
    <n v="1"/>
    <s v="successful"/>
    <x v="1"/>
    <n v="7365"/>
    <n v="137"/>
    <n v="88.065693430656935"/>
    <x v="1"/>
    <n v="1274590800"/>
    <n v="1275886800"/>
    <x v="674"/>
    <d v="2010-06-07T05:00:00"/>
    <b v="0"/>
    <b v="0"/>
    <s v="photography/photography books"/>
    <x v="7"/>
    <x v="14"/>
  </r>
  <r>
    <n v="118603"/>
    <s v="USD"/>
    <n v="1"/>
    <s v="successful"/>
    <x v="1"/>
    <n v="48203"/>
    <n v="3205"/>
    <n v="37.005616224648989"/>
    <x v="1"/>
    <n v="1351400400"/>
    <n v="1355983200"/>
    <x v="685"/>
    <d v="2012-12-20T06:00:00"/>
    <b v="0"/>
    <b v="0"/>
    <s v="theater/plays"/>
    <x v="3"/>
    <x v="3"/>
  </r>
  <r>
    <n v="7496"/>
    <s v="DKK"/>
    <n v="0.15"/>
    <s v="successful"/>
    <x v="0"/>
    <n v="-3375.6000000000004"/>
    <n v="288"/>
    <n v="3.9041666666666663"/>
    <x v="3"/>
    <n v="1514354400"/>
    <n v="1515391200"/>
    <x v="605"/>
    <d v="2018-01-08T06:00:00"/>
    <b v="0"/>
    <b v="1"/>
    <s v="theater/plays"/>
    <x v="3"/>
    <x v="3"/>
  </r>
  <r>
    <n v="10037"/>
    <s v="USD"/>
    <n v="1"/>
    <s v="successful"/>
    <x v="1"/>
    <n v="8737"/>
    <n v="148"/>
    <n v="67.817567567567565"/>
    <x v="1"/>
    <n v="1421733600"/>
    <n v="1422252000"/>
    <x v="686"/>
    <d v="2015-01-26T06:00:00"/>
    <b v="0"/>
    <b v="0"/>
    <s v="theater/plays"/>
    <x v="3"/>
    <x v="3"/>
  </r>
  <r>
    <n v="5696"/>
    <s v="USD"/>
    <n v="1"/>
    <s v="successful"/>
    <x v="1"/>
    <n v="4296"/>
    <n v="114"/>
    <n v="49.964912280701753"/>
    <x v="1"/>
    <n v="1305176400"/>
    <n v="1305522000"/>
    <x v="687"/>
    <d v="2011-05-16T05:00:00"/>
    <b v="0"/>
    <b v="0"/>
    <s v="film &amp; video/drama"/>
    <x v="4"/>
    <x v="6"/>
  </r>
  <r>
    <n v="167005"/>
    <s v="CAD"/>
    <n v="0.74"/>
    <s v="successful"/>
    <x v="1"/>
    <n v="93983.7"/>
    <n v="1518"/>
    <n v="81.412187088274038"/>
    <x v="0"/>
    <n v="1414126800"/>
    <n v="1414904400"/>
    <x v="688"/>
    <d v="2014-11-02T05:00:00"/>
    <b v="0"/>
    <b v="0"/>
    <s v="music/rock"/>
    <x v="1"/>
    <x v="1"/>
  </r>
  <r>
    <n v="114615"/>
    <s v="USD"/>
    <n v="1"/>
    <s v="failed"/>
    <x v="0"/>
    <n v="-52885"/>
    <n v="1274"/>
    <n v="89.964678178963894"/>
    <x v="1"/>
    <n v="1517810400"/>
    <n v="1520402400"/>
    <x v="689"/>
    <d v="2018-03-07T06:00:00"/>
    <b v="0"/>
    <b v="0"/>
    <s v="music/electric music"/>
    <x v="1"/>
    <x v="5"/>
  </r>
  <r>
    <n v="16592"/>
    <s v="EUR"/>
    <n v="1.1200000000000001"/>
    <s v="failed"/>
    <x v="0"/>
    <n v="-29716.959999999999"/>
    <n v="210"/>
    <n v="88.490666666666669"/>
    <x v="6"/>
    <n v="1564635600"/>
    <n v="1567141200"/>
    <x v="690"/>
    <d v="2019-08-30T05:00:00"/>
    <b v="0"/>
    <b v="1"/>
    <s v="games/video games"/>
    <x v="6"/>
    <x v="11"/>
  </r>
  <r>
    <n v="14420"/>
    <s v="USD"/>
    <n v="1"/>
    <s v="successful"/>
    <x v="1"/>
    <n v="12220"/>
    <n v="166"/>
    <n v="86.867469879518069"/>
    <x v="1"/>
    <n v="1500699600"/>
    <n v="1501131600"/>
    <x v="691"/>
    <d v="2017-07-27T05:00:00"/>
    <b v="0"/>
    <b v="0"/>
    <s v="music/rock"/>
    <x v="1"/>
    <x v="1"/>
  </r>
  <r>
    <n v="6204"/>
    <s v="AUD"/>
    <n v="0.69"/>
    <s v="successful"/>
    <x v="1"/>
    <n v="780.75999999999931"/>
    <n v="100"/>
    <n v="42.807599999999994"/>
    <x v="2"/>
    <n v="1354082400"/>
    <n v="1355032800"/>
    <x v="692"/>
    <d v="2012-12-09T06:00:00"/>
    <b v="0"/>
    <b v="0"/>
    <s v="music/jazz"/>
    <x v="1"/>
    <x v="17"/>
  </r>
  <r>
    <n v="6338"/>
    <s v="USD"/>
    <n v="1"/>
    <s v="successful"/>
    <x v="1"/>
    <n v="738"/>
    <n v="235"/>
    <n v="26.970212765957445"/>
    <x v="1"/>
    <n v="1336453200"/>
    <n v="1339477200"/>
    <x v="693"/>
    <d v="2012-06-12T05:00:00"/>
    <b v="0"/>
    <b v="1"/>
    <s v="theater/plays"/>
    <x v="3"/>
    <x v="3"/>
  </r>
  <r>
    <n v="8010"/>
    <s v="USD"/>
    <n v="1"/>
    <s v="successful"/>
    <x v="1"/>
    <n v="6910"/>
    <n v="148"/>
    <n v="54.121621621621621"/>
    <x v="1"/>
    <n v="1305262800"/>
    <n v="1305954000"/>
    <x v="694"/>
    <d v="2011-05-21T05:00:00"/>
    <b v="0"/>
    <b v="0"/>
    <s v="music/rock"/>
    <x v="1"/>
    <x v="1"/>
  </r>
  <r>
    <n v="8125"/>
    <s v="USD"/>
    <n v="1"/>
    <s v="successful"/>
    <x v="1"/>
    <n v="4225"/>
    <n v="198"/>
    <n v="41.035353535353536"/>
    <x v="1"/>
    <n v="1492232400"/>
    <n v="1494392400"/>
    <x v="695"/>
    <d v="2017-05-10T05:00:00"/>
    <b v="1"/>
    <b v="1"/>
    <s v="music/indie rock"/>
    <x v="1"/>
    <x v="7"/>
  </r>
  <r>
    <n v="13653"/>
    <s v="AUD"/>
    <n v="0.69"/>
    <s v="failed"/>
    <x v="0"/>
    <n v="-34379.43"/>
    <n v="248"/>
    <n v="37.986169354838708"/>
    <x v="2"/>
    <n v="1537333200"/>
    <n v="1537419600"/>
    <x v="123"/>
    <d v="2018-09-20T05:00:00"/>
    <b v="0"/>
    <b v="0"/>
    <s v="film &amp; video/science fiction"/>
    <x v="4"/>
    <x v="22"/>
  </r>
  <r>
    <n v="55372"/>
    <s v="USD"/>
    <n v="1"/>
    <s v="failed"/>
    <x v="0"/>
    <n v="-41828"/>
    <n v="513"/>
    <n v="107.93762183235867"/>
    <x v="1"/>
    <n v="1444107600"/>
    <n v="1447999200"/>
    <x v="696"/>
    <d v="2015-11-20T06:00:00"/>
    <b v="0"/>
    <b v="0"/>
    <s v="publishing/translations"/>
    <x v="5"/>
    <x v="18"/>
  </r>
  <r>
    <n v="11088"/>
    <s v="USD"/>
    <n v="1"/>
    <s v="successful"/>
    <x v="1"/>
    <n v="6288"/>
    <n v="150"/>
    <n v="73.92"/>
    <x v="1"/>
    <n v="1386741600"/>
    <n v="1388037600"/>
    <x v="626"/>
    <d v="2013-12-26T06:00:00"/>
    <b v="0"/>
    <b v="0"/>
    <s v="theater/plays"/>
    <x v="3"/>
    <x v="3"/>
  </r>
  <r>
    <n v="109106"/>
    <s v="USD"/>
    <n v="1"/>
    <s v="failed"/>
    <x v="0"/>
    <n v="-16494"/>
    <n v="3410"/>
    <n v="31.995894428152493"/>
    <x v="1"/>
    <n v="1376542800"/>
    <n v="1378789200"/>
    <x v="697"/>
    <d v="2013-09-10T05:00:00"/>
    <b v="0"/>
    <b v="0"/>
    <s v="games/video games"/>
    <x v="6"/>
    <x v="11"/>
  </r>
  <r>
    <n v="11642"/>
    <s v="EUR"/>
    <n v="1.1200000000000001"/>
    <s v="successful"/>
    <x v="1"/>
    <n v="8739.0400000000009"/>
    <n v="216"/>
    <n v="60.365925925925929"/>
    <x v="6"/>
    <n v="1397451600"/>
    <n v="1398056400"/>
    <x v="698"/>
    <d v="2014-04-21T05:00:00"/>
    <b v="0"/>
    <b v="1"/>
    <s v="theater/plays"/>
    <x v="3"/>
    <x v="3"/>
  </r>
  <r>
    <n v="2769"/>
    <s v="USD"/>
    <n v="1"/>
    <s v="canceled"/>
    <x v="3"/>
    <n v="-2831"/>
    <n v="26"/>
    <n v="106.5"/>
    <x v="1"/>
    <n v="1548482400"/>
    <n v="1550815200"/>
    <x v="699"/>
    <d v="2019-02-22T06:00:00"/>
    <b v="0"/>
    <b v="0"/>
    <s v="theater/plays"/>
    <x v="3"/>
    <x v="3"/>
  </r>
  <r>
    <n v="169586"/>
    <s v="USD"/>
    <n v="1"/>
    <s v="successful"/>
    <x v="1"/>
    <n v="19986"/>
    <n v="5139"/>
    <n v="32.999805409612762"/>
    <x v="1"/>
    <n v="1549692000"/>
    <n v="1550037600"/>
    <x v="700"/>
    <d v="2019-02-13T06:00:00"/>
    <b v="0"/>
    <b v="0"/>
    <s v="music/indie rock"/>
    <x v="1"/>
    <x v="7"/>
  </r>
  <r>
    <n v="101185"/>
    <s v="USD"/>
    <n v="1"/>
    <s v="successful"/>
    <x v="1"/>
    <n v="48085"/>
    <n v="2353"/>
    <n v="43.00254993625159"/>
    <x v="1"/>
    <n v="1492059600"/>
    <n v="1492923600"/>
    <x v="701"/>
    <d v="2017-04-23T05:00:00"/>
    <b v="0"/>
    <b v="0"/>
    <s v="theater/plays"/>
    <x v="3"/>
    <x v="3"/>
  </r>
  <r>
    <n v="6775"/>
    <s v="EUR"/>
    <n v="1.1200000000000001"/>
    <s v="successful"/>
    <x v="1"/>
    <n v="2588.0000000000009"/>
    <n v="78"/>
    <n v="97.282051282051299"/>
    <x v="6"/>
    <n v="1463979600"/>
    <n v="1467522000"/>
    <x v="702"/>
    <d v="2016-07-03T05:00:00"/>
    <b v="0"/>
    <b v="0"/>
    <s v="technology/web"/>
    <x v="2"/>
    <x v="2"/>
  </r>
  <r>
    <n v="968"/>
    <s v="USD"/>
    <n v="1"/>
    <s v="failed"/>
    <x v="0"/>
    <n v="-8432"/>
    <n v="10"/>
    <n v="96.8"/>
    <x v="1"/>
    <n v="1415253600"/>
    <n v="1416117600"/>
    <x v="703"/>
    <d v="2014-11-16T06:00:00"/>
    <b v="0"/>
    <b v="0"/>
    <s v="music/rock"/>
    <x v="1"/>
    <x v="1"/>
  </r>
  <r>
    <n v="72623"/>
    <s v="USD"/>
    <n v="1"/>
    <s v="failed"/>
    <x v="0"/>
    <n v="-38177"/>
    <n v="2201"/>
    <n v="32.995456610631528"/>
    <x v="1"/>
    <n v="1562216400"/>
    <n v="1563771600"/>
    <x v="704"/>
    <d v="2019-07-22T05:00:00"/>
    <b v="0"/>
    <b v="0"/>
    <s v="theater/plays"/>
    <x v="3"/>
    <x v="3"/>
  </r>
  <r>
    <n v="45987"/>
    <s v="USD"/>
    <n v="1"/>
    <s v="failed"/>
    <x v="0"/>
    <n v="-47813"/>
    <n v="676"/>
    <n v="68.028106508875737"/>
    <x v="1"/>
    <n v="1316754000"/>
    <n v="1319259600"/>
    <x v="431"/>
    <d v="2011-10-22T05:00:00"/>
    <b v="0"/>
    <b v="0"/>
    <s v="theater/plays"/>
    <x v="3"/>
    <x v="3"/>
  </r>
  <r>
    <n v="10243"/>
    <s v="CHF"/>
    <n v="1.2"/>
    <s v="successful"/>
    <x v="1"/>
    <n v="10991.6"/>
    <n v="174"/>
    <n v="70.641379310344831"/>
    <x v="5"/>
    <n v="1313211600"/>
    <n v="1313643600"/>
    <x v="705"/>
    <d v="2011-08-18T05:00:00"/>
    <b v="0"/>
    <b v="0"/>
    <s v="film &amp; video/animation"/>
    <x v="4"/>
    <x v="10"/>
  </r>
  <r>
    <n v="87293"/>
    <s v="USD"/>
    <n v="1"/>
    <s v="failed"/>
    <x v="0"/>
    <n v="-21407"/>
    <n v="831"/>
    <n v="105.04572803850782"/>
    <x v="1"/>
    <n v="1439528400"/>
    <n v="1440306000"/>
    <x v="706"/>
    <d v="2015-08-23T05:00:00"/>
    <b v="0"/>
    <b v="1"/>
    <s v="theater/plays"/>
    <x v="3"/>
    <x v="3"/>
  </r>
  <r>
    <n v="5421"/>
    <s v="USD"/>
    <n v="1"/>
    <s v="successful"/>
    <x v="1"/>
    <n v="321"/>
    <n v="164"/>
    <n v="33.054878048780488"/>
    <x v="1"/>
    <n v="1469163600"/>
    <n v="1470805200"/>
    <x v="707"/>
    <d v="2016-08-10T05:00:00"/>
    <b v="0"/>
    <b v="1"/>
    <s v="film &amp; video/drama"/>
    <x v="4"/>
    <x v="6"/>
  </r>
  <r>
    <n v="4414"/>
    <s v="CHF"/>
    <n v="1.2"/>
    <s v="canceled"/>
    <x v="3"/>
    <n v="-3403.2"/>
    <n v="56"/>
    <n v="94.585714285714289"/>
    <x v="5"/>
    <n v="1288501200"/>
    <n v="1292911200"/>
    <x v="708"/>
    <d v="2010-12-21T06:00:00"/>
    <b v="0"/>
    <b v="0"/>
    <s v="theater/plays"/>
    <x v="3"/>
    <x v="3"/>
  </r>
  <r>
    <n v="10981"/>
    <s v="USD"/>
    <n v="1"/>
    <s v="successful"/>
    <x v="1"/>
    <n v="5881"/>
    <n v="161"/>
    <n v="68.204968944099377"/>
    <x v="1"/>
    <n v="1298959200"/>
    <n v="1301374800"/>
    <x v="709"/>
    <d v="2011-03-29T05:00:00"/>
    <b v="0"/>
    <b v="1"/>
    <s v="film &amp; video/animation"/>
    <x v="4"/>
    <x v="10"/>
  </r>
  <r>
    <n v="10451"/>
    <s v="USD"/>
    <n v="1"/>
    <s v="successful"/>
    <x v="1"/>
    <n v="3051"/>
    <n v="138"/>
    <n v="75.731884057971016"/>
    <x v="1"/>
    <n v="1387260000"/>
    <n v="1387864800"/>
    <x v="710"/>
    <d v="2013-12-24T06:00:00"/>
    <b v="0"/>
    <b v="0"/>
    <s v="music/rock"/>
    <x v="1"/>
    <x v="1"/>
  </r>
  <r>
    <n v="102535"/>
    <s v="USD"/>
    <n v="1"/>
    <s v="successful"/>
    <x v="1"/>
    <n v="13635"/>
    <n v="3308"/>
    <n v="30.996070133010882"/>
    <x v="1"/>
    <n v="1457244000"/>
    <n v="1458190800"/>
    <x v="711"/>
    <d v="2016-03-17T05:00:00"/>
    <b v="0"/>
    <b v="0"/>
    <s v="technology/web"/>
    <x v="2"/>
    <x v="2"/>
  </r>
  <r>
    <n v="12939"/>
    <s v="AUD"/>
    <n v="0.69"/>
    <s v="successful"/>
    <x v="1"/>
    <n v="2227.91"/>
    <n v="127"/>
    <n v="70.298503937007879"/>
    <x v="2"/>
    <n v="1556341200"/>
    <n v="1559278800"/>
    <x v="157"/>
    <d v="2019-05-31T05:00:00"/>
    <b v="0"/>
    <b v="1"/>
    <s v="film &amp; video/animation"/>
    <x v="4"/>
    <x v="10"/>
  </r>
  <r>
    <n v="10946"/>
    <s v="EUR"/>
    <n v="1.1200000000000001"/>
    <s v="successful"/>
    <x v="1"/>
    <n v="10759.52"/>
    <n v="207"/>
    <n v="59.224734299516911"/>
    <x v="6"/>
    <n v="1522126800"/>
    <n v="1522731600"/>
    <x v="630"/>
    <d v="2018-04-03T05:00:00"/>
    <b v="0"/>
    <b v="1"/>
    <s v="music/jazz"/>
    <x v="1"/>
    <x v="17"/>
  </r>
  <r>
    <n v="60994"/>
    <s v="CAD"/>
    <n v="0.74"/>
    <s v="failed"/>
    <x v="0"/>
    <n v="-16064.440000000002"/>
    <n v="859"/>
    <n v="52.544307334109426"/>
    <x v="0"/>
    <n v="1305954000"/>
    <n v="1306731600"/>
    <x v="712"/>
    <d v="2011-05-30T05:00:00"/>
    <b v="0"/>
    <b v="0"/>
    <s v="music/rock"/>
    <x v="1"/>
    <x v="1"/>
  </r>
  <r>
    <n v="3174"/>
    <s v="USD"/>
    <n v="1"/>
    <s v="live"/>
    <x v="2"/>
    <n v="-426"/>
    <n v="31"/>
    <n v="102.38709677419355"/>
    <x v="1"/>
    <n v="1350709200"/>
    <n v="1352527200"/>
    <x v="93"/>
    <d v="2012-11-10T06:00:00"/>
    <b v="0"/>
    <b v="0"/>
    <s v="film &amp; video/animation"/>
    <x v="4"/>
    <x v="10"/>
  </r>
  <r>
    <n v="3351"/>
    <s v="USD"/>
    <n v="1"/>
    <s v="failed"/>
    <x v="0"/>
    <n v="-5649"/>
    <n v="45"/>
    <n v="74.466666666666669"/>
    <x v="1"/>
    <n v="1401166800"/>
    <n v="1404363600"/>
    <x v="713"/>
    <d v="2014-07-03T05:00:00"/>
    <b v="0"/>
    <b v="0"/>
    <s v="theater/plays"/>
    <x v="3"/>
    <x v="3"/>
  </r>
  <r>
    <n v="56774"/>
    <s v="USD"/>
    <n v="1"/>
    <s v="canceled"/>
    <x v="3"/>
    <n v="-129126"/>
    <n v="1113"/>
    <n v="51.009883198562441"/>
    <x v="1"/>
    <n v="1266127200"/>
    <n v="1266645600"/>
    <x v="714"/>
    <d v="2010-02-20T06:00:00"/>
    <b v="0"/>
    <b v="0"/>
    <s v="theater/plays"/>
    <x v="3"/>
    <x v="3"/>
  </r>
  <r>
    <n v="540"/>
    <s v="USD"/>
    <n v="1"/>
    <s v="failed"/>
    <x v="0"/>
    <n v="-1560"/>
    <n v="6"/>
    <n v="90"/>
    <x v="1"/>
    <n v="1481436000"/>
    <n v="1482818400"/>
    <x v="715"/>
    <d v="2016-12-27T06:00:00"/>
    <b v="0"/>
    <b v="0"/>
    <s v="food/food trucks"/>
    <x v="0"/>
    <x v="0"/>
  </r>
  <r>
    <n v="680"/>
    <s v="USD"/>
    <n v="1"/>
    <s v="failed"/>
    <x v="0"/>
    <n v="-1320"/>
    <n v="7"/>
    <n v="97.142857142857139"/>
    <x v="1"/>
    <n v="1372222800"/>
    <n v="1374642000"/>
    <x v="716"/>
    <d v="2013-07-24T05:00:00"/>
    <b v="0"/>
    <b v="1"/>
    <s v="theater/plays"/>
    <x v="3"/>
    <x v="3"/>
  </r>
  <r>
    <n v="13045"/>
    <s v="CHF"/>
    <n v="1.2"/>
    <s v="successful"/>
    <x v="1"/>
    <n v="14554"/>
    <n v="181"/>
    <n v="86.486187845303874"/>
    <x v="5"/>
    <n v="1372136400"/>
    <n v="1372482000"/>
    <x v="448"/>
    <d v="2013-06-29T05:00:00"/>
    <b v="0"/>
    <b v="0"/>
    <s v="publishing/nonfiction"/>
    <x v="5"/>
    <x v="9"/>
  </r>
  <r>
    <n v="8276"/>
    <s v="USD"/>
    <n v="1"/>
    <s v="successful"/>
    <x v="1"/>
    <n v="1676"/>
    <n v="110"/>
    <n v="75.236363636363635"/>
    <x v="1"/>
    <n v="1513922400"/>
    <n v="1514959200"/>
    <x v="717"/>
    <d v="2018-01-03T06:00:00"/>
    <b v="0"/>
    <b v="0"/>
    <s v="music/rock"/>
    <x v="1"/>
    <x v="1"/>
  </r>
  <r>
    <n v="1022"/>
    <s v="USD"/>
    <n v="1"/>
    <s v="failed"/>
    <x v="0"/>
    <n v="-6078"/>
    <n v="31"/>
    <n v="32.967741935483872"/>
    <x v="1"/>
    <n v="1477976400"/>
    <n v="1478235600"/>
    <x v="718"/>
    <d v="2016-11-04T05:00:00"/>
    <b v="0"/>
    <b v="0"/>
    <s v="film &amp; video/drama"/>
    <x v="4"/>
    <x v="6"/>
  </r>
  <r>
    <n v="4275"/>
    <s v="USD"/>
    <n v="1"/>
    <s v="failed"/>
    <x v="0"/>
    <n v="-3525"/>
    <n v="78"/>
    <n v="54.807692307692307"/>
    <x v="1"/>
    <n v="1407474000"/>
    <n v="1408078800"/>
    <x v="719"/>
    <d v="2014-08-15T05:00:00"/>
    <b v="0"/>
    <b v="1"/>
    <s v="games/mobile games"/>
    <x v="6"/>
    <x v="20"/>
  </r>
  <r>
    <n v="8332"/>
    <s v="USD"/>
    <n v="1"/>
    <s v="successful"/>
    <x v="1"/>
    <n v="732"/>
    <n v="185"/>
    <n v="45.037837837837834"/>
    <x v="1"/>
    <n v="1546149600"/>
    <n v="1548136800"/>
    <x v="720"/>
    <d v="2019-01-22T06:00:00"/>
    <b v="0"/>
    <b v="0"/>
    <s v="technology/web"/>
    <x v="2"/>
    <x v="2"/>
  </r>
  <r>
    <n v="6408"/>
    <s v="USD"/>
    <n v="1"/>
    <s v="successful"/>
    <x v="1"/>
    <n v="3008"/>
    <n v="121"/>
    <n v="52.958677685950413"/>
    <x v="1"/>
    <n v="1338440400"/>
    <n v="1340859600"/>
    <x v="721"/>
    <d v="2012-06-28T05:00:00"/>
    <b v="0"/>
    <b v="1"/>
    <s v="theater/plays"/>
    <x v="3"/>
    <x v="3"/>
  </r>
  <r>
    <n v="73522"/>
    <s v="GBP"/>
    <n v="1.35"/>
    <s v="failed"/>
    <x v="1"/>
    <n v="14754.700000000012"/>
    <n v="1225"/>
    <n v="81.024244897959193"/>
    <x v="4"/>
    <n v="1454133600"/>
    <n v="1454479200"/>
    <x v="722"/>
    <d v="2016-02-03T06:00:00"/>
    <b v="0"/>
    <b v="0"/>
    <s v="theater/plays"/>
    <x v="3"/>
    <x v="3"/>
  </r>
  <r>
    <n v="1"/>
    <s v="CHF"/>
    <n v="1.2"/>
    <s v="failed"/>
    <x v="0"/>
    <n v="-98.8"/>
    <n v="1"/>
    <n v="1.2"/>
    <x v="5"/>
    <n v="1434085200"/>
    <n v="1434430800"/>
    <x v="139"/>
    <d v="2015-06-16T05:00:00"/>
    <b v="0"/>
    <b v="0"/>
    <s v="music/rock"/>
    <x v="1"/>
    <x v="1"/>
  </r>
  <r>
    <n v="4667"/>
    <s v="USD"/>
    <n v="1"/>
    <s v="successful"/>
    <x v="1"/>
    <n v="2367"/>
    <n v="106"/>
    <n v="44.028301886792455"/>
    <x v="1"/>
    <n v="1577772000"/>
    <n v="1579672800"/>
    <x v="723"/>
    <d v="2020-01-22T06:00:00"/>
    <b v="0"/>
    <b v="1"/>
    <s v="photography/photography books"/>
    <x v="7"/>
    <x v="14"/>
  </r>
  <r>
    <n v="12216"/>
    <s v="USD"/>
    <n v="1"/>
    <s v="successful"/>
    <x v="1"/>
    <n v="6016"/>
    <n v="142"/>
    <n v="86.028169014084511"/>
    <x v="1"/>
    <n v="1562216400"/>
    <n v="1562389200"/>
    <x v="704"/>
    <d v="2019-07-06T05:00:00"/>
    <b v="0"/>
    <b v="0"/>
    <s v="photography/photography books"/>
    <x v="7"/>
    <x v="14"/>
  </r>
  <r>
    <n v="6527"/>
    <s v="USD"/>
    <n v="1"/>
    <s v="successful"/>
    <x v="1"/>
    <n v="427"/>
    <n v="233"/>
    <n v="28.012875536480685"/>
    <x v="1"/>
    <n v="1548568800"/>
    <n v="1551506400"/>
    <x v="724"/>
    <d v="2019-03-02T06:00:00"/>
    <b v="0"/>
    <b v="0"/>
    <s v="theater/plays"/>
    <x v="3"/>
    <x v="3"/>
  </r>
  <r>
    <n v="6987"/>
    <s v="USD"/>
    <n v="1"/>
    <s v="successful"/>
    <x v="1"/>
    <n v="4387"/>
    <n v="218"/>
    <n v="32.050458715596328"/>
    <x v="1"/>
    <n v="1514872800"/>
    <n v="1516600800"/>
    <x v="725"/>
    <d v="2018-01-22T06:00:00"/>
    <b v="0"/>
    <b v="0"/>
    <s v="music/rock"/>
    <x v="1"/>
    <x v="1"/>
  </r>
  <r>
    <n v="4932"/>
    <s v="AUD"/>
    <n v="0.69"/>
    <s v="failed"/>
    <x v="0"/>
    <n v="-6296.92"/>
    <n v="67"/>
    <n v="50.79223880597015"/>
    <x v="2"/>
    <n v="1416031200"/>
    <n v="1420437600"/>
    <x v="660"/>
    <d v="2015-01-05T06:00:00"/>
    <b v="0"/>
    <b v="0"/>
    <s v="film &amp; video/documentary"/>
    <x v="4"/>
    <x v="4"/>
  </r>
  <r>
    <n v="8262"/>
    <s v="USD"/>
    <n v="1"/>
    <s v="successful"/>
    <x v="1"/>
    <n v="7562"/>
    <n v="76"/>
    <n v="108.71052631578948"/>
    <x v="1"/>
    <n v="1330927200"/>
    <n v="1332997200"/>
    <x v="726"/>
    <d v="2012-03-29T05:00:00"/>
    <b v="0"/>
    <b v="1"/>
    <s v="film &amp; video/drama"/>
    <x v="4"/>
    <x v="6"/>
  </r>
  <r>
    <n v="1848"/>
    <s v="USD"/>
    <n v="1"/>
    <s v="successful"/>
    <x v="1"/>
    <n v="1148"/>
    <n v="43"/>
    <n v="42.97674418604651"/>
    <x v="1"/>
    <n v="1571115600"/>
    <n v="1574920800"/>
    <x v="727"/>
    <d v="2019-11-28T06:00:00"/>
    <b v="0"/>
    <b v="1"/>
    <s v="theater/plays"/>
    <x v="3"/>
    <x v="3"/>
  </r>
  <r>
    <n v="1583"/>
    <s v="USD"/>
    <n v="1"/>
    <s v="failed"/>
    <x v="0"/>
    <n v="-3617"/>
    <n v="19"/>
    <n v="83.315789473684205"/>
    <x v="1"/>
    <n v="1463461200"/>
    <n v="1464930000"/>
    <x v="728"/>
    <d v="2016-06-03T05:00:00"/>
    <b v="0"/>
    <b v="0"/>
    <s v="food/food trucks"/>
    <x v="0"/>
    <x v="0"/>
  </r>
  <r>
    <n v="88536"/>
    <s v="CHF"/>
    <n v="1.2"/>
    <s v="failed"/>
    <x v="0"/>
    <n v="-34556.800000000003"/>
    <n v="2108"/>
    <n v="50.4"/>
    <x v="5"/>
    <n v="1344920400"/>
    <n v="1345006800"/>
    <x v="729"/>
    <d v="2012-08-15T05:00:00"/>
    <b v="0"/>
    <b v="0"/>
    <s v="film &amp; video/documentary"/>
    <x v="4"/>
    <x v="4"/>
  </r>
  <r>
    <n v="12360"/>
    <s v="USD"/>
    <n v="1"/>
    <s v="successful"/>
    <x v="1"/>
    <n v="5960"/>
    <n v="221"/>
    <n v="55.927601809954751"/>
    <x v="1"/>
    <n v="1511848800"/>
    <n v="1512712800"/>
    <x v="730"/>
    <d v="2017-12-08T06:00:00"/>
    <b v="0"/>
    <b v="1"/>
    <s v="theater/plays"/>
    <x v="3"/>
    <x v="3"/>
  </r>
  <r>
    <n v="71320"/>
    <s v="USD"/>
    <n v="1"/>
    <s v="failed"/>
    <x v="0"/>
    <n v="-21180"/>
    <n v="679"/>
    <n v="105.03681885125184"/>
    <x v="1"/>
    <n v="1452319200"/>
    <n v="1452492000"/>
    <x v="731"/>
    <d v="2016-01-11T06:00:00"/>
    <b v="0"/>
    <b v="1"/>
    <s v="games/video games"/>
    <x v="6"/>
    <x v="11"/>
  </r>
  <r>
    <n v="134640"/>
    <s v="CAD"/>
    <n v="0.74"/>
    <s v="successful"/>
    <x v="1"/>
    <n v="39933.600000000006"/>
    <n v="2805"/>
    <n v="35.520000000000003"/>
    <x v="0"/>
    <n v="1523854800"/>
    <n v="1524286800"/>
    <x v="78"/>
    <d v="2018-04-21T05:00:00"/>
    <b v="0"/>
    <b v="0"/>
    <s v="publishing/nonfiction"/>
    <x v="5"/>
    <x v="9"/>
  </r>
  <r>
    <n v="7661"/>
    <s v="USD"/>
    <n v="1"/>
    <s v="successful"/>
    <x v="1"/>
    <n v="4461"/>
    <n v="68"/>
    <n v="112.66176470588235"/>
    <x v="1"/>
    <n v="1346043600"/>
    <n v="1346907600"/>
    <x v="732"/>
    <d v="2012-09-06T05:00:00"/>
    <b v="0"/>
    <b v="0"/>
    <s v="games/video games"/>
    <x v="6"/>
    <x v="11"/>
  </r>
  <r>
    <n v="2950"/>
    <s v="DKK"/>
    <n v="0.15"/>
    <s v="failed"/>
    <x v="0"/>
    <n v="-2757.5"/>
    <n v="36"/>
    <n v="12.291666666666666"/>
    <x v="3"/>
    <n v="1464325200"/>
    <n v="1464498000"/>
    <x v="733"/>
    <d v="2016-05-29T05:00:00"/>
    <b v="0"/>
    <b v="1"/>
    <s v="music/rock"/>
    <x v="1"/>
    <x v="1"/>
  </r>
  <r>
    <n v="11721"/>
    <s v="CAD"/>
    <n v="0.74"/>
    <s v="successful"/>
    <x v="0"/>
    <n v="-326.46000000000095"/>
    <n v="183"/>
    <n v="47.396393442622944"/>
    <x v="0"/>
    <n v="1511935200"/>
    <n v="1514181600"/>
    <x v="734"/>
    <d v="2017-12-25T06:00:00"/>
    <b v="0"/>
    <b v="0"/>
    <s v="music/rock"/>
    <x v="1"/>
    <x v="1"/>
  </r>
  <r>
    <n v="14150"/>
    <s v="USD"/>
    <n v="1"/>
    <s v="successful"/>
    <x v="1"/>
    <n v="11850"/>
    <n v="133"/>
    <n v="106.39097744360902"/>
    <x v="1"/>
    <n v="1392012000"/>
    <n v="1392184800"/>
    <x v="406"/>
    <d v="2014-02-12T06:00:00"/>
    <b v="1"/>
    <b v="1"/>
    <s v="theater/plays"/>
    <x v="3"/>
    <x v="3"/>
  </r>
  <r>
    <n v="189192"/>
    <s v="EUR"/>
    <n v="1.1200000000000001"/>
    <s v="successful"/>
    <x v="1"/>
    <n v="160595.04"/>
    <n v="2489"/>
    <n v="85.132599437525116"/>
    <x v="6"/>
    <n v="1556946000"/>
    <n v="1559365200"/>
    <x v="735"/>
    <d v="2019-06-01T05:00:00"/>
    <b v="0"/>
    <b v="1"/>
    <s v="publishing/nonfiction"/>
    <x v="5"/>
    <x v="9"/>
  </r>
  <r>
    <n v="7664"/>
    <s v="USD"/>
    <n v="1"/>
    <s v="successful"/>
    <x v="1"/>
    <n v="6964"/>
    <n v="69"/>
    <n v="111.07246376811594"/>
    <x v="1"/>
    <n v="1548050400"/>
    <n v="1549173600"/>
    <x v="736"/>
    <d v="2019-02-03T06:00:00"/>
    <b v="0"/>
    <b v="1"/>
    <s v="theater/plays"/>
    <x v="3"/>
    <x v="3"/>
  </r>
  <r>
    <n v="4509"/>
    <s v="USD"/>
    <n v="1"/>
    <s v="failed"/>
    <x v="0"/>
    <n v="-4391"/>
    <n v="47"/>
    <n v="95.936170212765958"/>
    <x v="1"/>
    <n v="1353736800"/>
    <n v="1355032800"/>
    <x v="737"/>
    <d v="2012-12-09T06:00:00"/>
    <b v="1"/>
    <b v="0"/>
    <s v="games/video games"/>
    <x v="6"/>
    <x v="11"/>
  </r>
  <r>
    <n v="12009"/>
    <s v="GBP"/>
    <n v="1.35"/>
    <s v="successful"/>
    <x v="1"/>
    <n v="14712.150000000001"/>
    <n v="279"/>
    <n v="58.108064516129041"/>
    <x v="4"/>
    <n v="1532840400"/>
    <n v="1533963600"/>
    <x v="192"/>
    <d v="2018-08-11T05:00:00"/>
    <b v="0"/>
    <b v="1"/>
    <s v="music/rock"/>
    <x v="1"/>
    <x v="1"/>
  </r>
  <r>
    <n v="14273"/>
    <s v="USD"/>
    <n v="1"/>
    <s v="successful"/>
    <x v="1"/>
    <n v="9373"/>
    <n v="210"/>
    <n v="67.966666666666669"/>
    <x v="1"/>
    <n v="1488261600"/>
    <n v="1489381200"/>
    <x v="738"/>
    <d v="2017-03-13T05:00:00"/>
    <b v="0"/>
    <b v="0"/>
    <s v="film &amp; video/documentary"/>
    <x v="4"/>
    <x v="4"/>
  </r>
  <r>
    <n v="188982"/>
    <s v="USD"/>
    <n v="1"/>
    <s v="successful"/>
    <x v="1"/>
    <n v="134982"/>
    <n v="2100"/>
    <n v="89.991428571428571"/>
    <x v="1"/>
    <n v="1393567200"/>
    <n v="1395032400"/>
    <x v="739"/>
    <d v="2014-03-17T05:00:00"/>
    <b v="0"/>
    <b v="0"/>
    <s v="music/rock"/>
    <x v="1"/>
    <x v="1"/>
  </r>
  <r>
    <n v="14640"/>
    <s v="USD"/>
    <n v="1"/>
    <s v="successful"/>
    <x v="1"/>
    <n v="10540"/>
    <n v="252"/>
    <n v="58.095238095238095"/>
    <x v="1"/>
    <n v="1410325200"/>
    <n v="1412485200"/>
    <x v="613"/>
    <d v="2014-10-05T05:00:00"/>
    <b v="1"/>
    <b v="1"/>
    <s v="music/rock"/>
    <x v="1"/>
    <x v="1"/>
  </r>
  <r>
    <n v="107516"/>
    <s v="USD"/>
    <n v="1"/>
    <s v="successful"/>
    <x v="1"/>
    <n v="22516"/>
    <n v="1280"/>
    <n v="83.996875000000003"/>
    <x v="1"/>
    <n v="1276923600"/>
    <n v="1279688400"/>
    <x v="740"/>
    <d v="2010-07-21T05:00:00"/>
    <b v="0"/>
    <b v="1"/>
    <s v="publishing/nonfiction"/>
    <x v="5"/>
    <x v="9"/>
  </r>
  <r>
    <n v="13950"/>
    <s v="GBP"/>
    <n v="1.35"/>
    <s v="successful"/>
    <x v="1"/>
    <n v="15232.5"/>
    <n v="157"/>
    <n v="119.95222929936305"/>
    <x v="4"/>
    <n v="1500958800"/>
    <n v="1501995600"/>
    <x v="145"/>
    <d v="2017-08-06T05:00:00"/>
    <b v="0"/>
    <b v="0"/>
    <s v="film &amp; video/shorts"/>
    <x v="4"/>
    <x v="12"/>
  </r>
  <r>
    <n v="12797"/>
    <s v="USD"/>
    <n v="1"/>
    <s v="successful"/>
    <x v="1"/>
    <n v="9997"/>
    <n v="194"/>
    <n v="65.963917525773198"/>
    <x v="1"/>
    <n v="1292220000"/>
    <n v="1294639200"/>
    <x v="741"/>
    <d v="2011-01-10T06:00:00"/>
    <b v="0"/>
    <b v="1"/>
    <s v="theater/plays"/>
    <x v="3"/>
    <x v="3"/>
  </r>
  <r>
    <n v="6134"/>
    <s v="AUD"/>
    <n v="0.69"/>
    <s v="successful"/>
    <x v="1"/>
    <n v="1932.46"/>
    <n v="82"/>
    <n v="51.615365853658538"/>
    <x v="2"/>
    <n v="1304398800"/>
    <n v="1305435600"/>
    <x v="742"/>
    <d v="2011-05-15T05:00:00"/>
    <b v="0"/>
    <b v="1"/>
    <s v="film &amp; video/drama"/>
    <x v="4"/>
    <x v="6"/>
  </r>
  <r>
    <n v="4899"/>
    <s v="USD"/>
    <n v="1"/>
    <s v="failed"/>
    <x v="0"/>
    <n v="-2201"/>
    <n v="70"/>
    <n v="69.98571428571428"/>
    <x v="1"/>
    <n v="1535432400"/>
    <n v="1537592400"/>
    <x v="202"/>
    <d v="2018-09-22T05:00:00"/>
    <b v="0"/>
    <b v="0"/>
    <s v="theater/plays"/>
    <x v="3"/>
    <x v="3"/>
  </r>
  <r>
    <n v="4929"/>
    <s v="USD"/>
    <n v="1"/>
    <s v="failed"/>
    <x v="0"/>
    <n v="-4671"/>
    <n v="154"/>
    <n v="32.006493506493506"/>
    <x v="1"/>
    <n v="1433826000"/>
    <n v="1435122000"/>
    <x v="743"/>
    <d v="2015-06-24T05:00:00"/>
    <b v="0"/>
    <b v="0"/>
    <s v="theater/plays"/>
    <x v="3"/>
    <x v="3"/>
  </r>
  <r>
    <n v="1424"/>
    <s v="USD"/>
    <n v="1"/>
    <s v="failed"/>
    <x v="0"/>
    <n v="-120176"/>
    <n v="22"/>
    <n v="64.727272727272734"/>
    <x v="1"/>
    <n v="1514959200"/>
    <n v="1520056800"/>
    <x v="744"/>
    <d v="2018-03-03T06:00:00"/>
    <b v="0"/>
    <b v="0"/>
    <s v="theater/plays"/>
    <x v="3"/>
    <x v="3"/>
  </r>
  <r>
    <n v="105817"/>
    <s v="USD"/>
    <n v="1"/>
    <s v="successful"/>
    <x v="1"/>
    <n v="8717"/>
    <n v="4233"/>
    <n v="24.998110087408456"/>
    <x v="1"/>
    <n v="1332738000"/>
    <n v="1335675600"/>
    <x v="745"/>
    <d v="2012-04-29T05:00:00"/>
    <b v="0"/>
    <b v="0"/>
    <s v="photography/photography books"/>
    <x v="7"/>
    <x v="14"/>
  </r>
  <r>
    <n v="136156"/>
    <s v="DKK"/>
    <n v="0.15"/>
    <s v="successful"/>
    <x v="0"/>
    <n v="-22776.600000000002"/>
    <n v="1297"/>
    <n v="15.746646106399382"/>
    <x v="3"/>
    <n v="1445490000"/>
    <n v="1448431200"/>
    <x v="746"/>
    <d v="2015-11-25T06:00:00"/>
    <b v="1"/>
    <b v="0"/>
    <s v="publishing/translations"/>
    <x v="5"/>
    <x v="18"/>
  </r>
  <r>
    <n v="10723"/>
    <s v="DKK"/>
    <n v="0.15"/>
    <s v="successful"/>
    <x v="0"/>
    <n v="-5191.55"/>
    <n v="165"/>
    <n v="9.7481818181818181"/>
    <x v="3"/>
    <n v="1297663200"/>
    <n v="1298613600"/>
    <x v="747"/>
    <d v="2011-02-25T06:00:00"/>
    <b v="0"/>
    <b v="0"/>
    <s v="publishing/translations"/>
    <x v="5"/>
    <x v="18"/>
  </r>
  <r>
    <n v="11228"/>
    <s v="USD"/>
    <n v="1"/>
    <s v="successful"/>
    <x v="1"/>
    <n v="3928"/>
    <n v="119"/>
    <n v="94.352941176470594"/>
    <x v="1"/>
    <n v="1371963600"/>
    <n v="1372482000"/>
    <x v="362"/>
    <d v="2013-06-29T05:00:00"/>
    <b v="0"/>
    <b v="0"/>
    <s v="theater/plays"/>
    <x v="3"/>
    <x v="3"/>
  </r>
  <r>
    <n v="77355"/>
    <s v="USD"/>
    <n v="1"/>
    <s v="failed"/>
    <x v="0"/>
    <n v="-8845"/>
    <n v="1758"/>
    <n v="44.001706484641637"/>
    <x v="1"/>
    <n v="1425103200"/>
    <n v="1425621600"/>
    <x v="748"/>
    <d v="2015-03-06T06:00:00"/>
    <b v="0"/>
    <b v="0"/>
    <s v="technology/web"/>
    <x v="2"/>
    <x v="2"/>
  </r>
  <r>
    <n v="6086"/>
    <s v="USD"/>
    <n v="1"/>
    <s v="failed"/>
    <x v="0"/>
    <n v="-2014"/>
    <n v="94"/>
    <n v="64.744680851063833"/>
    <x v="1"/>
    <n v="1265349600"/>
    <n v="1266300000"/>
    <x v="749"/>
    <d v="2010-02-16T06:00:00"/>
    <b v="0"/>
    <b v="0"/>
    <s v="music/indie rock"/>
    <x v="1"/>
    <x v="7"/>
  </r>
  <r>
    <n v="150960"/>
    <s v="USD"/>
    <n v="1"/>
    <s v="successful"/>
    <x v="1"/>
    <n v="133260"/>
    <n v="1797"/>
    <n v="84.00667779632721"/>
    <x v="1"/>
    <n v="1301202000"/>
    <n v="1305867600"/>
    <x v="643"/>
    <d v="2011-05-20T05:00:00"/>
    <b v="0"/>
    <b v="0"/>
    <s v="music/jazz"/>
    <x v="1"/>
    <x v="17"/>
  </r>
  <r>
    <n v="8890"/>
    <s v="USD"/>
    <n v="1"/>
    <s v="successful"/>
    <x v="1"/>
    <n v="2490"/>
    <n v="261"/>
    <n v="34.061302681992338"/>
    <x v="1"/>
    <n v="1538024400"/>
    <n v="1538802000"/>
    <x v="750"/>
    <d v="2018-10-06T05:00:00"/>
    <b v="0"/>
    <b v="0"/>
    <s v="theater/plays"/>
    <x v="3"/>
    <x v="3"/>
  </r>
  <r>
    <n v="14644"/>
    <s v="USD"/>
    <n v="1"/>
    <s v="successful"/>
    <x v="1"/>
    <n v="6944"/>
    <n v="157"/>
    <n v="93.273885350318466"/>
    <x v="1"/>
    <n v="1395032400"/>
    <n v="1398920400"/>
    <x v="751"/>
    <d v="2014-05-01T05:00:00"/>
    <b v="0"/>
    <b v="1"/>
    <s v="film &amp; video/documentary"/>
    <x v="4"/>
    <x v="4"/>
  </r>
  <r>
    <n v="116583"/>
    <s v="USD"/>
    <n v="1"/>
    <s v="successful"/>
    <x v="1"/>
    <n v="283"/>
    <n v="3533"/>
    <n v="32.998301726577978"/>
    <x v="1"/>
    <n v="1405486800"/>
    <n v="1405659600"/>
    <x v="752"/>
    <d v="2014-07-18T05:00:00"/>
    <b v="0"/>
    <b v="1"/>
    <s v="theater/plays"/>
    <x v="3"/>
    <x v="3"/>
  </r>
  <r>
    <n v="12991"/>
    <s v="USD"/>
    <n v="1"/>
    <s v="successful"/>
    <x v="1"/>
    <n v="3891"/>
    <n v="155"/>
    <n v="83.812903225806451"/>
    <x v="1"/>
    <n v="1455861600"/>
    <n v="1457244000"/>
    <x v="753"/>
    <d v="2016-03-06T06:00:00"/>
    <b v="0"/>
    <b v="0"/>
    <s v="technology/web"/>
    <x v="2"/>
    <x v="2"/>
  </r>
  <r>
    <n v="8447"/>
    <s v="EUR"/>
    <n v="1.1200000000000001"/>
    <s v="successful"/>
    <x v="1"/>
    <n v="7960.6400000000012"/>
    <n v="132"/>
    <n v="71.671515151515166"/>
    <x v="6"/>
    <n v="1529038800"/>
    <n v="1529298000"/>
    <x v="754"/>
    <d v="2018-06-18T05:00:00"/>
    <b v="0"/>
    <b v="0"/>
    <s v="technology/wearables"/>
    <x v="2"/>
    <x v="8"/>
  </r>
  <r>
    <n v="2703"/>
    <s v="USD"/>
    <n v="1"/>
    <s v="failed"/>
    <x v="0"/>
    <n v="-6097"/>
    <n v="33"/>
    <n v="81.909090909090907"/>
    <x v="1"/>
    <n v="1535259600"/>
    <n v="1535778000"/>
    <x v="755"/>
    <d v="2018-09-01T05:00:00"/>
    <b v="0"/>
    <b v="0"/>
    <s v="photography/photography books"/>
    <x v="7"/>
    <x v="14"/>
  </r>
  <r>
    <n v="8747"/>
    <s v="USD"/>
    <n v="1"/>
    <s v="canceled"/>
    <x v="3"/>
    <n v="-53"/>
    <n v="94"/>
    <n v="93.053191489361708"/>
    <x v="1"/>
    <n v="1327212000"/>
    <n v="1327471200"/>
    <x v="756"/>
    <d v="2012-01-25T06:00:00"/>
    <b v="0"/>
    <b v="0"/>
    <s v="film &amp; video/documentary"/>
    <x v="4"/>
    <x v="4"/>
  </r>
  <r>
    <n v="138087"/>
    <s v="GBP"/>
    <n v="1.35"/>
    <s v="successful"/>
    <x v="1"/>
    <n v="116517.45000000001"/>
    <n v="1354"/>
    <n v="137.67906203840474"/>
    <x v="4"/>
    <n v="1526360400"/>
    <n v="1529557200"/>
    <x v="757"/>
    <d v="2018-06-21T05:00:00"/>
    <b v="0"/>
    <b v="0"/>
    <s v="technology/web"/>
    <x v="2"/>
    <x v="2"/>
  </r>
  <r>
    <n v="5085"/>
    <s v="USD"/>
    <n v="1"/>
    <s v="successful"/>
    <x v="1"/>
    <n v="4085"/>
    <n v="48"/>
    <n v="105.9375"/>
    <x v="1"/>
    <n v="1532149200"/>
    <n v="1535259600"/>
    <x v="758"/>
    <d v="2018-08-26T05:00:00"/>
    <b v="1"/>
    <b v="1"/>
    <s v="technology/web"/>
    <x v="2"/>
    <x v="2"/>
  </r>
  <r>
    <n v="11174"/>
    <s v="USD"/>
    <n v="1"/>
    <s v="successful"/>
    <x v="1"/>
    <n v="6474"/>
    <n v="110"/>
    <n v="101.58181818181818"/>
    <x v="1"/>
    <n v="1515304800"/>
    <n v="1515564000"/>
    <x v="759"/>
    <d v="2018-01-10T06:00:00"/>
    <b v="0"/>
    <b v="0"/>
    <s v="food/food trucks"/>
    <x v="0"/>
    <x v="0"/>
  </r>
  <r>
    <n v="10831"/>
    <s v="USD"/>
    <n v="1"/>
    <s v="successful"/>
    <x v="1"/>
    <n v="7631"/>
    <n v="172"/>
    <n v="62.970930232558139"/>
    <x v="1"/>
    <n v="1276318800"/>
    <n v="1277096400"/>
    <x v="760"/>
    <d v="2010-06-21T05:00:00"/>
    <b v="0"/>
    <b v="0"/>
    <s v="film &amp; video/drama"/>
    <x v="4"/>
    <x v="6"/>
  </r>
  <r>
    <n v="8917"/>
    <s v="USD"/>
    <n v="1"/>
    <s v="successful"/>
    <x v="1"/>
    <n v="2217"/>
    <n v="307"/>
    <n v="29.045602605863191"/>
    <x v="1"/>
    <n v="1328767200"/>
    <n v="1329026400"/>
    <x v="761"/>
    <d v="2012-02-12T06:00:00"/>
    <b v="0"/>
    <b v="1"/>
    <s v="music/indie rock"/>
    <x v="1"/>
    <x v="7"/>
  </r>
  <r>
    <n v="1"/>
    <s v="USD"/>
    <n v="1"/>
    <s v="failed"/>
    <x v="0"/>
    <n v="-99"/>
    <n v="1"/>
    <n v="1"/>
    <x v="1"/>
    <n v="1321682400"/>
    <n v="1322978400"/>
    <x v="762"/>
    <d v="2011-12-04T06:00:00"/>
    <b v="1"/>
    <b v="0"/>
    <s v="music/rock"/>
    <x v="1"/>
    <x v="1"/>
  </r>
  <r>
    <n v="12468"/>
    <s v="USD"/>
    <n v="1"/>
    <s v="successful"/>
    <x v="1"/>
    <n v="6468"/>
    <n v="160"/>
    <n v="77.924999999999997"/>
    <x v="1"/>
    <n v="1335934800"/>
    <n v="1338786000"/>
    <x v="444"/>
    <d v="2012-06-04T05:00:00"/>
    <b v="0"/>
    <b v="0"/>
    <s v="music/electric music"/>
    <x v="1"/>
    <x v="5"/>
  </r>
  <r>
    <n v="2505"/>
    <s v="USD"/>
    <n v="1"/>
    <s v="failed"/>
    <x v="0"/>
    <n v="-2395"/>
    <n v="31"/>
    <n v="80.806451612903231"/>
    <x v="1"/>
    <n v="1310792400"/>
    <n v="1311656400"/>
    <x v="763"/>
    <d v="2011-07-26T05:00:00"/>
    <b v="0"/>
    <b v="1"/>
    <s v="games/video games"/>
    <x v="6"/>
    <x v="11"/>
  </r>
  <r>
    <n v="111502"/>
    <s v="CAD"/>
    <n v="0.74"/>
    <s v="successful"/>
    <x v="1"/>
    <n v="65411.479999999996"/>
    <n v="1467"/>
    <n v="56.245044308111787"/>
    <x v="0"/>
    <n v="1308546000"/>
    <n v="1308978000"/>
    <x v="764"/>
    <d v="2011-06-25T05:00:00"/>
    <b v="0"/>
    <b v="1"/>
    <s v="music/indie rock"/>
    <x v="1"/>
    <x v="7"/>
  </r>
  <r>
    <n v="194309"/>
    <s v="CAD"/>
    <n v="0.74"/>
    <s v="successful"/>
    <x v="0"/>
    <n v="-27211.339999999997"/>
    <n v="2662"/>
    <n v="54.015274229902332"/>
    <x v="0"/>
    <n v="1574056800"/>
    <n v="1576389600"/>
    <x v="765"/>
    <d v="2019-12-15T06:00:00"/>
    <b v="0"/>
    <b v="0"/>
    <s v="publishing/fiction"/>
    <x v="5"/>
    <x v="13"/>
  </r>
  <r>
    <n v="23956"/>
    <s v="AUD"/>
    <n v="0.69"/>
    <s v="successful"/>
    <x v="0"/>
    <n v="-6870.3600000000006"/>
    <n v="452"/>
    <n v="36.57"/>
    <x v="2"/>
    <n v="1308373200"/>
    <n v="1311051600"/>
    <x v="766"/>
    <d v="2011-07-19T05:00:00"/>
    <b v="0"/>
    <b v="0"/>
    <s v="theater/plays"/>
    <x v="3"/>
    <x v="3"/>
  </r>
  <r>
    <n v="8558"/>
    <s v="USD"/>
    <n v="1"/>
    <s v="successful"/>
    <x v="1"/>
    <n v="6158"/>
    <n v="158"/>
    <n v="54.164556962025316"/>
    <x v="1"/>
    <n v="1335243600"/>
    <n v="1336712400"/>
    <x v="767"/>
    <d v="2012-05-11T05:00:00"/>
    <b v="0"/>
    <b v="0"/>
    <s v="food/food trucks"/>
    <x v="0"/>
    <x v="0"/>
  </r>
  <r>
    <n v="7413"/>
    <s v="CHF"/>
    <n v="1.2"/>
    <s v="successful"/>
    <x v="1"/>
    <n v="3595.6000000000004"/>
    <n v="225"/>
    <n v="39.536000000000001"/>
    <x v="5"/>
    <n v="1328421600"/>
    <n v="1330408800"/>
    <x v="768"/>
    <d v="2012-02-28T06:00:00"/>
    <b v="1"/>
    <b v="0"/>
    <s v="film &amp; video/shorts"/>
    <x v="4"/>
    <x v="12"/>
  </r>
  <r>
    <n v="2778"/>
    <s v="USD"/>
    <n v="1"/>
    <s v="failed"/>
    <x v="0"/>
    <n v="-1222"/>
    <n v="35"/>
    <n v="79.371428571428567"/>
    <x v="1"/>
    <n v="1524286800"/>
    <n v="1524891600"/>
    <x v="769"/>
    <d v="2018-04-28T05:00:00"/>
    <b v="1"/>
    <b v="0"/>
    <s v="food/food trucks"/>
    <x v="0"/>
    <x v="0"/>
  </r>
  <r>
    <n v="2594"/>
    <s v="USD"/>
    <n v="1"/>
    <s v="failed"/>
    <x v="0"/>
    <n v="-4706"/>
    <n v="63"/>
    <n v="41.174603174603178"/>
    <x v="1"/>
    <n v="1362117600"/>
    <n v="1363669200"/>
    <x v="770"/>
    <d v="2013-03-19T05:00:00"/>
    <b v="0"/>
    <b v="1"/>
    <s v="theater/plays"/>
    <x v="3"/>
    <x v="3"/>
  </r>
  <r>
    <n v="5033"/>
    <s v="USD"/>
    <n v="1"/>
    <s v="successful"/>
    <x v="1"/>
    <n v="3033"/>
    <n v="65"/>
    <n v="77.430769230769229"/>
    <x v="1"/>
    <n v="1550556000"/>
    <n v="1551420000"/>
    <x v="771"/>
    <d v="2019-03-01T06:00:00"/>
    <b v="0"/>
    <b v="1"/>
    <s v="technology/wearables"/>
    <x v="2"/>
    <x v="8"/>
  </r>
  <r>
    <n v="9317"/>
    <s v="USD"/>
    <n v="1"/>
    <s v="successful"/>
    <x v="1"/>
    <n v="517"/>
    <n v="163"/>
    <n v="57.159509202453989"/>
    <x v="1"/>
    <n v="1269147600"/>
    <n v="1269838800"/>
    <x v="772"/>
    <d v="2010-03-29T05:00:00"/>
    <b v="0"/>
    <b v="0"/>
    <s v="theater/plays"/>
    <x v="3"/>
    <x v="3"/>
  </r>
  <r>
    <n v="6560"/>
    <s v="USD"/>
    <n v="1"/>
    <s v="successful"/>
    <x v="1"/>
    <n v="3060"/>
    <n v="85"/>
    <n v="77.17647058823529"/>
    <x v="1"/>
    <n v="1312174800"/>
    <n v="1312520400"/>
    <x v="773"/>
    <d v="2011-08-05T05:00:00"/>
    <b v="0"/>
    <b v="0"/>
    <s v="theater/plays"/>
    <x v="3"/>
    <x v="3"/>
  </r>
  <r>
    <n v="5415"/>
    <s v="USD"/>
    <n v="1"/>
    <s v="successful"/>
    <x v="1"/>
    <n v="4015"/>
    <n v="217"/>
    <n v="24.953917050691246"/>
    <x v="1"/>
    <n v="1434517200"/>
    <n v="1436504400"/>
    <x v="774"/>
    <d v="2015-07-10T05:00:00"/>
    <b v="0"/>
    <b v="1"/>
    <s v="film &amp; video/television"/>
    <x v="4"/>
    <x v="19"/>
  </r>
  <r>
    <n v="14577"/>
    <s v="USD"/>
    <n v="1"/>
    <s v="successful"/>
    <x v="1"/>
    <n v="10377"/>
    <n v="150"/>
    <n v="97.18"/>
    <x v="1"/>
    <n v="1471582800"/>
    <n v="1472014800"/>
    <x v="775"/>
    <d v="2016-08-24T05:00:00"/>
    <b v="0"/>
    <b v="0"/>
    <s v="film &amp; video/shorts"/>
    <x v="4"/>
    <x v="12"/>
  </r>
  <r>
    <n v="150515"/>
    <s v="USD"/>
    <n v="1"/>
    <s v="successful"/>
    <x v="1"/>
    <n v="69515"/>
    <n v="3272"/>
    <n v="46.000916870415651"/>
    <x v="1"/>
    <n v="1410757200"/>
    <n v="1411534800"/>
    <x v="776"/>
    <d v="2014-09-24T05:00:00"/>
    <b v="0"/>
    <b v="0"/>
    <s v="theater/plays"/>
    <x v="3"/>
    <x v="3"/>
  </r>
  <r>
    <n v="79045"/>
    <s v="USD"/>
    <n v="1"/>
    <s v="canceled"/>
    <x v="3"/>
    <n v="-103755"/>
    <n v="898"/>
    <n v="88.023385300668153"/>
    <x v="1"/>
    <n v="1304830800"/>
    <n v="1304917200"/>
    <x v="777"/>
    <d v="2011-05-09T05:00:00"/>
    <b v="0"/>
    <b v="0"/>
    <s v="photography/photography books"/>
    <x v="7"/>
    <x v="14"/>
  </r>
  <r>
    <n v="7797"/>
    <s v="USD"/>
    <n v="1"/>
    <s v="successful"/>
    <x v="1"/>
    <n v="2997"/>
    <n v="300"/>
    <n v="25.99"/>
    <x v="1"/>
    <n v="1539061200"/>
    <n v="1539579600"/>
    <x v="778"/>
    <d v="2018-10-15T05:00:00"/>
    <b v="0"/>
    <b v="0"/>
    <s v="food/food trucks"/>
    <x v="0"/>
    <x v="0"/>
  </r>
  <r>
    <n v="12939"/>
    <s v="USD"/>
    <n v="1"/>
    <s v="successful"/>
    <x v="1"/>
    <n v="5939"/>
    <n v="126"/>
    <n v="102.69047619047619"/>
    <x v="1"/>
    <n v="1381554000"/>
    <n v="1382504400"/>
    <x v="779"/>
    <d v="2013-10-23T05:00:00"/>
    <b v="0"/>
    <b v="0"/>
    <s v="theater/plays"/>
    <x v="3"/>
    <x v="3"/>
  </r>
  <r>
    <n v="38376"/>
    <s v="USD"/>
    <n v="1"/>
    <s v="failed"/>
    <x v="0"/>
    <n v="-123524"/>
    <n v="526"/>
    <n v="72.958174904942965"/>
    <x v="1"/>
    <n v="1277096400"/>
    <n v="1278306000"/>
    <x v="780"/>
    <d v="2010-07-05T05:00:00"/>
    <b v="0"/>
    <b v="0"/>
    <s v="film &amp; video/drama"/>
    <x v="4"/>
    <x v="6"/>
  </r>
  <r>
    <n v="6920"/>
    <s v="USD"/>
    <n v="1"/>
    <s v="failed"/>
    <x v="0"/>
    <n v="-780"/>
    <n v="121"/>
    <n v="57.190082644628099"/>
    <x v="1"/>
    <n v="1440392400"/>
    <n v="1442552400"/>
    <x v="335"/>
    <d v="2015-09-18T05:00:00"/>
    <b v="0"/>
    <b v="0"/>
    <s v="theater/plays"/>
    <x v="3"/>
    <x v="3"/>
  </r>
  <r>
    <n v="194912"/>
    <s v="USD"/>
    <n v="1"/>
    <s v="successful"/>
    <x v="1"/>
    <n v="123412"/>
    <n v="2320"/>
    <n v="84.013793103448279"/>
    <x v="1"/>
    <n v="1509512400"/>
    <n v="1511071200"/>
    <x v="535"/>
    <d v="2017-11-19T06:00:00"/>
    <b v="0"/>
    <b v="1"/>
    <s v="theater/plays"/>
    <x v="3"/>
    <x v="3"/>
  </r>
  <r>
    <n v="7992"/>
    <s v="AUD"/>
    <n v="0.69"/>
    <s v="successful"/>
    <x v="1"/>
    <n v="814.47999999999956"/>
    <n v="81"/>
    <n v="68.08"/>
    <x v="2"/>
    <n v="1535950800"/>
    <n v="1536382800"/>
    <x v="270"/>
    <d v="2018-09-08T05:00:00"/>
    <b v="0"/>
    <b v="0"/>
    <s v="film &amp; video/science fiction"/>
    <x v="4"/>
    <x v="22"/>
  </r>
  <r>
    <n v="79268"/>
    <s v="USD"/>
    <n v="1"/>
    <s v="successful"/>
    <x v="1"/>
    <n v="37168"/>
    <n v="1887"/>
    <n v="42.007419183889773"/>
    <x v="1"/>
    <n v="1389160800"/>
    <n v="1389592800"/>
    <x v="781"/>
    <d v="2014-01-13T06:00:00"/>
    <b v="0"/>
    <b v="0"/>
    <s v="photography/photography books"/>
    <x v="7"/>
    <x v="14"/>
  </r>
  <r>
    <n v="139468"/>
    <s v="USD"/>
    <n v="1"/>
    <s v="successful"/>
    <x v="1"/>
    <n v="99268"/>
    <n v="4358"/>
    <n v="32.002753556677376"/>
    <x v="1"/>
    <n v="1271998800"/>
    <n v="1275282000"/>
    <x v="782"/>
    <d v="2010-05-31T05:00:00"/>
    <b v="0"/>
    <b v="1"/>
    <s v="photography/photography books"/>
    <x v="7"/>
    <x v="14"/>
  </r>
  <r>
    <n v="5465"/>
    <s v="USD"/>
    <n v="1"/>
    <s v="failed"/>
    <x v="0"/>
    <n v="-2435"/>
    <n v="67"/>
    <n v="81.567164179104481"/>
    <x v="1"/>
    <n v="1294898400"/>
    <n v="1294984800"/>
    <x v="783"/>
    <d v="2011-01-14T06:00:00"/>
    <b v="0"/>
    <b v="0"/>
    <s v="music/rock"/>
    <x v="1"/>
    <x v="1"/>
  </r>
  <r>
    <n v="2111"/>
    <s v="CAD"/>
    <n v="0.74"/>
    <s v="failed"/>
    <x v="0"/>
    <n v="-6737.8600000000006"/>
    <n v="57"/>
    <n v="27.405964912280698"/>
    <x v="0"/>
    <n v="1559970000"/>
    <n v="1562043600"/>
    <x v="784"/>
    <d v="2019-07-02T05:00:00"/>
    <b v="0"/>
    <b v="0"/>
    <s v="photography/photography books"/>
    <x v="7"/>
    <x v="14"/>
  </r>
  <r>
    <n v="126628"/>
    <s v="USD"/>
    <n v="1"/>
    <s v="failed"/>
    <x v="0"/>
    <n v="-36972"/>
    <n v="1229"/>
    <n v="103.033360455655"/>
    <x v="1"/>
    <n v="1469509200"/>
    <n v="1469595600"/>
    <x v="785"/>
    <d v="2016-07-27T05:00:00"/>
    <b v="0"/>
    <b v="0"/>
    <s v="food/food trucks"/>
    <x v="0"/>
    <x v="0"/>
  </r>
  <r>
    <n v="1012"/>
    <s v="EUR"/>
    <n v="1.1200000000000001"/>
    <s v="failed"/>
    <x v="0"/>
    <n v="-1566.56"/>
    <n v="12"/>
    <n v="94.453333333333333"/>
    <x v="6"/>
    <n v="1579068000"/>
    <n v="1581141600"/>
    <x v="786"/>
    <d v="2020-02-08T06:00:00"/>
    <b v="0"/>
    <b v="0"/>
    <s v="music/metal"/>
    <x v="1"/>
    <x v="16"/>
  </r>
  <r>
    <n v="5438"/>
    <s v="USD"/>
    <n v="1"/>
    <s v="successful"/>
    <x v="1"/>
    <n v="4438"/>
    <n v="53"/>
    <n v="102.60377358490567"/>
    <x v="1"/>
    <n v="1487743200"/>
    <n v="1488520800"/>
    <x v="787"/>
    <d v="2017-03-03T06:00:00"/>
    <b v="0"/>
    <b v="0"/>
    <s v="publishing/nonfiction"/>
    <x v="5"/>
    <x v="9"/>
  </r>
  <r>
    <n v="193101"/>
    <s v="USD"/>
    <n v="1"/>
    <s v="successful"/>
    <x v="1"/>
    <n v="108601"/>
    <n v="2414"/>
    <n v="79.992129246064621"/>
    <x v="1"/>
    <n v="1563685200"/>
    <n v="1563858000"/>
    <x v="788"/>
    <d v="2019-07-23T05:00:00"/>
    <b v="0"/>
    <b v="0"/>
    <s v="music/electric music"/>
    <x v="1"/>
    <x v="5"/>
  </r>
  <r>
    <n v="31665"/>
    <s v="USD"/>
    <n v="1"/>
    <s v="failed"/>
    <x v="0"/>
    <n v="-49635"/>
    <n v="452"/>
    <n v="70.055309734513273"/>
    <x v="1"/>
    <n v="1436418000"/>
    <n v="1438923600"/>
    <x v="330"/>
    <d v="2015-08-07T05:00:00"/>
    <b v="0"/>
    <b v="1"/>
    <s v="theater/plays"/>
    <x v="3"/>
    <x v="3"/>
  </r>
  <r>
    <n v="2960"/>
    <s v="USD"/>
    <n v="1"/>
    <s v="successful"/>
    <x v="1"/>
    <n v="2160"/>
    <n v="80"/>
    <n v="37"/>
    <x v="1"/>
    <n v="1421820000"/>
    <n v="1422165600"/>
    <x v="789"/>
    <d v="2015-01-25T06:00:00"/>
    <b v="0"/>
    <b v="0"/>
    <s v="theater/plays"/>
    <x v="3"/>
    <x v="3"/>
  </r>
  <r>
    <n v="8089"/>
    <s v="USD"/>
    <n v="1"/>
    <s v="successful"/>
    <x v="1"/>
    <n v="4689"/>
    <n v="193"/>
    <n v="41.911917098445599"/>
    <x v="1"/>
    <n v="1274763600"/>
    <n v="1277874000"/>
    <x v="790"/>
    <d v="2010-06-30T05:00:00"/>
    <b v="0"/>
    <b v="0"/>
    <s v="film &amp; video/shorts"/>
    <x v="4"/>
    <x v="12"/>
  </r>
  <r>
    <n v="109374"/>
    <s v="USD"/>
    <n v="1"/>
    <s v="failed"/>
    <x v="0"/>
    <n v="-61426"/>
    <n v="1886"/>
    <n v="57.992576882290564"/>
    <x v="1"/>
    <n v="1399179600"/>
    <n v="1399352400"/>
    <x v="791"/>
    <d v="2014-05-06T05:00:00"/>
    <b v="0"/>
    <b v="1"/>
    <s v="theater/plays"/>
    <x v="3"/>
    <x v="3"/>
  </r>
  <r>
    <n v="2129"/>
    <s v="USD"/>
    <n v="1"/>
    <s v="successful"/>
    <x v="1"/>
    <n v="329"/>
    <n v="52"/>
    <n v="40.942307692307693"/>
    <x v="1"/>
    <n v="1275800400"/>
    <n v="1279083600"/>
    <x v="792"/>
    <d v="2010-07-14T05:00:00"/>
    <b v="0"/>
    <b v="0"/>
    <s v="theater/plays"/>
    <x v="3"/>
    <x v="3"/>
  </r>
  <r>
    <n v="127745"/>
    <s v="USD"/>
    <n v="1"/>
    <s v="failed"/>
    <x v="0"/>
    <n v="-22855"/>
    <n v="1825"/>
    <n v="69.9972602739726"/>
    <x v="1"/>
    <n v="1282798800"/>
    <n v="1284354000"/>
    <x v="793"/>
    <d v="2010-09-13T05:00:00"/>
    <b v="0"/>
    <b v="0"/>
    <s v="music/indie rock"/>
    <x v="1"/>
    <x v="7"/>
  </r>
  <r>
    <n v="2289"/>
    <s v="USD"/>
    <n v="1"/>
    <s v="failed"/>
    <x v="0"/>
    <n v="-5511"/>
    <n v="31"/>
    <n v="73.838709677419359"/>
    <x v="1"/>
    <n v="1437109200"/>
    <n v="1441170000"/>
    <x v="794"/>
    <d v="2015-09-02T05:00:00"/>
    <b v="0"/>
    <b v="1"/>
    <s v="theater/plays"/>
    <x v="3"/>
    <x v="3"/>
  </r>
  <r>
    <n v="12174"/>
    <s v="USD"/>
    <n v="1"/>
    <s v="successful"/>
    <x v="1"/>
    <n v="6374"/>
    <n v="290"/>
    <n v="41.979310344827589"/>
    <x v="1"/>
    <n v="1491886800"/>
    <n v="1493528400"/>
    <x v="795"/>
    <d v="2017-04-30T05:00:00"/>
    <b v="0"/>
    <b v="0"/>
    <s v="theater/plays"/>
    <x v="3"/>
    <x v="3"/>
  </r>
  <r>
    <n v="9508"/>
    <s v="USD"/>
    <n v="1"/>
    <s v="successful"/>
    <x v="1"/>
    <n v="3908"/>
    <n v="122"/>
    <n v="77.93442622950819"/>
    <x v="1"/>
    <n v="1394600400"/>
    <n v="1395205200"/>
    <x v="796"/>
    <d v="2014-03-19T05:00:00"/>
    <b v="0"/>
    <b v="1"/>
    <s v="music/electric music"/>
    <x v="1"/>
    <x v="5"/>
  </r>
  <r>
    <n v="155849"/>
    <s v="USD"/>
    <n v="1"/>
    <s v="successful"/>
    <x v="1"/>
    <n v="21449"/>
    <n v="1470"/>
    <n v="106.01972789115646"/>
    <x v="1"/>
    <n v="1561352400"/>
    <n v="1561438800"/>
    <x v="797"/>
    <d v="2019-06-25T05:00:00"/>
    <b v="0"/>
    <b v="0"/>
    <s v="music/indie rock"/>
    <x v="1"/>
    <x v="7"/>
  </r>
  <r>
    <n v="7758"/>
    <s v="CAD"/>
    <n v="0.74"/>
    <s v="successful"/>
    <x v="1"/>
    <n v="2740.92"/>
    <n v="165"/>
    <n v="34.793454545454544"/>
    <x v="0"/>
    <n v="1322892000"/>
    <n v="1326693600"/>
    <x v="798"/>
    <d v="2012-01-16T06:00:00"/>
    <b v="0"/>
    <b v="0"/>
    <s v="film &amp; video/documentary"/>
    <x v="4"/>
    <x v="4"/>
  </r>
  <r>
    <n v="13835"/>
    <s v="USD"/>
    <n v="1"/>
    <s v="successful"/>
    <x v="1"/>
    <n v="7835"/>
    <n v="182"/>
    <n v="76.016483516483518"/>
    <x v="1"/>
    <n v="1274418000"/>
    <n v="1277960400"/>
    <x v="799"/>
    <d v="2010-07-01T05:00:00"/>
    <b v="0"/>
    <b v="0"/>
    <s v="publishing/translations"/>
    <x v="5"/>
    <x v="18"/>
  </r>
  <r>
    <n v="10770"/>
    <s v="EUR"/>
    <n v="1.1200000000000001"/>
    <s v="successful"/>
    <x v="1"/>
    <n v="3662.4000000000015"/>
    <n v="199"/>
    <n v="60.615075376884427"/>
    <x v="6"/>
    <n v="1434344400"/>
    <n v="1434690000"/>
    <x v="800"/>
    <d v="2015-06-19T05:00:00"/>
    <b v="0"/>
    <b v="1"/>
    <s v="film &amp; video/documentary"/>
    <x v="4"/>
    <x v="4"/>
  </r>
  <r>
    <n v="3208"/>
    <s v="GBP"/>
    <n v="1.35"/>
    <s v="successful"/>
    <x v="1"/>
    <n v="2630.8"/>
    <n v="56"/>
    <n v="77.335714285714289"/>
    <x v="4"/>
    <n v="1373518800"/>
    <n v="1376110800"/>
    <x v="801"/>
    <d v="2013-08-10T05:00:00"/>
    <b v="0"/>
    <b v="1"/>
    <s v="film &amp; video/television"/>
    <x v="4"/>
    <x v="19"/>
  </r>
  <r>
    <n v="11108"/>
    <s v="USD"/>
    <n v="1"/>
    <s v="failed"/>
    <x v="0"/>
    <n v="-148692"/>
    <n v="107"/>
    <n v="103.81308411214954"/>
    <x v="1"/>
    <n v="1517637600"/>
    <n v="1518415200"/>
    <x v="802"/>
    <d v="2018-02-12T06:00:00"/>
    <b v="0"/>
    <b v="0"/>
    <s v="theater/plays"/>
    <x v="3"/>
    <x v="3"/>
  </r>
  <r>
    <n v="153338"/>
    <s v="AUD"/>
    <n v="0.69"/>
    <s v="successful"/>
    <x v="1"/>
    <n v="86003.219999999987"/>
    <n v="1460"/>
    <n v="72.46795890410958"/>
    <x v="2"/>
    <n v="1310619600"/>
    <n v="1310878800"/>
    <x v="803"/>
    <d v="2011-07-17T05:00:00"/>
    <b v="0"/>
    <b v="1"/>
    <s v="food/food trucks"/>
    <x v="0"/>
    <x v="0"/>
  </r>
  <r>
    <n v="2437"/>
    <s v="USD"/>
    <n v="1"/>
    <s v="failed"/>
    <x v="0"/>
    <n v="-6363"/>
    <n v="27"/>
    <n v="90.259259259259252"/>
    <x v="1"/>
    <n v="1556427600"/>
    <n v="1556600400"/>
    <x v="212"/>
    <d v="2019-04-30T05:00:00"/>
    <b v="0"/>
    <b v="0"/>
    <s v="theater/plays"/>
    <x v="3"/>
    <x v="3"/>
  </r>
  <r>
    <n v="93991"/>
    <s v="USD"/>
    <n v="1"/>
    <s v="failed"/>
    <x v="0"/>
    <n v="-85109"/>
    <n v="1221"/>
    <n v="76.978705978705975"/>
    <x v="1"/>
    <n v="1576476000"/>
    <n v="1576994400"/>
    <x v="804"/>
    <d v="2019-12-22T06:00:00"/>
    <b v="0"/>
    <b v="0"/>
    <s v="film &amp; video/documentary"/>
    <x v="4"/>
    <x v="4"/>
  </r>
  <r>
    <n v="12620"/>
    <s v="CHF"/>
    <n v="1.2"/>
    <s v="successful"/>
    <x v="1"/>
    <n v="12044"/>
    <n v="123"/>
    <n v="123.1219512195122"/>
    <x v="5"/>
    <n v="1381122000"/>
    <n v="1382677200"/>
    <x v="805"/>
    <d v="2013-10-25T05:00:00"/>
    <b v="0"/>
    <b v="0"/>
    <s v="music/jazz"/>
    <x v="1"/>
    <x v="17"/>
  </r>
  <r>
    <n v="2"/>
    <s v="USD"/>
    <n v="1"/>
    <s v="failed"/>
    <x v="0"/>
    <n v="-98"/>
    <n v="1"/>
    <n v="2"/>
    <x v="1"/>
    <n v="1411102800"/>
    <n v="1411189200"/>
    <x v="806"/>
    <d v="2014-09-20T05:00:00"/>
    <b v="0"/>
    <b v="1"/>
    <s v="technology/web"/>
    <x v="2"/>
    <x v="2"/>
  </r>
  <r>
    <n v="8746"/>
    <s v="USD"/>
    <n v="1"/>
    <s v="successful"/>
    <x v="1"/>
    <n v="3146"/>
    <n v="159"/>
    <n v="55.0062893081761"/>
    <x v="1"/>
    <n v="1531803600"/>
    <n v="1534654800"/>
    <x v="807"/>
    <d v="2018-08-19T05:00:00"/>
    <b v="0"/>
    <b v="1"/>
    <s v="music/rock"/>
    <x v="1"/>
    <x v="1"/>
  </r>
  <r>
    <n v="3534"/>
    <s v="USD"/>
    <n v="1"/>
    <s v="successful"/>
    <x v="1"/>
    <n v="2134"/>
    <n v="110"/>
    <n v="32.127272727272725"/>
    <x v="1"/>
    <n v="1454133600"/>
    <n v="1457762400"/>
    <x v="722"/>
    <d v="2016-03-12T06:00:00"/>
    <b v="0"/>
    <b v="0"/>
    <s v="technology/web"/>
    <x v="2"/>
    <x v="2"/>
  </r>
  <r>
    <n v="709"/>
    <s v="USD"/>
    <n v="1"/>
    <s v="live"/>
    <x v="2"/>
    <n v="-40291"/>
    <n v="14"/>
    <n v="50.642857142857146"/>
    <x v="1"/>
    <n v="1336194000"/>
    <n v="1337490000"/>
    <x v="477"/>
    <d v="2012-05-20T05:00:00"/>
    <b v="0"/>
    <b v="1"/>
    <s v="publishing/nonfiction"/>
    <x v="5"/>
    <x v="9"/>
  </r>
  <r>
    <n v="795"/>
    <s v="USD"/>
    <n v="1"/>
    <s v="failed"/>
    <x v="0"/>
    <n v="-5705"/>
    <n v="16"/>
    <n v="49.6875"/>
    <x v="1"/>
    <n v="1349326800"/>
    <n v="1349672400"/>
    <x v="259"/>
    <d v="2012-10-08T05:00:00"/>
    <b v="0"/>
    <b v="0"/>
    <s v="publishing/radio &amp; podcasts"/>
    <x v="5"/>
    <x v="15"/>
  </r>
  <r>
    <n v="12955"/>
    <s v="USD"/>
    <n v="1"/>
    <s v="successful"/>
    <x v="1"/>
    <n v="5055"/>
    <n v="236"/>
    <n v="54.894067796610166"/>
    <x v="1"/>
    <n v="1379566800"/>
    <n v="1379826000"/>
    <x v="9"/>
    <d v="2013-09-22T05:00:00"/>
    <b v="0"/>
    <b v="0"/>
    <s v="theater/plays"/>
    <x v="3"/>
    <x v="3"/>
  </r>
  <r>
    <n v="8964"/>
    <s v="USD"/>
    <n v="1"/>
    <s v="successful"/>
    <x v="1"/>
    <n v="3464"/>
    <n v="191"/>
    <n v="46.931937172774866"/>
    <x v="1"/>
    <n v="1494651600"/>
    <n v="1497762000"/>
    <x v="808"/>
    <d v="2017-06-18T05:00:00"/>
    <b v="1"/>
    <b v="1"/>
    <s v="film &amp; video/documentary"/>
    <x v="4"/>
    <x v="4"/>
  </r>
  <r>
    <n v="1843"/>
    <s v="USD"/>
    <n v="1"/>
    <s v="failed"/>
    <x v="0"/>
    <n v="-7257"/>
    <n v="41"/>
    <n v="44.951219512195124"/>
    <x v="1"/>
    <n v="1303880400"/>
    <n v="1304485200"/>
    <x v="809"/>
    <d v="2011-05-04T05:00:00"/>
    <b v="0"/>
    <b v="0"/>
    <s v="theater/plays"/>
    <x v="3"/>
    <x v="3"/>
  </r>
  <r>
    <n v="121950"/>
    <s v="USD"/>
    <n v="1"/>
    <s v="successful"/>
    <x v="1"/>
    <n v="83750"/>
    <n v="3934"/>
    <n v="30.99898322318251"/>
    <x v="1"/>
    <n v="1335934800"/>
    <n v="1336885200"/>
    <x v="444"/>
    <d v="2012-05-13T05:00:00"/>
    <b v="0"/>
    <b v="0"/>
    <s v="games/video games"/>
    <x v="6"/>
    <x v="11"/>
  </r>
  <r>
    <n v="8621"/>
    <s v="CAD"/>
    <n v="0.74"/>
    <s v="successful"/>
    <x v="1"/>
    <n v="4579.54"/>
    <n v="80"/>
    <n v="79.744249999999994"/>
    <x v="0"/>
    <n v="1528088400"/>
    <n v="1530421200"/>
    <x v="384"/>
    <d v="2018-07-01T05:00:00"/>
    <b v="0"/>
    <b v="1"/>
    <s v="theater/plays"/>
    <x v="3"/>
    <x v="3"/>
  </r>
  <r>
    <n v="30215"/>
    <s v="USD"/>
    <n v="1"/>
    <s v="canceled"/>
    <x v="3"/>
    <n v="-124285"/>
    <n v="296"/>
    <n v="102.07770270270271"/>
    <x v="1"/>
    <n v="1421906400"/>
    <n v="1421992800"/>
    <x v="810"/>
    <d v="2015-01-23T06:00:00"/>
    <b v="0"/>
    <b v="0"/>
    <s v="theater/plays"/>
    <x v="3"/>
    <x v="3"/>
  </r>
  <r>
    <n v="11539"/>
    <s v="USD"/>
    <n v="1"/>
    <s v="successful"/>
    <x v="1"/>
    <n v="5739"/>
    <n v="462"/>
    <n v="24.976190476190474"/>
    <x v="1"/>
    <n v="1568005200"/>
    <n v="1568178000"/>
    <x v="811"/>
    <d v="2019-09-11T05:00:00"/>
    <b v="1"/>
    <b v="0"/>
    <s v="technology/web"/>
    <x v="2"/>
    <x v="2"/>
  </r>
  <r>
    <n v="14310"/>
    <s v="USD"/>
    <n v="1"/>
    <s v="successful"/>
    <x v="1"/>
    <n v="12510"/>
    <n v="179"/>
    <n v="79.944134078212286"/>
    <x v="1"/>
    <n v="1346821200"/>
    <n v="1347944400"/>
    <x v="812"/>
    <d v="2012-09-18T05:00:00"/>
    <b v="1"/>
    <b v="0"/>
    <s v="film &amp; video/drama"/>
    <x v="4"/>
    <x v="6"/>
  </r>
  <r>
    <n v="35536"/>
    <s v="AUD"/>
    <n v="0.69"/>
    <s v="failed"/>
    <x v="0"/>
    <n v="-45680.160000000003"/>
    <n v="523"/>
    <n v="46.883059273422553"/>
    <x v="2"/>
    <n v="1557637200"/>
    <n v="1558760400"/>
    <x v="813"/>
    <d v="2019-05-25T05:00:00"/>
    <b v="0"/>
    <b v="0"/>
    <s v="film &amp; video/drama"/>
    <x v="4"/>
    <x v="6"/>
  </r>
  <r>
    <n v="3676"/>
    <s v="GBP"/>
    <n v="1.35"/>
    <s v="failed"/>
    <x v="0"/>
    <n v="-1437.3999999999996"/>
    <n v="141"/>
    <n v="35.195744680851064"/>
    <x v="4"/>
    <n v="1375592400"/>
    <n v="1376629200"/>
    <x v="814"/>
    <d v="2013-08-16T05:00:00"/>
    <b v="0"/>
    <b v="0"/>
    <s v="theater/plays"/>
    <x v="3"/>
    <x v="3"/>
  </r>
  <r>
    <n v="195936"/>
    <s v="GBP"/>
    <n v="1.35"/>
    <s v="successful"/>
    <x v="1"/>
    <n v="138613.60000000003"/>
    <n v="1866"/>
    <n v="141.75434083601289"/>
    <x v="4"/>
    <n v="1503982800"/>
    <n v="1504760400"/>
    <x v="80"/>
    <d v="2017-09-07T05:00:00"/>
    <b v="0"/>
    <b v="0"/>
    <s v="film &amp; video/television"/>
    <x v="4"/>
    <x v="19"/>
  </r>
  <r>
    <n v="1343"/>
    <s v="USD"/>
    <n v="1"/>
    <s v="failed"/>
    <x v="0"/>
    <n v="-2357"/>
    <n v="52"/>
    <n v="25.826923076923077"/>
    <x v="1"/>
    <n v="1418882400"/>
    <n v="1419660000"/>
    <x v="815"/>
    <d v="2014-12-27T06:00:00"/>
    <b v="0"/>
    <b v="0"/>
    <s v="photography/photography books"/>
    <x v="7"/>
    <x v="14"/>
  </r>
  <r>
    <n v="2097"/>
    <s v="GBP"/>
    <n v="1.35"/>
    <s v="live"/>
    <x v="2"/>
    <n v="-769.04999999999973"/>
    <n v="27"/>
    <n v="104.85000000000001"/>
    <x v="4"/>
    <n v="1309237200"/>
    <n v="1311310800"/>
    <x v="816"/>
    <d v="2011-07-22T05:00:00"/>
    <b v="0"/>
    <b v="1"/>
    <s v="film &amp; video/shorts"/>
    <x v="4"/>
    <x v="12"/>
  </r>
  <r>
    <n v="9021"/>
    <s v="CHF"/>
    <n v="1.2"/>
    <s v="successful"/>
    <x v="1"/>
    <n v="7025.1999999999989"/>
    <n v="156"/>
    <n v="69.392307692307682"/>
    <x v="5"/>
    <n v="1343365200"/>
    <n v="1344315600"/>
    <x v="474"/>
    <d v="2012-08-07T05:00:00"/>
    <b v="0"/>
    <b v="0"/>
    <s v="publishing/radio &amp; podcasts"/>
    <x v="5"/>
    <x v="15"/>
  </r>
  <r>
    <n v="20915"/>
    <s v="AUD"/>
    <n v="0.69"/>
    <s v="failed"/>
    <x v="0"/>
    <n v="-21168.65"/>
    <n v="225"/>
    <n v="64.139333333333326"/>
    <x v="2"/>
    <n v="1507957200"/>
    <n v="1510725600"/>
    <x v="817"/>
    <d v="2017-11-15T06:00:00"/>
    <b v="0"/>
    <b v="1"/>
    <s v="theater/plays"/>
    <x v="3"/>
    <x v="3"/>
  </r>
  <r>
    <n v="9676"/>
    <s v="USD"/>
    <n v="1"/>
    <s v="successful"/>
    <x v="1"/>
    <n v="4376"/>
    <n v="255"/>
    <n v="37.945098039215686"/>
    <x v="1"/>
    <n v="1549519200"/>
    <n v="1551247200"/>
    <x v="818"/>
    <d v="2019-02-27T06:00:00"/>
    <b v="1"/>
    <b v="0"/>
    <s v="film &amp; video/animation"/>
    <x v="4"/>
    <x v="10"/>
  </r>
  <r>
    <n v="1210"/>
    <s v="USD"/>
    <n v="1"/>
    <s v="failed"/>
    <x v="0"/>
    <n v="-159190"/>
    <n v="38"/>
    <n v="31.842105263157894"/>
    <x v="1"/>
    <n v="1329026400"/>
    <n v="1330236000"/>
    <x v="819"/>
    <d v="2012-02-26T06:00:00"/>
    <b v="0"/>
    <b v="0"/>
    <s v="technology/web"/>
    <x v="2"/>
    <x v="2"/>
  </r>
  <r>
    <n v="90440"/>
    <s v="USD"/>
    <n v="1"/>
    <s v="successful"/>
    <x v="1"/>
    <n v="39040"/>
    <n v="2261"/>
    <n v="40"/>
    <x v="1"/>
    <n v="1544335200"/>
    <n v="1545112800"/>
    <x v="609"/>
    <d v="2018-12-18T06:00:00"/>
    <b v="0"/>
    <b v="1"/>
    <s v="music/world music"/>
    <x v="1"/>
    <x v="21"/>
  </r>
  <r>
    <n v="4044"/>
    <s v="USD"/>
    <n v="1"/>
    <s v="successful"/>
    <x v="1"/>
    <n v="2344"/>
    <n v="40"/>
    <n v="101.1"/>
    <x v="1"/>
    <n v="1279083600"/>
    <n v="1279170000"/>
    <x v="547"/>
    <d v="2010-07-15T05:00:00"/>
    <b v="0"/>
    <b v="0"/>
    <s v="theater/plays"/>
    <x v="3"/>
    <x v="3"/>
  </r>
  <r>
    <n v="192292"/>
    <s v="EUR"/>
    <n v="1.1200000000000001"/>
    <s v="successful"/>
    <x v="1"/>
    <n v="175967.04"/>
    <n v="2289"/>
    <n v="94.087828746177379"/>
    <x v="6"/>
    <n v="1572498000"/>
    <n v="1573452000"/>
    <x v="820"/>
    <d v="2019-11-11T06:00:00"/>
    <b v="0"/>
    <b v="0"/>
    <s v="theater/plays"/>
    <x v="3"/>
    <x v="3"/>
  </r>
  <r>
    <n v="6722"/>
    <s v="USD"/>
    <n v="1"/>
    <s v="successful"/>
    <x v="1"/>
    <n v="3722"/>
    <n v="65"/>
    <n v="103.41538461538461"/>
    <x v="1"/>
    <n v="1506056400"/>
    <n v="1507093200"/>
    <x v="821"/>
    <d v="2017-10-04T05:00:00"/>
    <b v="0"/>
    <b v="0"/>
    <s v="theater/plays"/>
    <x v="3"/>
    <x v="3"/>
  </r>
  <r>
    <n v="1577"/>
    <s v="USD"/>
    <n v="1"/>
    <s v="failed"/>
    <x v="0"/>
    <n v="-7123"/>
    <n v="15"/>
    <n v="105.13333333333334"/>
    <x v="1"/>
    <n v="1463029200"/>
    <n v="1463374800"/>
    <x v="151"/>
    <d v="2016-05-16T05:00:00"/>
    <b v="0"/>
    <b v="0"/>
    <s v="food/food trucks"/>
    <x v="0"/>
    <x v="0"/>
  </r>
  <r>
    <n v="3301"/>
    <s v="USD"/>
    <n v="1"/>
    <s v="failed"/>
    <x v="0"/>
    <n v="-3899"/>
    <n v="37"/>
    <n v="89.21621621621621"/>
    <x v="1"/>
    <n v="1342069200"/>
    <n v="1344574800"/>
    <x v="822"/>
    <d v="2012-08-10T05:00:00"/>
    <b v="0"/>
    <b v="0"/>
    <s v="theater/plays"/>
    <x v="3"/>
    <x v="3"/>
  </r>
  <r>
    <n v="196386"/>
    <s v="EUR"/>
    <n v="1.1200000000000001"/>
    <s v="successful"/>
    <x v="1"/>
    <n v="52552.320000000007"/>
    <n v="3777"/>
    <n v="58.2346624305004"/>
    <x v="6"/>
    <n v="1388296800"/>
    <n v="1389074400"/>
    <x v="823"/>
    <d v="2014-01-07T06:00:00"/>
    <b v="0"/>
    <b v="0"/>
    <s v="technology/web"/>
    <x v="2"/>
    <x v="2"/>
  </r>
  <r>
    <n v="11952"/>
    <s v="GBP"/>
    <n v="1.35"/>
    <s v="successful"/>
    <x v="1"/>
    <n v="10635.2"/>
    <n v="184"/>
    <n v="87.69130434782609"/>
    <x v="4"/>
    <n v="1493787600"/>
    <n v="1494997200"/>
    <x v="824"/>
    <d v="2017-05-17T05:00:00"/>
    <b v="0"/>
    <b v="0"/>
    <s v="theater/plays"/>
    <x v="3"/>
    <x v="3"/>
  </r>
  <r>
    <n v="3930"/>
    <s v="USD"/>
    <n v="1"/>
    <s v="successful"/>
    <x v="1"/>
    <n v="430"/>
    <n v="85"/>
    <n v="46.235294117647058"/>
    <x v="1"/>
    <n v="1424844000"/>
    <n v="1425448800"/>
    <x v="825"/>
    <d v="2015-03-04T06:00:00"/>
    <b v="0"/>
    <b v="1"/>
    <s v="theater/plays"/>
    <x v="3"/>
    <x v="3"/>
  </r>
  <r>
    <n v="5729"/>
    <s v="USD"/>
    <n v="1"/>
    <s v="failed"/>
    <x v="0"/>
    <n v="-2171"/>
    <n v="112"/>
    <n v="51.151785714285715"/>
    <x v="1"/>
    <n v="1403931600"/>
    <n v="1404104400"/>
    <x v="826"/>
    <d v="2014-06-30T05:00:00"/>
    <b v="0"/>
    <b v="1"/>
    <s v="theater/plays"/>
    <x v="3"/>
    <x v="3"/>
  </r>
  <r>
    <n v="4883"/>
    <s v="USD"/>
    <n v="1"/>
    <s v="successful"/>
    <x v="1"/>
    <n v="2583"/>
    <n v="144"/>
    <n v="33.909722222222221"/>
    <x v="1"/>
    <n v="1394514000"/>
    <n v="1394773200"/>
    <x v="827"/>
    <d v="2014-03-14T05:00:00"/>
    <b v="0"/>
    <b v="0"/>
    <s v="music/rock"/>
    <x v="1"/>
    <x v="1"/>
  </r>
  <r>
    <n v="175015"/>
    <s v="USD"/>
    <n v="1"/>
    <s v="successful"/>
    <x v="1"/>
    <n v="102015"/>
    <n v="1902"/>
    <n v="92.016298633017882"/>
    <x v="1"/>
    <n v="1365397200"/>
    <n v="1366520400"/>
    <x v="828"/>
    <d v="2013-04-21T05:00:00"/>
    <b v="0"/>
    <b v="0"/>
    <s v="theater/plays"/>
    <x v="3"/>
    <x v="3"/>
  </r>
  <r>
    <n v="11280"/>
    <s v="USD"/>
    <n v="1"/>
    <s v="successful"/>
    <x v="1"/>
    <n v="5080"/>
    <n v="105"/>
    <n v="107.42857142857143"/>
    <x v="1"/>
    <n v="1456120800"/>
    <n v="1456639200"/>
    <x v="829"/>
    <d v="2016-02-28T06:00:00"/>
    <b v="0"/>
    <b v="0"/>
    <s v="theater/plays"/>
    <x v="3"/>
    <x v="3"/>
  </r>
  <r>
    <n v="10012"/>
    <s v="USD"/>
    <n v="1"/>
    <s v="successful"/>
    <x v="1"/>
    <n v="3912"/>
    <n v="132"/>
    <n v="75.848484848484844"/>
    <x v="1"/>
    <n v="1437714000"/>
    <n v="1438318800"/>
    <x v="830"/>
    <d v="2015-07-31T05:00:00"/>
    <b v="0"/>
    <b v="0"/>
    <s v="theater/plays"/>
    <x v="3"/>
    <x v="3"/>
  </r>
  <r>
    <n v="1690"/>
    <s v="USD"/>
    <n v="1"/>
    <s v="failed"/>
    <x v="0"/>
    <n v="-101510"/>
    <n v="21"/>
    <n v="80.476190476190482"/>
    <x v="1"/>
    <n v="1563771600"/>
    <n v="1564030800"/>
    <x v="831"/>
    <d v="2019-07-25T05:00:00"/>
    <b v="1"/>
    <b v="0"/>
    <s v="theater/plays"/>
    <x v="3"/>
    <x v="3"/>
  </r>
  <r>
    <n v="84891"/>
    <s v="USD"/>
    <n v="1"/>
    <s v="canceled"/>
    <x v="3"/>
    <n v="-86109"/>
    <n v="976"/>
    <n v="86.978483606557376"/>
    <x v="1"/>
    <n v="1448517600"/>
    <n v="1449295200"/>
    <x v="832"/>
    <d v="2015-12-05T06:00:00"/>
    <b v="0"/>
    <b v="0"/>
    <s v="film &amp; video/documentary"/>
    <x v="4"/>
    <x v="4"/>
  </r>
  <r>
    <n v="10093"/>
    <s v="USD"/>
    <n v="1"/>
    <s v="successful"/>
    <x v="1"/>
    <n v="893"/>
    <n v="96"/>
    <n v="105.13541666666667"/>
    <x v="1"/>
    <n v="1528779600"/>
    <n v="1531890000"/>
    <x v="833"/>
    <d v="2018-07-18T05:00:00"/>
    <b v="0"/>
    <b v="1"/>
    <s v="publishing/fiction"/>
    <x v="5"/>
    <x v="13"/>
  </r>
  <r>
    <n v="3839"/>
    <s v="USD"/>
    <n v="1"/>
    <s v="failed"/>
    <x v="0"/>
    <n v="-3961"/>
    <n v="67"/>
    <n v="57.298507462686565"/>
    <x v="1"/>
    <n v="1304744400"/>
    <n v="1306213200"/>
    <x v="834"/>
    <d v="2011-05-24T05:00:00"/>
    <b v="0"/>
    <b v="1"/>
    <s v="games/video games"/>
    <x v="6"/>
    <x v="11"/>
  </r>
  <r>
    <n v="6161"/>
    <s v="CAD"/>
    <n v="0.74"/>
    <s v="live"/>
    <x v="2"/>
    <n v="-5340.86"/>
    <n v="66"/>
    <n v="69.077878787878788"/>
    <x v="0"/>
    <n v="1354341600"/>
    <n v="1356242400"/>
    <x v="835"/>
    <d v="2012-12-23T06:00:00"/>
    <b v="0"/>
    <b v="0"/>
    <s v="technology/web"/>
    <x v="2"/>
    <x v="2"/>
  </r>
  <r>
    <n v="5615"/>
    <s v="USD"/>
    <n v="1"/>
    <s v="failed"/>
    <x v="0"/>
    <n v="-37385"/>
    <n v="78"/>
    <n v="71.987179487179489"/>
    <x v="1"/>
    <n v="1294552800"/>
    <n v="1297576800"/>
    <x v="836"/>
    <d v="2011-02-13T06:00:00"/>
    <b v="1"/>
    <b v="0"/>
    <s v="theater/plays"/>
    <x v="3"/>
    <x v="3"/>
  </r>
  <r>
    <n v="6205"/>
    <s v="AUD"/>
    <n v="0.69"/>
    <s v="failed"/>
    <x v="0"/>
    <n v="-5318.55"/>
    <n v="67"/>
    <n v="63.90223880597015"/>
    <x v="2"/>
    <n v="1295935200"/>
    <n v="1296194400"/>
    <x v="837"/>
    <d v="2011-01-28T06:00:00"/>
    <b v="0"/>
    <b v="0"/>
    <s v="theater/plays"/>
    <x v="3"/>
    <x v="3"/>
  </r>
  <r>
    <n v="11969"/>
    <s v="USD"/>
    <n v="1"/>
    <s v="successful"/>
    <x v="1"/>
    <n v="4469"/>
    <n v="114"/>
    <n v="104.99122807017544"/>
    <x v="1"/>
    <n v="1411534800"/>
    <n v="1414558800"/>
    <x v="219"/>
    <d v="2014-10-29T05:00:00"/>
    <b v="0"/>
    <b v="0"/>
    <s v="food/food trucks"/>
    <x v="0"/>
    <x v="0"/>
  </r>
  <r>
    <n v="8142"/>
    <s v="AUD"/>
    <n v="0.69"/>
    <s v="failed"/>
    <x v="0"/>
    <n v="-4382.0200000000004"/>
    <n v="263"/>
    <n v="21.361140684410646"/>
    <x v="2"/>
    <n v="1486706400"/>
    <n v="1488348000"/>
    <x v="365"/>
    <d v="2017-03-01T06:00:00"/>
    <b v="0"/>
    <b v="0"/>
    <s v="photography/photography books"/>
    <x v="7"/>
    <x v="14"/>
  </r>
  <r>
    <n v="55805"/>
    <s v="USD"/>
    <n v="1"/>
    <s v="failed"/>
    <x v="0"/>
    <n v="-116195"/>
    <n v="1691"/>
    <n v="33.001182732111175"/>
    <x v="1"/>
    <n v="1333602000"/>
    <n v="1334898000"/>
    <x v="838"/>
    <d v="2012-04-20T05:00:00"/>
    <b v="1"/>
    <b v="0"/>
    <s v="photography/photography books"/>
    <x v="7"/>
    <x v="14"/>
  </r>
  <r>
    <n v="15238"/>
    <s v="USD"/>
    <n v="1"/>
    <s v="failed"/>
    <x v="0"/>
    <n v="-138462"/>
    <n v="181"/>
    <n v="84.187845303867405"/>
    <x v="1"/>
    <n v="1308200400"/>
    <n v="1308373200"/>
    <x v="839"/>
    <d v="2011-06-18T05:00:00"/>
    <b v="0"/>
    <b v="0"/>
    <s v="theater/plays"/>
    <x v="3"/>
    <x v="3"/>
  </r>
  <r>
    <n v="961"/>
    <s v="USD"/>
    <n v="1"/>
    <s v="failed"/>
    <x v="0"/>
    <n v="-2639"/>
    <n v="13"/>
    <n v="73.92307692307692"/>
    <x v="1"/>
    <n v="1411707600"/>
    <n v="1412312400"/>
    <x v="840"/>
    <d v="2014-10-03T05:00:00"/>
    <b v="0"/>
    <b v="0"/>
    <s v="theater/plays"/>
    <x v="3"/>
    <x v="3"/>
  </r>
  <r>
    <n v="5918"/>
    <s v="USD"/>
    <n v="1"/>
    <s v="canceled"/>
    <x v="3"/>
    <n v="-3482"/>
    <n v="160"/>
    <n v="36.987499999999997"/>
    <x v="1"/>
    <n v="1418364000"/>
    <n v="1419228000"/>
    <x v="841"/>
    <d v="2014-12-22T06:00:00"/>
    <b v="1"/>
    <b v="1"/>
    <s v="film &amp; video/documentary"/>
    <x v="4"/>
    <x v="4"/>
  </r>
  <r>
    <n v="9520"/>
    <s v="USD"/>
    <n v="1"/>
    <s v="successful"/>
    <x v="1"/>
    <n v="3620"/>
    <n v="203"/>
    <n v="46.896551724137929"/>
    <x v="1"/>
    <n v="1429333200"/>
    <n v="1430974800"/>
    <x v="842"/>
    <d v="2015-05-07T05:00:00"/>
    <b v="0"/>
    <b v="0"/>
    <s v="technology/web"/>
    <x v="2"/>
    <x v="2"/>
  </r>
  <r>
    <n v="5"/>
    <s v="USD"/>
    <n v="1"/>
    <s v="failed"/>
    <x v="0"/>
    <n v="-95"/>
    <n v="1"/>
    <n v="5"/>
    <x v="1"/>
    <n v="1555390800"/>
    <n v="1555822800"/>
    <x v="843"/>
    <d v="2019-04-21T05:00:00"/>
    <b v="0"/>
    <b v="1"/>
    <s v="theater/plays"/>
    <x v="3"/>
    <x v="3"/>
  </r>
  <r>
    <n v="159056"/>
    <s v="USD"/>
    <n v="1"/>
    <s v="successful"/>
    <x v="1"/>
    <n v="144556"/>
    <n v="1559"/>
    <n v="102.02437459910199"/>
    <x v="1"/>
    <n v="1482732000"/>
    <n v="1482818400"/>
    <x v="844"/>
    <d v="2016-12-27T06:00:00"/>
    <b v="0"/>
    <b v="1"/>
    <s v="music/rock"/>
    <x v="1"/>
    <x v="1"/>
  </r>
  <r>
    <n v="101987"/>
    <s v="USD"/>
    <n v="1"/>
    <s v="canceled"/>
    <x v="3"/>
    <n v="-43513"/>
    <n v="2266"/>
    <n v="45.007502206531335"/>
    <x v="1"/>
    <n v="1470718800"/>
    <n v="1471928400"/>
    <x v="845"/>
    <d v="2016-08-23T05:00:00"/>
    <b v="0"/>
    <b v="0"/>
    <s v="film &amp; video/documentary"/>
    <x v="4"/>
    <x v="4"/>
  </r>
  <r>
    <n v="1980"/>
    <s v="USD"/>
    <n v="1"/>
    <s v="failed"/>
    <x v="0"/>
    <n v="-1320"/>
    <n v="21"/>
    <n v="94.285714285714292"/>
    <x v="1"/>
    <n v="1450591200"/>
    <n v="1453701600"/>
    <x v="846"/>
    <d v="2016-01-25T06:00:00"/>
    <b v="0"/>
    <b v="1"/>
    <s v="film &amp; video/science fiction"/>
    <x v="4"/>
    <x v="22"/>
  </r>
  <r>
    <n v="156384"/>
    <s v="AUD"/>
    <n v="0.69"/>
    <s v="successful"/>
    <x v="1"/>
    <n v="65304.959999999992"/>
    <n v="1548"/>
    <n v="69.706046511627903"/>
    <x v="2"/>
    <n v="1348290000"/>
    <n v="1350363600"/>
    <x v="110"/>
    <d v="2012-10-16T05:00:00"/>
    <b v="0"/>
    <b v="0"/>
    <s v="technology/web"/>
    <x v="2"/>
    <x v="2"/>
  </r>
  <r>
    <n v="7763"/>
    <s v="USD"/>
    <n v="1"/>
    <s v="successful"/>
    <x v="1"/>
    <n v="7063"/>
    <n v="80"/>
    <n v="97.037499999999994"/>
    <x v="1"/>
    <n v="1353823200"/>
    <n v="1353996000"/>
    <x v="847"/>
    <d v="2012-11-27T06:00:00"/>
    <b v="0"/>
    <b v="0"/>
    <s v="theater/plays"/>
    <x v="3"/>
    <x v="3"/>
  </r>
  <r>
    <n v="35698"/>
    <s v="USD"/>
    <n v="1"/>
    <s v="failed"/>
    <x v="0"/>
    <n v="-151902"/>
    <n v="830"/>
    <n v="43.00963855421687"/>
    <x v="1"/>
    <n v="1450764000"/>
    <n v="1451109600"/>
    <x v="848"/>
    <d v="2015-12-26T06:00:00"/>
    <b v="0"/>
    <b v="0"/>
    <s v="film &amp; video/science fiction"/>
    <x v="4"/>
    <x v="22"/>
  </r>
  <r>
    <n v="12434"/>
    <s v="USD"/>
    <n v="1"/>
    <s v="successful"/>
    <x v="1"/>
    <n v="2634"/>
    <n v="131"/>
    <n v="94.916030534351151"/>
    <x v="1"/>
    <n v="1329372000"/>
    <n v="1329631200"/>
    <x v="849"/>
    <d v="2012-02-19T06:00:00"/>
    <b v="0"/>
    <b v="0"/>
    <s v="theater/plays"/>
    <x v="3"/>
    <x v="3"/>
  </r>
  <r>
    <n v="8081"/>
    <s v="USD"/>
    <n v="1"/>
    <s v="successful"/>
    <x v="1"/>
    <n v="6981"/>
    <n v="112"/>
    <n v="72.151785714285708"/>
    <x v="1"/>
    <n v="1277096400"/>
    <n v="1278997200"/>
    <x v="780"/>
    <d v="2010-07-13T05:00:00"/>
    <b v="0"/>
    <b v="0"/>
    <s v="film &amp; video/animation"/>
    <x v="4"/>
    <x v="10"/>
  </r>
  <r>
    <n v="6631"/>
    <s v="USD"/>
    <n v="1"/>
    <s v="failed"/>
    <x v="0"/>
    <n v="-138369"/>
    <n v="130"/>
    <n v="51.007692307692309"/>
    <x v="1"/>
    <n v="1277701200"/>
    <n v="1280120400"/>
    <x v="140"/>
    <d v="2010-07-26T05:00:00"/>
    <b v="0"/>
    <b v="0"/>
    <s v="publishing/translations"/>
    <x v="5"/>
    <x v="18"/>
  </r>
  <r>
    <n v="4678"/>
    <s v="USD"/>
    <n v="1"/>
    <s v="failed"/>
    <x v="0"/>
    <n v="-822"/>
    <n v="55"/>
    <n v="85.054545454545448"/>
    <x v="1"/>
    <n v="1454911200"/>
    <n v="1458104400"/>
    <x v="850"/>
    <d v="2016-03-16T05:00:00"/>
    <b v="0"/>
    <b v="0"/>
    <s v="technology/web"/>
    <x v="2"/>
    <x v="2"/>
  </r>
  <r>
    <n v="6800"/>
    <s v="USD"/>
    <n v="1"/>
    <s v="successful"/>
    <x v="1"/>
    <n v="1100"/>
    <n v="155"/>
    <n v="43.87096774193548"/>
    <x v="1"/>
    <n v="1297922400"/>
    <n v="1298268000"/>
    <x v="851"/>
    <d v="2011-02-21T06:00:00"/>
    <b v="0"/>
    <b v="0"/>
    <s v="publishing/translations"/>
    <x v="5"/>
    <x v="18"/>
  </r>
  <r>
    <n v="10657"/>
    <s v="USD"/>
    <n v="1"/>
    <s v="successful"/>
    <x v="1"/>
    <n v="7057"/>
    <n v="266"/>
    <n v="40.063909774436091"/>
    <x v="1"/>
    <n v="1384408800"/>
    <n v="1386223200"/>
    <x v="852"/>
    <d v="2013-12-05T06:00:00"/>
    <b v="0"/>
    <b v="0"/>
    <s v="food/food trucks"/>
    <x v="0"/>
    <x v="0"/>
  </r>
  <r>
    <n v="4997"/>
    <s v="EUR"/>
    <n v="1.1200000000000001"/>
    <s v="failed"/>
    <x v="0"/>
    <n v="-303.35999999999967"/>
    <n v="114"/>
    <n v="49.093333333333334"/>
    <x v="6"/>
    <n v="1299304800"/>
    <n v="1299823200"/>
    <x v="853"/>
    <d v="2011-03-11T06:00:00"/>
    <b v="0"/>
    <b v="1"/>
    <s v="photography/photography books"/>
    <x v="7"/>
    <x v="14"/>
  </r>
  <r>
    <n v="13164"/>
    <s v="USD"/>
    <n v="1"/>
    <s v="successful"/>
    <x v="1"/>
    <n v="9464"/>
    <n v="155"/>
    <n v="84.92903225806451"/>
    <x v="1"/>
    <n v="1431320400"/>
    <n v="1431752400"/>
    <x v="854"/>
    <d v="2015-05-16T05:00:00"/>
    <b v="0"/>
    <b v="0"/>
    <s v="theater/plays"/>
    <x v="3"/>
    <x v="3"/>
  </r>
  <r>
    <n v="8501"/>
    <s v="GBP"/>
    <n v="1.35"/>
    <s v="successful"/>
    <x v="1"/>
    <n v="9276.35"/>
    <n v="207"/>
    <n v="55.44130434782609"/>
    <x v="4"/>
    <n v="1264399200"/>
    <n v="1267855200"/>
    <x v="67"/>
    <d v="2010-03-06T06:00:00"/>
    <b v="0"/>
    <b v="0"/>
    <s v="music/rock"/>
    <x v="1"/>
    <x v="1"/>
  </r>
  <r>
    <n v="13468"/>
    <s v="USD"/>
    <n v="1"/>
    <s v="successful"/>
    <x v="1"/>
    <n v="11768"/>
    <n v="245"/>
    <n v="54.971428571428568"/>
    <x v="1"/>
    <n v="1497502800"/>
    <n v="1497675600"/>
    <x v="855"/>
    <d v="2017-06-17T05:00:00"/>
    <b v="0"/>
    <b v="0"/>
    <s v="theater/plays"/>
    <x v="3"/>
    <x v="3"/>
  </r>
  <r>
    <n v="121138"/>
    <s v="USD"/>
    <n v="1"/>
    <s v="successful"/>
    <x v="1"/>
    <n v="32738"/>
    <n v="1573"/>
    <n v="77.010807374443743"/>
    <x v="1"/>
    <n v="1333688400"/>
    <n v="1336885200"/>
    <x v="107"/>
    <d v="2012-05-13T05:00:00"/>
    <b v="0"/>
    <b v="0"/>
    <s v="music/world music"/>
    <x v="1"/>
    <x v="21"/>
  </r>
  <r>
    <n v="8117"/>
    <s v="USD"/>
    <n v="1"/>
    <s v="successful"/>
    <x v="1"/>
    <n v="5717"/>
    <n v="114"/>
    <n v="71.201754385964918"/>
    <x v="1"/>
    <n v="1293861600"/>
    <n v="1295157600"/>
    <x v="344"/>
    <d v="2011-01-16T06:00:00"/>
    <b v="0"/>
    <b v="0"/>
    <s v="food/food trucks"/>
    <x v="0"/>
    <x v="0"/>
  </r>
  <r>
    <n v="8550"/>
    <s v="USD"/>
    <n v="1"/>
    <s v="successful"/>
    <x v="1"/>
    <n v="650"/>
    <n v="93"/>
    <n v="91.935483870967744"/>
    <x v="1"/>
    <n v="1576994400"/>
    <n v="1577599200"/>
    <x v="856"/>
    <d v="2019-12-29T06:00:00"/>
    <b v="0"/>
    <b v="0"/>
    <s v="theater/plays"/>
    <x v="3"/>
    <x v="3"/>
  </r>
  <r>
    <n v="57659"/>
    <s v="USD"/>
    <n v="1"/>
    <s v="failed"/>
    <x v="0"/>
    <n v="-37241"/>
    <n v="594"/>
    <n v="97.069023569023571"/>
    <x v="1"/>
    <n v="1304917200"/>
    <n v="1305003600"/>
    <x v="857"/>
    <d v="2011-05-10T05:00:00"/>
    <b v="0"/>
    <b v="0"/>
    <s v="theater/plays"/>
    <x v="3"/>
    <x v="3"/>
  </r>
  <r>
    <n v="1414"/>
    <s v="USD"/>
    <n v="1"/>
    <s v="failed"/>
    <x v="0"/>
    <n v="-3686"/>
    <n v="24"/>
    <n v="58.916666666666664"/>
    <x v="1"/>
    <n v="1381208400"/>
    <n v="1381726800"/>
    <x v="858"/>
    <d v="2013-10-14T05:00:00"/>
    <b v="0"/>
    <b v="0"/>
    <s v="film &amp; video/television"/>
    <x v="4"/>
    <x v="19"/>
  </r>
  <r>
    <n v="97524"/>
    <s v="USD"/>
    <n v="1"/>
    <s v="successful"/>
    <x v="1"/>
    <n v="54824"/>
    <n v="1681"/>
    <n v="58.015466983938133"/>
    <x v="1"/>
    <n v="1401685200"/>
    <n v="1402462800"/>
    <x v="859"/>
    <d v="2014-06-11T05:00:00"/>
    <b v="0"/>
    <b v="1"/>
    <s v="technology/web"/>
    <x v="2"/>
    <x v="2"/>
  </r>
  <r>
    <n v="26176"/>
    <s v="USD"/>
    <n v="1"/>
    <s v="failed"/>
    <x v="0"/>
    <n v="-94924"/>
    <n v="252"/>
    <n v="103.87301587301587"/>
    <x v="1"/>
    <n v="1291960800"/>
    <n v="1292133600"/>
    <x v="860"/>
    <d v="2010-12-12T06:00:00"/>
    <b v="0"/>
    <b v="1"/>
    <s v="theater/plays"/>
    <x v="3"/>
    <x v="3"/>
  </r>
  <r>
    <n v="2991"/>
    <s v="USD"/>
    <n v="1"/>
    <s v="successful"/>
    <x v="1"/>
    <n v="2191"/>
    <n v="32"/>
    <n v="93.46875"/>
    <x v="1"/>
    <n v="1368853200"/>
    <n v="1368939600"/>
    <x v="170"/>
    <d v="2013-05-19T05:00:00"/>
    <b v="0"/>
    <b v="0"/>
    <s v="music/indie rock"/>
    <x v="1"/>
    <x v="7"/>
  </r>
  <r>
    <n v="8366"/>
    <s v="USD"/>
    <n v="1"/>
    <s v="successful"/>
    <x v="1"/>
    <n v="2966"/>
    <n v="135"/>
    <n v="61.970370370370368"/>
    <x v="1"/>
    <n v="1448776800"/>
    <n v="1452146400"/>
    <x v="861"/>
    <d v="2016-01-07T06:00:00"/>
    <b v="0"/>
    <b v="1"/>
    <s v="theater/plays"/>
    <x v="3"/>
    <x v="3"/>
  </r>
  <r>
    <n v="12886"/>
    <s v="USD"/>
    <n v="1"/>
    <s v="successful"/>
    <x v="1"/>
    <n v="8886"/>
    <n v="140"/>
    <n v="92.042857142857144"/>
    <x v="1"/>
    <n v="1296194400"/>
    <n v="1296712800"/>
    <x v="862"/>
    <d v="2011-02-03T06:00:00"/>
    <b v="0"/>
    <b v="1"/>
    <s v="theater/plays"/>
    <x v="3"/>
    <x v="3"/>
  </r>
  <r>
    <n v="5177"/>
    <s v="USD"/>
    <n v="1"/>
    <s v="failed"/>
    <x v="0"/>
    <n v="-1823"/>
    <n v="67"/>
    <n v="77.268656716417908"/>
    <x v="1"/>
    <n v="1517983200"/>
    <n v="1520748000"/>
    <x v="863"/>
    <d v="2018-03-11T06:00:00"/>
    <b v="0"/>
    <b v="0"/>
    <s v="food/food trucks"/>
    <x v="0"/>
    <x v="0"/>
  </r>
  <r>
    <n v="8641"/>
    <s v="USD"/>
    <n v="1"/>
    <s v="successful"/>
    <x v="1"/>
    <n v="7641"/>
    <n v="92"/>
    <n v="93.923913043478265"/>
    <x v="1"/>
    <n v="1478930400"/>
    <n v="1480831200"/>
    <x v="864"/>
    <d v="2016-12-04T06:00:00"/>
    <b v="0"/>
    <b v="0"/>
    <s v="games/video games"/>
    <x v="6"/>
    <x v="11"/>
  </r>
  <r>
    <n v="86244"/>
    <s v="GBP"/>
    <n v="1.35"/>
    <s v="successful"/>
    <x v="1"/>
    <n v="56229.400000000009"/>
    <n v="1015"/>
    <n v="114.70876847290641"/>
    <x v="4"/>
    <n v="1426395600"/>
    <n v="1426914000"/>
    <x v="527"/>
    <d v="2015-03-21T05:00:00"/>
    <b v="0"/>
    <b v="0"/>
    <s v="theater/plays"/>
    <x v="3"/>
    <x v="3"/>
  </r>
  <r>
    <n v="78630"/>
    <s v="USD"/>
    <n v="1"/>
    <s v="failed"/>
    <x v="0"/>
    <n v="-116570"/>
    <n v="742"/>
    <n v="105.97035040431267"/>
    <x v="1"/>
    <n v="1446181200"/>
    <n v="1446616800"/>
    <x v="865"/>
    <d v="2015-11-04T06:00:00"/>
    <b v="1"/>
    <b v="0"/>
    <s v="publishing/nonfiction"/>
    <x v="5"/>
    <x v="9"/>
  </r>
  <r>
    <n v="11941"/>
    <s v="USD"/>
    <n v="1"/>
    <s v="successful"/>
    <x v="1"/>
    <n v="5241"/>
    <n v="323"/>
    <n v="36.969040247678016"/>
    <x v="1"/>
    <n v="1514181600"/>
    <n v="1517032800"/>
    <x v="866"/>
    <d v="2018-01-27T06:00:00"/>
    <b v="0"/>
    <b v="0"/>
    <s v="technology/web"/>
    <x v="2"/>
    <x v="2"/>
  </r>
  <r>
    <n v="6115"/>
    <s v="USD"/>
    <n v="1"/>
    <s v="failed"/>
    <x v="0"/>
    <n v="-1085"/>
    <n v="75"/>
    <n v="81.533333333333331"/>
    <x v="1"/>
    <n v="1311051600"/>
    <n v="1311224400"/>
    <x v="867"/>
    <d v="2011-07-21T05:00:00"/>
    <b v="0"/>
    <b v="1"/>
    <s v="film &amp; video/documentary"/>
    <x v="4"/>
    <x v="4"/>
  </r>
  <r>
    <n v="188404"/>
    <s v="USD"/>
    <n v="1"/>
    <s v="successful"/>
    <x v="1"/>
    <n v="59304"/>
    <n v="2326"/>
    <n v="80.999140154772135"/>
    <x v="1"/>
    <n v="1564894800"/>
    <n v="1566190800"/>
    <x v="868"/>
    <d v="2019-08-19T05:00:00"/>
    <b v="0"/>
    <b v="0"/>
    <s v="film &amp; video/documentary"/>
    <x v="4"/>
    <x v="4"/>
  </r>
  <r>
    <n v="9910"/>
    <s v="USD"/>
    <n v="1"/>
    <s v="successful"/>
    <x v="1"/>
    <n v="3410"/>
    <n v="381"/>
    <n v="26.010498687664043"/>
    <x v="1"/>
    <n v="1567918800"/>
    <n v="1570165200"/>
    <x v="105"/>
    <d v="2019-10-04T05:00:00"/>
    <b v="0"/>
    <b v="0"/>
    <s v="theater/plays"/>
    <x v="3"/>
    <x v="3"/>
  </r>
  <r>
    <n v="114523"/>
    <s v="USD"/>
    <n v="1"/>
    <s v="failed"/>
    <x v="0"/>
    <n v="-56077"/>
    <n v="4405"/>
    <n v="25.998410896708286"/>
    <x v="1"/>
    <n v="1386309600"/>
    <n v="1388556000"/>
    <x v="481"/>
    <d v="2014-01-01T06:00:00"/>
    <b v="0"/>
    <b v="1"/>
    <s v="music/rock"/>
    <x v="1"/>
    <x v="1"/>
  </r>
  <r>
    <n v="3144"/>
    <s v="USD"/>
    <n v="1"/>
    <s v="failed"/>
    <x v="0"/>
    <n v="-4656"/>
    <n v="92"/>
    <n v="34.173913043478258"/>
    <x v="1"/>
    <n v="1301979600"/>
    <n v="1303189200"/>
    <x v="253"/>
    <d v="2011-04-19T05:00:00"/>
    <b v="0"/>
    <b v="0"/>
    <s v="music/rock"/>
    <x v="1"/>
    <x v="1"/>
  </r>
  <r>
    <n v="13441"/>
    <s v="USD"/>
    <n v="1"/>
    <s v="successful"/>
    <x v="1"/>
    <n v="7241"/>
    <n v="480"/>
    <n v="28.002083333333335"/>
    <x v="1"/>
    <n v="1493269200"/>
    <n v="1494478800"/>
    <x v="869"/>
    <d v="2017-05-11T05:00:00"/>
    <b v="0"/>
    <b v="0"/>
    <s v="film &amp; video/documentary"/>
    <x v="4"/>
    <x v="4"/>
  </r>
  <r>
    <n v="4899"/>
    <s v="USD"/>
    <n v="1"/>
    <s v="failed"/>
    <x v="0"/>
    <n v="-4501"/>
    <n v="64"/>
    <n v="76.546875"/>
    <x v="1"/>
    <n v="1478930400"/>
    <n v="1480744800"/>
    <x v="864"/>
    <d v="2016-12-03T06:00:00"/>
    <b v="0"/>
    <b v="0"/>
    <s v="publishing/radio &amp; podcasts"/>
    <x v="5"/>
    <x v="15"/>
  </r>
  <r>
    <n v="11990"/>
    <s v="USD"/>
    <n v="1"/>
    <s v="successful"/>
    <x v="1"/>
    <n v="9590"/>
    <n v="226"/>
    <n v="53.053097345132741"/>
    <x v="1"/>
    <n v="1555390800"/>
    <n v="1555822800"/>
    <x v="843"/>
    <d v="2019-04-21T05:00:00"/>
    <b v="0"/>
    <b v="0"/>
    <s v="publishing/translations"/>
    <x v="5"/>
    <x v="18"/>
  </r>
  <r>
    <n v="6839"/>
    <s v="USD"/>
    <n v="1"/>
    <s v="failed"/>
    <x v="0"/>
    <n v="-961"/>
    <n v="64"/>
    <n v="106.859375"/>
    <x v="1"/>
    <n v="1456984800"/>
    <n v="1458882000"/>
    <x v="289"/>
    <d v="2016-03-25T05:00:00"/>
    <b v="0"/>
    <b v="1"/>
    <s v="film &amp; video/drama"/>
    <x v="4"/>
    <x v="6"/>
  </r>
  <r>
    <n v="11091"/>
    <s v="USD"/>
    <n v="1"/>
    <s v="successful"/>
    <x v="1"/>
    <n v="1291"/>
    <n v="241"/>
    <n v="46.020746887966808"/>
    <x v="1"/>
    <n v="1411621200"/>
    <n v="1411966800"/>
    <x v="870"/>
    <d v="2014-09-29T05:00:00"/>
    <b v="0"/>
    <b v="1"/>
    <s v="music/rock"/>
    <x v="1"/>
    <x v="1"/>
  </r>
  <r>
    <n v="13223"/>
    <s v="USD"/>
    <n v="1"/>
    <s v="successful"/>
    <x v="1"/>
    <n v="10123"/>
    <n v="132"/>
    <n v="100.17424242424242"/>
    <x v="1"/>
    <n v="1525669200"/>
    <n v="1526878800"/>
    <x v="871"/>
    <d v="2018-05-21T05:00:00"/>
    <b v="0"/>
    <b v="1"/>
    <s v="film &amp; video/drama"/>
    <x v="4"/>
    <x v="6"/>
  </r>
  <r>
    <n v="7608"/>
    <s v="EUR"/>
    <n v="1.1200000000000001"/>
    <s v="canceled"/>
    <x v="3"/>
    <n v="-1279.0399999999991"/>
    <n v="75"/>
    <n v="113.61280000000001"/>
    <x v="6"/>
    <n v="1450936800"/>
    <n v="1452405600"/>
    <x v="872"/>
    <d v="2016-01-10T06:00:00"/>
    <b v="0"/>
    <b v="1"/>
    <s v="photography/photography books"/>
    <x v="7"/>
    <x v="14"/>
  </r>
  <r>
    <n v="74073"/>
    <s v="USD"/>
    <n v="1"/>
    <s v="failed"/>
    <x v="0"/>
    <n v="-67027"/>
    <n v="842"/>
    <n v="87.972684085510693"/>
    <x v="1"/>
    <n v="1413522000"/>
    <n v="1414040400"/>
    <x v="873"/>
    <d v="2014-10-23T05:00:00"/>
    <b v="0"/>
    <b v="1"/>
    <s v="publishing/translations"/>
    <x v="5"/>
    <x v="18"/>
  </r>
  <r>
    <n v="153216"/>
    <s v="USD"/>
    <n v="1"/>
    <s v="successful"/>
    <x v="1"/>
    <n v="55916"/>
    <n v="2043"/>
    <n v="74.995594713656388"/>
    <x v="1"/>
    <n v="1541307600"/>
    <n v="1543816800"/>
    <x v="874"/>
    <d v="2018-12-03T06:00:00"/>
    <b v="0"/>
    <b v="1"/>
    <s v="food/food trucks"/>
    <x v="0"/>
    <x v="0"/>
  </r>
  <r>
    <n v="4814"/>
    <s v="USD"/>
    <n v="1"/>
    <s v="failed"/>
    <x v="0"/>
    <n v="-1786"/>
    <n v="112"/>
    <n v="42.982142857142854"/>
    <x v="1"/>
    <n v="1357106400"/>
    <n v="1359698400"/>
    <x v="875"/>
    <d v="2013-02-01T06:00:00"/>
    <b v="0"/>
    <b v="0"/>
    <s v="theater/plays"/>
    <x v="3"/>
    <x v="3"/>
  </r>
  <r>
    <n v="4603"/>
    <s v="EUR"/>
    <n v="1.1200000000000001"/>
    <s v="canceled"/>
    <x v="3"/>
    <n v="-2444.6399999999994"/>
    <n v="139"/>
    <n v="37.088920863309355"/>
    <x v="6"/>
    <n v="1390197600"/>
    <n v="1390629600"/>
    <x v="876"/>
    <d v="2014-01-25T06:00:00"/>
    <b v="0"/>
    <b v="0"/>
    <s v="theater/plays"/>
    <x v="3"/>
    <x v="3"/>
  </r>
  <r>
    <n v="37823"/>
    <s v="USD"/>
    <n v="1"/>
    <s v="failed"/>
    <x v="0"/>
    <n v="-28777"/>
    <n v="374"/>
    <n v="101.13101604278074"/>
    <x v="1"/>
    <n v="1265868000"/>
    <n v="1267077600"/>
    <x v="877"/>
    <d v="2010-02-25T06:00:00"/>
    <b v="0"/>
    <b v="1"/>
    <s v="music/indie rock"/>
    <x v="1"/>
    <x v="7"/>
  </r>
  <r>
    <n v="62819"/>
    <s v="USD"/>
    <n v="1"/>
    <s v="canceled"/>
    <x v="3"/>
    <n v="-48281"/>
    <n v="1122"/>
    <n v="55.98841354723708"/>
    <x v="1"/>
    <n v="1467176400"/>
    <n v="1467781200"/>
    <x v="878"/>
    <d v="2016-07-06T05:00:00"/>
    <b v="0"/>
    <b v="0"/>
    <s v="food/food trucks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61168-4B97-46AD-807A-2B96CD184E3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9" firstHeaderRow="0" firstDataRow="1" firstDataCol="1"/>
  <pivotFields count="20">
    <pivotField showAll="0"/>
    <pivotField showAll="0"/>
    <pivotField showAll="0"/>
    <pivotField numFmtId="1" showAll="0"/>
    <pivotField showAll="0"/>
    <pivotField showAll="0"/>
    <pivotField dataField="1" numFmtId="2" showAll="0"/>
    <pivotField showAll="0"/>
    <pivotField axis="axisRow" showAll="0">
      <items count="8">
        <item x="2"/>
        <item x="0"/>
        <item x="5"/>
        <item x="3"/>
        <item x="6"/>
        <item x="4"/>
        <item x="1"/>
        <item t="default"/>
      </items>
    </pivotField>
    <pivotField showAll="0"/>
    <pivotField dataField="1" numFmtId="2"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verage Donation" fld="6" baseField="0" baseItem="0" numFmtId="2"/>
    <dataField name="Sum of USD Average Donation" fld="10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35354-4395-4931-9275-DCA1FFC6FAA1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:C21" firstHeaderRow="0" firstDataRow="1" firstDataCol="1"/>
  <pivotFields count="21">
    <pivotField showAll="0"/>
    <pivotField showAll="0"/>
    <pivotField showAll="0"/>
    <pivotField dataField="1" showAll="0"/>
    <pivotField dataField="1" numFmtId="1" showAll="0">
      <items count="983">
        <item x="0"/>
        <item x="298"/>
        <item x="99"/>
        <item x="789"/>
        <item x="740"/>
        <item x="198"/>
        <item x="397"/>
        <item x="50"/>
        <item x="447"/>
        <item x="248"/>
        <item x="545"/>
        <item x="348"/>
        <item x="595"/>
        <item x="281"/>
        <item x="802"/>
        <item x="710"/>
        <item x="733"/>
        <item x="304"/>
        <item x="169"/>
        <item x="780"/>
        <item x="63"/>
        <item x="524"/>
        <item x="513"/>
        <item x="170"/>
        <item x="218"/>
        <item x="431"/>
        <item x="781"/>
        <item x="478"/>
        <item x="887"/>
        <item x="290"/>
        <item x="183"/>
        <item x="350"/>
        <item x="718"/>
        <item x="39"/>
        <item x="594"/>
        <item x="272"/>
        <item x="194"/>
        <item x="888"/>
        <item x="286"/>
        <item x="648"/>
        <item x="502"/>
        <item x="356"/>
        <item x="316"/>
        <item x="414"/>
        <item x="482"/>
        <item x="208"/>
        <item x="931"/>
        <item x="197"/>
        <item x="325"/>
        <item x="94"/>
        <item x="784"/>
        <item x="36"/>
        <item x="745"/>
        <item x="352"/>
        <item x="863"/>
        <item x="605"/>
        <item x="291"/>
        <item x="905"/>
        <item x="315"/>
        <item x="254"/>
        <item x="446"/>
        <item x="66"/>
        <item x="454"/>
        <item x="900"/>
        <item x="701"/>
        <item x="954"/>
        <item x="607"/>
        <item x="817"/>
        <item x="6"/>
        <item x="372"/>
        <item x="145"/>
        <item x="236"/>
        <item x="557"/>
        <item x="155"/>
        <item x="572"/>
        <item x="728"/>
        <item x="861"/>
        <item x="910"/>
        <item x="44"/>
        <item x="796"/>
        <item x="308"/>
        <item x="730"/>
        <item x="27"/>
        <item x="820"/>
        <item x="465"/>
        <item x="492"/>
        <item x="920"/>
        <item x="438"/>
        <item x="451"/>
        <item x="520"/>
        <item x="404"/>
        <item x="891"/>
        <item x="795"/>
        <item x="639"/>
        <item x="365"/>
        <item x="69"/>
        <item x="269"/>
        <item x="297"/>
        <item x="5"/>
        <item x="936"/>
        <item x="657"/>
        <item x="491"/>
        <item x="421"/>
        <item x="735"/>
        <item x="550"/>
        <item x="870"/>
        <item x="7"/>
        <item x="129"/>
        <item x="353"/>
        <item x="872"/>
        <item x="294"/>
        <item x="882"/>
        <item x="52"/>
        <item x="3"/>
        <item x="837"/>
        <item x="202"/>
        <item x="726"/>
        <item x="188"/>
        <item x="844"/>
        <item x="537"/>
        <item x="181"/>
        <item x="830"/>
        <item x="266"/>
        <item x="135"/>
        <item x="64"/>
        <item x="664"/>
        <item x="102"/>
        <item x="344"/>
        <item x="761"/>
        <item x="843"/>
        <item x="301"/>
        <item x="901"/>
        <item x="620"/>
        <item x="321"/>
        <item x="186"/>
        <item x="399"/>
        <item x="867"/>
        <item x="234"/>
        <item x="957"/>
        <item x="191"/>
        <item x="11"/>
        <item x="449"/>
        <item x="108"/>
        <item x="307"/>
        <item x="237"/>
        <item x="969"/>
        <item x="777"/>
        <item x="9"/>
        <item x="313"/>
        <item x="440"/>
        <item x="317"/>
        <item x="508"/>
        <item x="128"/>
        <item x="8"/>
        <item x="911"/>
        <item x="324"/>
        <item x="493"/>
        <item x="778"/>
        <item x="793"/>
        <item x="515"/>
        <item x="204"/>
        <item x="558"/>
        <item x="886"/>
        <item x="510"/>
        <item x="189"/>
        <item x="233"/>
        <item x="566"/>
        <item x="391"/>
        <item x="131"/>
        <item x="923"/>
        <item x="249"/>
        <item x="576"/>
        <item x="354"/>
        <item x="59"/>
        <item x="914"/>
        <item x="376"/>
        <item x="463"/>
        <item x="242"/>
        <item x="377"/>
        <item x="585"/>
        <item x="72"/>
        <item x="907"/>
        <item x="457"/>
        <item x="561"/>
        <item x="312"/>
        <item x="814"/>
        <item x="46"/>
        <item x="355"/>
        <item x="205"/>
        <item x="785"/>
        <item x="752"/>
        <item x="926"/>
        <item x="159"/>
        <item x="879"/>
        <item x="388"/>
        <item x="668"/>
        <item x="85"/>
        <item x="77"/>
        <item x="387"/>
        <item x="806"/>
        <item x="45"/>
        <item x="577"/>
        <item x="924"/>
        <item x="486"/>
        <item x="473"/>
        <item x="156"/>
        <item x="790"/>
        <item x="943"/>
        <item x="295"/>
        <item x="692"/>
        <item x="136"/>
        <item x="497"/>
        <item x="978"/>
        <item x="631"/>
        <item x="341"/>
        <item x="916"/>
        <item x="567"/>
        <item x="815"/>
        <item x="816"/>
        <item x="898"/>
        <item x="727"/>
        <item x="845"/>
        <item x="296"/>
        <item x="582"/>
        <item x="833"/>
        <item x="374"/>
        <item x="584"/>
        <item x="979"/>
        <item x="960"/>
        <item x="4"/>
        <item x="770"/>
        <item x="179"/>
        <item x="274"/>
        <item x="260"/>
        <item x="742"/>
        <item x="172"/>
        <item x="54"/>
        <item x="848"/>
        <item x="769"/>
        <item x="711"/>
        <item x="864"/>
        <item x="860"/>
        <item x="427"/>
        <item x="134"/>
        <item x="857"/>
        <item x="229"/>
        <item x="168"/>
        <item x="625"/>
        <item x="443"/>
        <item x="659"/>
        <item x="946"/>
        <item x="203"/>
        <item x="925"/>
        <item x="928"/>
        <item x="675"/>
        <item x="12"/>
        <item x="456"/>
        <item x="747"/>
        <item x="915"/>
        <item x="876"/>
        <item x="379"/>
        <item x="230"/>
        <item x="323"/>
        <item x="615"/>
        <item x="932"/>
        <item x="527"/>
        <item x="464"/>
        <item x="622"/>
        <item x="231"/>
        <item x="418"/>
        <item x="166"/>
        <item x="213"/>
        <item x="263"/>
        <item x="196"/>
        <item x="823"/>
        <item x="18"/>
        <item x="729"/>
        <item x="965"/>
        <item x="58"/>
        <item x="600"/>
        <item x="586"/>
        <item x="57"/>
        <item x="690"/>
        <item x="250"/>
        <item x="574"/>
        <item x="571"/>
        <item x="518"/>
        <item x="115"/>
        <item x="753"/>
        <item x="598"/>
        <item x="117"/>
        <item x="283"/>
        <item x="700"/>
        <item x="429"/>
        <item x="893"/>
        <item x="787"/>
        <item x="505"/>
        <item x="417"/>
        <item x="74"/>
        <item x="71"/>
        <item x="489"/>
        <item x="305"/>
        <item x="106"/>
        <item x="200"/>
        <item x="847"/>
        <item x="512"/>
        <item x="220"/>
        <item x="942"/>
        <item x="581"/>
        <item x="909"/>
        <item x="629"/>
        <item x="944"/>
        <item x="972"/>
        <item x="541"/>
        <item x="855"/>
        <item x="176"/>
        <item x="494"/>
        <item x="792"/>
        <item x="80"/>
        <item x="682"/>
        <item x="534"/>
        <item x="47"/>
        <item x="314"/>
        <item x="721"/>
        <item x="142"/>
        <item x="683"/>
        <item x="680"/>
        <item x="651"/>
        <item x="165"/>
        <item x="275"/>
        <item x="568"/>
        <item x="764"/>
        <item x="685"/>
        <item x="801"/>
        <item x="805"/>
        <item x="654"/>
        <item x="539"/>
        <item x="499"/>
        <item x="938"/>
        <item x="422"/>
        <item x="852"/>
        <item x="591"/>
        <item x="271"/>
        <item x="613"/>
        <item x="553"/>
        <item x="42"/>
        <item x="754"/>
        <item x="303"/>
        <item x="292"/>
        <item x="941"/>
        <item x="868"/>
        <item x="318"/>
        <item x="363"/>
        <item x="673"/>
        <item x="951"/>
        <item x="755"/>
        <item x="282"/>
        <item x="681"/>
        <item x="408"/>
        <item x="289"/>
        <item x="674"/>
        <item x="794"/>
        <item x="783"/>
        <item x="708"/>
        <item x="255"/>
        <item x="361"/>
        <item x="786"/>
        <item x="741"/>
        <item x="958"/>
        <item x="471"/>
        <item x="124"/>
        <item x="252"/>
        <item x="190"/>
        <item x="975"/>
        <item x="116"/>
        <item x="952"/>
        <item x="841"/>
        <item x="89"/>
        <item x="961"/>
        <item x="606"/>
        <item x="601"/>
        <item x="476"/>
        <item x="803"/>
        <item x="652"/>
        <item x="311"/>
        <item x="192"/>
        <item x="111"/>
        <item x="885"/>
        <item x="831"/>
        <item x="276"/>
        <item x="462"/>
        <item x="267"/>
        <item x="161"/>
        <item x="547"/>
        <item x="825"/>
        <item x="842"/>
        <item x="653"/>
        <item x="470"/>
        <item x="835"/>
        <item x="774"/>
        <item x="107"/>
        <item x="890"/>
        <item x="405"/>
        <item x="246"/>
        <item x="280"/>
        <item x="713"/>
        <item x="232"/>
        <item x="100"/>
        <item x="137"/>
        <item x="392"/>
        <item x="73"/>
        <item x="846"/>
        <item x="630"/>
        <item x="146"/>
        <item x="273"/>
        <item x="756"/>
        <item x="829"/>
        <item x="874"/>
        <item x="933"/>
        <item x="359"/>
        <item x="904"/>
        <item x="378"/>
        <item x="523"/>
        <item x="428"/>
        <item x="104"/>
        <item x="634"/>
        <item x="967"/>
        <item x="258"/>
        <item x="569"/>
        <item x="434"/>
        <item x="287"/>
        <item x="919"/>
        <item x="746"/>
        <item x="228"/>
        <item x="38"/>
        <item x="922"/>
        <item x="241"/>
        <item x="467"/>
        <item x="13"/>
        <item x="423"/>
        <item x="466"/>
        <item x="706"/>
        <item x="719"/>
        <item x="101"/>
        <item x="772"/>
        <item x="485"/>
        <item x="182"/>
        <item x="709"/>
        <item x="945"/>
        <item x="364"/>
        <item x="549"/>
        <item x="694"/>
        <item x="123"/>
        <item x="240"/>
        <item x="442"/>
        <item x="118"/>
        <item x="257"/>
        <item x="261"/>
        <item x="902"/>
        <item x="834"/>
        <item x="441"/>
        <item x="160"/>
        <item x="771"/>
        <item x="224"/>
        <item x="16"/>
        <item x="516"/>
        <item x="419"/>
        <item x="758"/>
        <item x="973"/>
        <item x="880"/>
        <item x="589"/>
        <item x="703"/>
        <item x="737"/>
        <item x="821"/>
        <item x="147"/>
        <item x="918"/>
        <item x="37"/>
        <item x="302"/>
        <item x="948"/>
        <item x="56"/>
        <item x="141"/>
        <item x="895"/>
        <item x="697"/>
        <item x="143"/>
        <item x="322"/>
        <item x="484"/>
        <item x="55"/>
        <item x="93"/>
        <item x="331"/>
        <item x="25"/>
        <item x="666"/>
        <item x="964"/>
        <item x="357"/>
        <item x="552"/>
        <item x="927"/>
        <item x="971"/>
        <item x="439"/>
        <item x="603"/>
        <item x="96"/>
        <item x="878"/>
        <item x="743"/>
        <item x="299"/>
        <item x="658"/>
        <item x="873"/>
        <item x="791"/>
        <item x="656"/>
        <item x="775"/>
        <item x="139"/>
        <item x="373"/>
        <item x="767"/>
        <item x="210"/>
        <item x="53"/>
        <item x="798"/>
        <item x="86"/>
        <item x="940"/>
        <item x="112"/>
        <item x="679"/>
        <item x="551"/>
        <item x="836"/>
        <item x="500"/>
        <item x="88"/>
        <item x="412"/>
        <item x="542"/>
        <item x="345"/>
        <item x="507"/>
        <item x="643"/>
        <item x="813"/>
        <item x="309"/>
        <item x="959"/>
        <item x="853"/>
        <item x="521"/>
        <item x="889"/>
        <item x="158"/>
        <item x="828"/>
        <item x="596"/>
        <item x="760"/>
        <item x="580"/>
        <item x="947"/>
        <item x="618"/>
        <item x="646"/>
        <item x="285"/>
        <item x="974"/>
        <item x="556"/>
        <item x="468"/>
        <item x="41"/>
        <item x="529"/>
        <item x="724"/>
        <item x="256"/>
        <item x="164"/>
        <item x="970"/>
        <item x="949"/>
        <item x="732"/>
        <item x="633"/>
        <item x="78"/>
        <item x="148"/>
        <item x="49"/>
        <item x="277"/>
        <item x="395"/>
        <item x="433"/>
        <item x="490"/>
        <item x="360"/>
        <item x="398"/>
        <item x="686"/>
        <item x="113"/>
        <item x="877"/>
        <item x="10"/>
        <item x="538"/>
        <item x="707"/>
        <item x="678"/>
        <item x="132"/>
        <item x="105"/>
        <item x="34"/>
        <item x="644"/>
        <item x="530"/>
        <item x="409"/>
        <item x="394"/>
        <item x="535"/>
        <item x="731"/>
        <item x="380"/>
        <item x="734"/>
        <item x="617"/>
        <item x="808"/>
        <item x="199"/>
        <item x="896"/>
        <item x="212"/>
        <item x="677"/>
        <item x="65"/>
        <item x="751"/>
        <item x="698"/>
        <item x="903"/>
        <item x="62"/>
        <item x="30"/>
        <item x="670"/>
        <item x="278"/>
        <item x="362"/>
        <item x="1"/>
        <item x="849"/>
        <item x="75"/>
        <item x="810"/>
        <item x="329"/>
        <item x="826"/>
        <item x="31"/>
        <item x="244"/>
        <item x="717"/>
        <item x="702"/>
        <item x="367"/>
        <item x="243"/>
        <item x="235"/>
        <item x="435"/>
        <item x="532"/>
        <item x="562"/>
        <item x="40"/>
        <item x="98"/>
        <item x="619"/>
        <item x="884"/>
        <item x="739"/>
        <item x="714"/>
        <item x="930"/>
        <item x="385"/>
        <item x="699"/>
        <item x="782"/>
        <item x="420"/>
        <item x="913"/>
        <item x="573"/>
        <item x="807"/>
        <item x="609"/>
        <item x="68"/>
        <item x="610"/>
        <item x="517"/>
        <item x="531"/>
        <item x="840"/>
        <item x="216"/>
        <item x="475"/>
        <item x="669"/>
        <item x="154"/>
        <item x="750"/>
        <item x="14"/>
        <item x="812"/>
        <item x="628"/>
        <item x="138"/>
        <item x="366"/>
        <item x="284"/>
        <item x="632"/>
        <item x="23"/>
        <item x="82"/>
        <item x="587"/>
        <item x="819"/>
        <item x="109"/>
        <item x="327"/>
        <item x="371"/>
        <item x="97"/>
        <item x="300"/>
        <item x="122"/>
        <item x="897"/>
        <item x="375"/>
        <item x="956"/>
        <item x="259"/>
        <item x="402"/>
        <item x="655"/>
        <item x="35"/>
        <item x="184"/>
        <item x="207"/>
        <item x="705"/>
        <item x="180"/>
        <item x="894"/>
        <item x="19"/>
        <item x="624"/>
        <item x="343"/>
        <item x="649"/>
        <item x="866"/>
        <item x="340"/>
        <item x="635"/>
        <item x="647"/>
        <item x="338"/>
        <item x="506"/>
        <item x="939"/>
        <item x="509"/>
        <item x="481"/>
        <item x="980"/>
        <item x="81"/>
        <item x="854"/>
        <item x="15"/>
        <item x="21"/>
        <item x="126"/>
        <item x="83"/>
        <item x="79"/>
        <item x="608"/>
        <item x="330"/>
        <item x="84"/>
        <item x="127"/>
        <item x="384"/>
        <item x="187"/>
        <item x="776"/>
        <item x="445"/>
        <item x="488"/>
        <item x="498"/>
        <item x="766"/>
        <item x="425"/>
        <item x="268"/>
        <item x="173"/>
        <item x="716"/>
        <item x="479"/>
        <item x="536"/>
        <item x="444"/>
        <item x="26"/>
        <item x="570"/>
        <item x="393"/>
        <item x="511"/>
        <item x="564"/>
        <item x="757"/>
        <item x="621"/>
        <item x="407"/>
        <item x="612"/>
        <item x="929"/>
        <item x="779"/>
        <item x="382"/>
        <item x="533"/>
        <item x="472"/>
        <item x="193"/>
        <item x="665"/>
        <item x="953"/>
        <item x="459"/>
        <item x="215"/>
        <item x="413"/>
        <item x="469"/>
        <item x="636"/>
        <item x="578"/>
        <item x="396"/>
        <item x="91"/>
        <item x="640"/>
        <item x="406"/>
        <item x="981"/>
        <item x="140"/>
        <item x="430"/>
        <item x="92"/>
        <item x="389"/>
        <item x="738"/>
        <item x="334"/>
        <item x="415"/>
        <item x="125"/>
        <item x="676"/>
        <item x="641"/>
        <item x="144"/>
        <item x="799"/>
        <item x="403"/>
        <item x="765"/>
        <item x="546"/>
        <item x="110"/>
        <item x="976"/>
        <item x="548"/>
        <item x="22"/>
        <item x="712"/>
        <item x="661"/>
        <item x="663"/>
        <item x="650"/>
        <item x="822"/>
        <item x="963"/>
        <item x="495"/>
        <item x="851"/>
        <item x="858"/>
        <item x="251"/>
        <item x="337"/>
        <item x="519"/>
        <item x="221"/>
        <item x="838"/>
        <item x="293"/>
        <item x="342"/>
        <item x="723"/>
        <item x="90"/>
        <item x="544"/>
        <item x="328"/>
        <item x="921"/>
        <item x="87"/>
        <item x="174"/>
        <item x="768"/>
        <item x="638"/>
        <item x="306"/>
        <item x="720"/>
        <item x="149"/>
        <item x="121"/>
        <item x="906"/>
        <item x="153"/>
        <item x="691"/>
        <item x="597"/>
        <item x="288"/>
        <item x="626"/>
        <item x="883"/>
        <item x="349"/>
        <item x="461"/>
        <item x="565"/>
        <item x="696"/>
        <item x="347"/>
        <item x="76"/>
        <item x="264"/>
        <item x="525"/>
        <item x="253"/>
        <item x="339"/>
        <item x="687"/>
        <item x="611"/>
        <item x="715"/>
        <item x="955"/>
        <item x="32"/>
        <item x="2"/>
        <item x="167"/>
        <item x="209"/>
        <item x="788"/>
        <item x="265"/>
        <item x="120"/>
        <item x="800"/>
        <item x="60"/>
        <item x="152"/>
        <item x="436"/>
        <item x="763"/>
        <item x="386"/>
        <item x="935"/>
        <item x="185"/>
        <item x="773"/>
        <item x="450"/>
        <item x="225"/>
        <item x="579"/>
        <item x="383"/>
        <item x="480"/>
        <item x="24"/>
        <item x="881"/>
        <item x="818"/>
        <item x="797"/>
        <item x="554"/>
        <item x="390"/>
        <item x="133"/>
        <item x="811"/>
        <item x="722"/>
        <item x="496"/>
        <item x="937"/>
        <item x="759"/>
        <item x="869"/>
        <item x="163"/>
        <item x="119"/>
        <item x="968"/>
        <item x="749"/>
        <item x="684"/>
        <item x="335"/>
        <item x="962"/>
        <item x="827"/>
        <item x="410"/>
        <item x="177"/>
        <item x="667"/>
        <item x="239"/>
        <item x="736"/>
        <item x="744"/>
        <item x="455"/>
        <item x="662"/>
        <item x="178"/>
        <item x="504"/>
        <item x="219"/>
        <item x="950"/>
        <item x="892"/>
        <item x="238"/>
        <item x="332"/>
        <item x="748"/>
        <item x="400"/>
        <item x="336"/>
        <item x="862"/>
        <item x="871"/>
        <item x="369"/>
        <item x="48"/>
        <item x="725"/>
        <item x="326"/>
        <item x="201"/>
        <item x="563"/>
        <item x="17"/>
        <item x="61"/>
        <item x="28"/>
        <item x="452"/>
        <item x="351"/>
        <item x="217"/>
        <item x="689"/>
        <item x="458"/>
        <item x="859"/>
        <item x="522"/>
        <item x="416"/>
        <item x="559"/>
        <item x="671"/>
        <item x="346"/>
        <item x="839"/>
        <item x="460"/>
        <item x="590"/>
        <item x="20"/>
        <item x="592"/>
        <item x="575"/>
        <item x="850"/>
        <item x="279"/>
        <item x="162"/>
        <item x="824"/>
        <item x="599"/>
        <item x="95"/>
        <item x="453"/>
        <item x="977"/>
        <item x="401"/>
        <item x="270"/>
        <item x="875"/>
        <item x="171"/>
        <item x="627"/>
        <item x="614"/>
        <item x="555"/>
        <item x="672"/>
        <item x="934"/>
        <item x="67"/>
        <item x="411"/>
        <item x="477"/>
        <item x="319"/>
        <item x="175"/>
        <item x="474"/>
        <item x="114"/>
        <item x="195"/>
        <item x="540"/>
        <item x="370"/>
        <item x="226"/>
        <item x="262"/>
        <item x="227"/>
        <item x="437"/>
        <item x="501"/>
        <item x="43"/>
        <item x="247"/>
        <item x="583"/>
        <item x="762"/>
        <item x="103"/>
        <item x="211"/>
        <item x="426"/>
        <item x="487"/>
        <item x="917"/>
        <item x="150"/>
        <item x="151"/>
        <item x="223"/>
        <item x="70"/>
        <item x="645"/>
        <item x="637"/>
        <item x="368"/>
        <item x="543"/>
        <item x="604"/>
        <item x="602"/>
        <item x="514"/>
        <item x="29"/>
        <item x="704"/>
        <item x="448"/>
        <item x="358"/>
        <item x="310"/>
        <item x="623"/>
        <item x="245"/>
        <item x="832"/>
        <item x="222"/>
        <item x="588"/>
        <item x="966"/>
        <item x="214"/>
        <item x="809"/>
        <item x="33"/>
        <item x="157"/>
        <item x="865"/>
        <item x="503"/>
        <item x="560"/>
        <item x="856"/>
        <item x="642"/>
        <item x="660"/>
        <item x="51"/>
        <item x="320"/>
        <item x="381"/>
        <item x="688"/>
        <item x="593"/>
        <item x="424"/>
        <item x="483"/>
        <item x="693"/>
        <item x="333"/>
        <item x="206"/>
        <item x="432"/>
        <item x="616"/>
        <item x="804"/>
        <item x="526"/>
        <item x="908"/>
        <item x="912"/>
        <item x="130"/>
        <item x="695"/>
        <item x="528"/>
        <item x="899"/>
        <item t="default"/>
      </items>
    </pivotField>
    <pivotField showAll="0"/>
    <pivotField axis="axisRow" showAll="0">
      <items count="8">
        <item x="2"/>
        <item x="0"/>
        <item x="5"/>
        <item x="3"/>
        <item x="6"/>
        <item x="4"/>
        <item x="1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SD goal" fld="3" baseField="0" baseItem="0"/>
    <dataField name="Sum of USD pledged" fld="4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8F58E-55E5-4659-AB6F-2C4BB3D16012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C9" firstHeaderRow="0" firstDataRow="1" firstDataCol="1"/>
  <pivotFields count="18">
    <pivotField showAll="0"/>
    <pivotField showAll="0"/>
    <pivotField showAll="0"/>
    <pivotField dataField="1" showAll="0"/>
    <pivotField dataField="1" showAll="0"/>
    <pivotField numFmtId="1" showAll="0"/>
    <pivotField showAll="0"/>
    <pivotField showAll="0"/>
    <pivotField showAll="0">
      <items count="985">
        <item x="100"/>
        <item x="50"/>
        <item x="248"/>
        <item x="446"/>
        <item x="298"/>
        <item x="420"/>
        <item x="364"/>
        <item x="849"/>
        <item x="896"/>
        <item x="567"/>
        <item x="708"/>
        <item x="656"/>
        <item x="664"/>
        <item x="818"/>
        <item x="403"/>
        <item x="713"/>
        <item x="268"/>
        <item x="725"/>
        <item x="277"/>
        <item x="283"/>
        <item x="171"/>
        <item x="901"/>
        <item x="324"/>
        <item x="853"/>
        <item x="122"/>
        <item x="969"/>
        <item x="247"/>
        <item x="562"/>
        <item x="548"/>
        <item x="968"/>
        <item x="744"/>
        <item x="352"/>
        <item x="899"/>
        <item x="752"/>
        <item x="264"/>
        <item x="415"/>
        <item x="43"/>
        <item x="689"/>
        <item x="466"/>
        <item x="98"/>
        <item x="493"/>
        <item x="728"/>
        <item x="603"/>
        <item x="637"/>
        <item x="130"/>
        <item x="971"/>
        <item x="709"/>
        <item x="790"/>
        <item x="208"/>
        <item x="520"/>
        <item x="453"/>
        <item x="410"/>
        <item x="447"/>
        <item x="67"/>
        <item x="659"/>
        <item x="836"/>
        <item x="58"/>
        <item x="388"/>
        <item x="349"/>
        <item x="734"/>
        <item x="146"/>
        <item x="516"/>
        <item x="442"/>
        <item x="367"/>
        <item x="639"/>
        <item x="223"/>
        <item x="262"/>
        <item x="411"/>
        <item x="683"/>
        <item x="621"/>
        <item x="59"/>
        <item x="325"/>
        <item x="492"/>
        <item x="929"/>
        <item x="740"/>
        <item x="117"/>
        <item x="773"/>
        <item x="8"/>
        <item x="893"/>
        <item x="522"/>
        <item x="152"/>
        <item x="216"/>
        <item x="644"/>
        <item x="102"/>
        <item x="394"/>
        <item x="312"/>
        <item x="183"/>
        <item x="57"/>
        <item x="906"/>
        <item x="486"/>
        <item x="730"/>
        <item x="758"/>
        <item x="860"/>
        <item x="816"/>
        <item x="185"/>
        <item x="269"/>
        <item x="791"/>
        <item x="887"/>
        <item x="52"/>
        <item x="843"/>
        <item x="783"/>
        <item x="722"/>
        <item x="617"/>
        <item x="177"/>
        <item x="765"/>
        <item x="827"/>
        <item x="761"/>
        <item x="930"/>
        <item x="341"/>
        <item x="769"/>
        <item x="981"/>
        <item x="291"/>
        <item x="482"/>
        <item x="917"/>
        <item x="825"/>
        <item x="970"/>
        <item x="564"/>
        <item x="112"/>
        <item x="33"/>
        <item x="26"/>
        <item x="601"/>
        <item x="191"/>
        <item x="439"/>
        <item x="197"/>
        <item x="42"/>
        <item x="293"/>
        <item x="500"/>
        <item x="162"/>
        <item x="667"/>
        <item x="510"/>
        <item x="440"/>
        <item x="739"/>
        <item x="965"/>
        <item x="278"/>
        <item x="933"/>
        <item x="868"/>
        <item x="451"/>
        <item x="743"/>
        <item x="862"/>
        <item x="497"/>
        <item x="190"/>
        <item x="95"/>
        <item x="184"/>
        <item x="322"/>
        <item x="905"/>
        <item x="271"/>
        <item x="545"/>
        <item x="320"/>
        <item x="638"/>
        <item x="495"/>
        <item x="32"/>
        <item x="249"/>
        <item x="258"/>
        <item x="311"/>
        <item x="24"/>
        <item x="460"/>
        <item x="233"/>
        <item x="180"/>
        <item x="218"/>
        <item x="537"/>
        <item x="297"/>
        <item x="669"/>
        <item x="471"/>
        <item x="286"/>
        <item x="671"/>
        <item x="287"/>
        <item x="83"/>
        <item x="211"/>
        <item x="907"/>
        <item x="274"/>
        <item x="599"/>
        <item x="737"/>
        <item x="946"/>
        <item x="374"/>
        <item x="473"/>
        <item x="871"/>
        <item x="182"/>
        <item x="519"/>
        <item x="381"/>
        <item x="412"/>
        <item x="346"/>
        <item x="78"/>
        <item x="299"/>
        <item x="754"/>
        <item x="949"/>
        <item x="307"/>
        <item x="845"/>
        <item x="571"/>
        <item x="869"/>
        <item x="874"/>
        <item x="392"/>
        <item x="167"/>
        <item x="174"/>
        <item x="796"/>
        <item x="389"/>
        <item x="859"/>
        <item x="213"/>
        <item x="665"/>
        <item x="315"/>
        <item x="240"/>
        <item x="682"/>
        <item x="481"/>
        <item x="794"/>
        <item x="980"/>
        <item x="201"/>
        <item x="762"/>
        <item x="940"/>
        <item x="241"/>
        <item x="590"/>
        <item x="807"/>
        <item x="132"/>
        <item x="947"/>
        <item x="945"/>
        <item x="581"/>
        <item x="292"/>
        <item x="822"/>
        <item x="115"/>
        <item x="435"/>
        <item x="164"/>
        <item x="533"/>
        <item x="706"/>
        <item x="788"/>
        <item x="502"/>
        <item x="657"/>
        <item x="54"/>
        <item x="892"/>
        <item x="643"/>
        <item x="19"/>
        <item x="328"/>
        <item x="178"/>
        <item x="936"/>
        <item x="605"/>
        <item x="785"/>
        <item x="235"/>
        <item x="49"/>
        <item x="18"/>
        <item x="450"/>
        <item x="851"/>
        <item x="975"/>
        <item x="397"/>
        <item x="46"/>
        <item x="915"/>
        <item x="192"/>
        <item x="934"/>
        <item x="135"/>
        <item x="136"/>
        <item x="147"/>
        <item x="891"/>
        <item x="587"/>
        <item x="357"/>
        <item x="666"/>
        <item x="390"/>
        <item x="414"/>
        <item x="348"/>
        <item x="877"/>
        <item x="741"/>
        <item x="331"/>
        <item x="125"/>
        <item x="422"/>
        <item x="377"/>
        <item x="47"/>
        <item x="220"/>
        <item x="672"/>
        <item x="799"/>
        <item x="574"/>
        <item x="79"/>
        <item x="31"/>
        <item x="393"/>
        <item x="556"/>
        <item x="94"/>
        <item x="526"/>
        <item x="480"/>
        <item x="310"/>
        <item x="629"/>
        <item x="889"/>
        <item x="260"/>
        <item x="355"/>
        <item x="746"/>
        <item x="406"/>
        <item x="123"/>
        <item x="554"/>
        <item x="382"/>
        <item x="647"/>
        <item x="371"/>
        <item x="583"/>
        <item x="888"/>
        <item x="317"/>
        <item x="701"/>
        <item x="609"/>
        <item x="467"/>
        <item x="417"/>
        <item x="472"/>
        <item x="207"/>
        <item x="943"/>
        <item x="779"/>
        <item x="490"/>
        <item x="916"/>
        <item x="580"/>
        <item x="109"/>
        <item x="272"/>
        <item x="195"/>
        <item x="433"/>
        <item x="679"/>
        <item x="265"/>
        <item x="913"/>
        <item x="222"/>
        <item x="151"/>
        <item x="566"/>
        <item x="281"/>
        <item x="775"/>
        <item x="786"/>
        <item x="503"/>
        <item x="841"/>
        <item x="436"/>
        <item x="597"/>
        <item x="48"/>
        <item x="626"/>
        <item x="507"/>
        <item x="973"/>
        <item x="316"/>
        <item x="759"/>
        <item x="559"/>
        <item x="525"/>
        <item x="326"/>
        <item x="418"/>
        <item x="455"/>
        <item x="261"/>
        <item x="575"/>
        <item x="551"/>
        <item x="879"/>
        <item x="753"/>
        <item x="842"/>
        <item x="437"/>
        <item x="784"/>
        <item x="890"/>
        <item x="232"/>
        <item x="432"/>
        <item x="950"/>
        <item x="219"/>
        <item x="886"/>
        <item x="755"/>
        <item x="165"/>
        <item x="529"/>
        <item x="80"/>
        <item x="797"/>
        <item x="627"/>
        <item x="983"/>
        <item x="399"/>
        <item x="454"/>
        <item x="616"/>
        <item x="555"/>
        <item x="101"/>
        <item x="675"/>
        <item x="74"/>
        <item x="266"/>
        <item x="693"/>
        <item x="607"/>
        <item x="76"/>
        <item x="253"/>
        <item x="535"/>
        <item x="39"/>
        <item x="847"/>
        <item x="856"/>
        <item x="880"/>
        <item x="924"/>
        <item x="160"/>
        <item x="598"/>
        <item x="903"/>
        <item x="90"/>
        <item x="463"/>
        <item x="259"/>
        <item x="870"/>
        <item x="956"/>
        <item x="62"/>
        <item x="810"/>
        <item x="634"/>
        <item x="161"/>
        <item x="649"/>
        <item x="767"/>
        <item x="955"/>
        <item x="509"/>
        <item x="68"/>
        <item x="181"/>
        <item x="176"/>
        <item x="646"/>
        <item x="474"/>
        <item x="368"/>
        <item x="139"/>
        <item x="53"/>
        <item x="372"/>
        <item x="314"/>
        <item x="360"/>
        <item x="645"/>
        <item x="496"/>
        <item x="543"/>
        <item x="624"/>
        <item x="150"/>
        <item x="787"/>
        <item x="434"/>
        <item x="557"/>
        <item x="246"/>
        <item x="6"/>
        <item x="561"/>
        <item x="401"/>
        <item x="209"/>
        <item x="141"/>
        <item x="540"/>
        <item x="716"/>
        <item x="65"/>
        <item x="585"/>
        <item x="86"/>
        <item x="204"/>
        <item x="736"/>
        <item x="282"/>
        <item x="959"/>
        <item x="28"/>
        <item x="215"/>
        <item x="751"/>
        <item x="530"/>
        <item x="596"/>
        <item x="513"/>
        <item x="593"/>
        <item x="413"/>
        <item x="687"/>
        <item x="378"/>
        <item x="10"/>
        <item x="424"/>
        <item x="835"/>
        <item x="120"/>
        <item x="511"/>
        <item x="441"/>
        <item x="552"/>
        <item x="202"/>
        <item x="230"/>
        <item x="610"/>
        <item x="524"/>
        <item x="527"/>
        <item x="356"/>
        <item x="254"/>
        <item x="829"/>
        <item x="334"/>
        <item x="70"/>
        <item x="578"/>
        <item x="802"/>
        <item x="817"/>
        <item x="823"/>
        <item x="7"/>
        <item x="465"/>
        <item x="914"/>
        <item x="820"/>
        <item x="227"/>
        <item x="96"/>
        <item x="319"/>
        <item x="690"/>
        <item x="295"/>
        <item x="426"/>
        <item x="707"/>
        <item x="813"/>
        <item x="305"/>
        <item x="244"/>
        <item x="140"/>
        <item x="572"/>
        <item x="726"/>
        <item x="345"/>
        <item x="501"/>
        <item x="685"/>
        <item x="396"/>
        <item x="376"/>
        <item x="103"/>
        <item x="457"/>
        <item x="226"/>
        <item x="577"/>
        <item x="594"/>
        <item x="584"/>
        <item x="745"/>
        <item x="898"/>
        <item x="808"/>
        <item x="654"/>
        <item x="131"/>
        <item x="591"/>
        <item x="491"/>
        <item x="766"/>
        <item x="771"/>
        <item x="280"/>
        <item x="416"/>
        <item x="623"/>
        <item x="36"/>
        <item x="698"/>
        <item x="400"/>
        <item x="662"/>
        <item x="459"/>
        <item x="238"/>
        <item x="243"/>
        <item x="21"/>
        <item x="676"/>
        <item x="193"/>
        <item x="568"/>
        <item x="119"/>
        <item x="619"/>
        <item x="365"/>
        <item x="149"/>
        <item x="296"/>
        <item x="343"/>
        <item x="815"/>
        <item x="628"/>
        <item x="428"/>
        <item x="872"/>
        <item x="867"/>
        <item x="56"/>
        <item x="375"/>
        <item x="263"/>
        <item x="203"/>
        <item x="684"/>
        <item x="518"/>
        <item x="505"/>
        <item x="487"/>
        <item x="776"/>
        <item x="155"/>
        <item x="588"/>
        <item x="680"/>
        <item x="475"/>
        <item x="952"/>
        <item x="290"/>
        <item x="64"/>
        <item x="110"/>
        <item x="926"/>
        <item x="359"/>
        <item x="573"/>
        <item x="781"/>
        <item x="620"/>
        <item x="942"/>
        <item x="256"/>
        <item x="703"/>
        <item x="9"/>
        <item x="855"/>
        <item x="547"/>
        <item x="840"/>
        <item x="592"/>
        <item x="279"/>
        <item x="25"/>
        <item x="210"/>
        <item x="304"/>
        <item x="719"/>
        <item x="660"/>
        <item x="792"/>
        <item x="606"/>
        <item x="398"/>
        <item x="156"/>
        <item x="873"/>
        <item x="757"/>
        <item x="932"/>
        <item x="622"/>
        <item x="336"/>
        <item x="166"/>
        <item x="614"/>
        <item x="198"/>
        <item x="778"/>
        <item x="72"/>
        <item x="814"/>
        <item x="979"/>
        <item x="187"/>
        <item x="444"/>
        <item x="700"/>
        <item x="438"/>
        <item x="285"/>
        <item x="380"/>
        <item x="40"/>
        <item x="782"/>
        <item x="242"/>
        <item x="38"/>
        <item x="772"/>
        <item x="604"/>
        <item x="5"/>
        <item x="234"/>
        <item x="920"/>
        <item x="107"/>
        <item x="154"/>
        <item x="839"/>
        <item x="804"/>
        <item x="651"/>
        <item x="878"/>
        <item x="237"/>
        <item x="972"/>
        <item x="478"/>
        <item x="289"/>
        <item x="633"/>
        <item x="653"/>
        <item x="884"/>
        <item x="145"/>
        <item x="339"/>
        <item x="951"/>
        <item x="538"/>
        <item x="488"/>
        <item x="329"/>
        <item x="848"/>
        <item x="961"/>
        <item x="846"/>
        <item x="902"/>
        <item x="837"/>
        <item x="875"/>
        <item x="257"/>
        <item x="168"/>
        <item x="423"/>
        <item x="370"/>
        <item x="541"/>
        <item x="361"/>
        <item x="674"/>
        <item x="404"/>
        <item x="770"/>
        <item x="127"/>
        <item x="558"/>
        <item x="749"/>
        <item x="159"/>
        <item x="844"/>
        <item x="658"/>
        <item x="77"/>
        <item x="200"/>
        <item x="897"/>
        <item x="595"/>
        <item x="866"/>
        <item x="494"/>
        <item x="586"/>
        <item x="128"/>
        <item x="138"/>
        <item x="921"/>
        <item x="542"/>
        <item x="302"/>
        <item x="323"/>
        <item x="838"/>
        <item x="563"/>
        <item x="967"/>
        <item x="611"/>
        <item x="425"/>
        <item x="650"/>
        <item x="350"/>
        <item x="600"/>
        <item x="251"/>
        <item x="718"/>
        <item x="273"/>
        <item x="966"/>
        <item x="861"/>
        <item x="830"/>
        <item x="801"/>
        <item x="179"/>
        <item x="61"/>
        <item x="196"/>
        <item x="270"/>
        <item x="456"/>
        <item x="229"/>
        <item x="169"/>
        <item x="321"/>
        <item x="696"/>
        <item x="528"/>
        <item x="87"/>
        <item x="429"/>
        <item x="670"/>
        <item x="82"/>
        <item x="795"/>
        <item x="828"/>
        <item x="483"/>
        <item x="811"/>
        <item x="824"/>
        <item x="909"/>
        <item x="857"/>
        <item x="337"/>
        <item x="469"/>
        <item x="931"/>
        <item x="864"/>
        <item x="421"/>
        <item x="512"/>
        <item x="369"/>
        <item x="711"/>
        <item x="948"/>
        <item x="724"/>
        <item x="963"/>
        <item x="15"/>
        <item x="60"/>
        <item x="34"/>
        <item x="22"/>
        <item x="944"/>
        <item x="720"/>
        <item x="608"/>
        <item x="71"/>
        <item x="353"/>
        <item x="517"/>
        <item x="710"/>
        <item x="75"/>
        <item x="641"/>
        <item x="443"/>
        <item x="789"/>
        <item x="612"/>
        <item x="144"/>
        <item x="129"/>
        <item x="379"/>
        <item x="116"/>
        <item x="212"/>
        <item x="763"/>
        <item x="750"/>
        <item x="922"/>
        <item x="449"/>
        <item x="333"/>
        <item x="479"/>
        <item x="727"/>
        <item x="699"/>
        <item x="301"/>
        <item x="133"/>
        <item x="405"/>
        <item x="636"/>
        <item x="221"/>
        <item x="978"/>
        <item x="386"/>
        <item x="852"/>
        <item x="521"/>
        <item x="742"/>
        <item x="330"/>
        <item x="294"/>
        <item x="655"/>
        <item x="812"/>
        <item x="338"/>
        <item x="104"/>
        <item x="912"/>
        <item x="385"/>
        <item x="89"/>
        <item x="387"/>
        <item x="55"/>
        <item x="275"/>
        <item x="126"/>
        <item x="748"/>
        <item x="589"/>
        <item x="809"/>
        <item x="217"/>
        <item x="702"/>
        <item x="613"/>
        <item x="883"/>
        <item x="430"/>
        <item x="523"/>
        <item x="255"/>
        <item x="712"/>
        <item x="85"/>
        <item x="582"/>
        <item x="199"/>
        <item x="99"/>
        <item x="953"/>
        <item x="714"/>
        <item x="918"/>
        <item x="717"/>
        <item x="960"/>
        <item x="695"/>
        <item x="81"/>
        <item x="1"/>
        <item x="539"/>
        <item x="615"/>
        <item x="534"/>
        <item x="927"/>
        <item x="904"/>
        <item x="831"/>
        <item x="715"/>
        <item x="508"/>
        <item x="826"/>
        <item x="925"/>
        <item x="958"/>
        <item x="618"/>
        <item x="373"/>
        <item x="962"/>
        <item x="569"/>
        <item x="29"/>
        <item x="532"/>
        <item x="565"/>
        <item x="14"/>
        <item x="137"/>
        <item x="303"/>
        <item x="937"/>
        <item x="351"/>
        <item x="821"/>
        <item x="45"/>
        <item x="118"/>
        <item x="462"/>
        <item x="941"/>
        <item x="113"/>
        <item x="452"/>
        <item x="134"/>
        <item x="504"/>
        <item x="153"/>
        <item x="106"/>
        <item x="366"/>
        <item x="806"/>
        <item x="186"/>
        <item x="673"/>
        <item x="35"/>
        <item x="723"/>
        <item x="579"/>
        <item x="546"/>
        <item x="652"/>
        <item x="252"/>
        <item x="276"/>
        <item x="231"/>
        <item x="764"/>
        <item x="686"/>
        <item x="383"/>
        <item x="206"/>
        <item x="694"/>
        <item x="939"/>
        <item x="419"/>
        <item x="954"/>
        <item x="780"/>
        <item x="340"/>
        <item x="850"/>
        <item x="642"/>
        <item x="245"/>
        <item x="506"/>
        <item x="224"/>
        <item x="448"/>
        <item x="142"/>
        <item x="570"/>
        <item x="858"/>
        <item x="300"/>
        <item x="648"/>
        <item x="205"/>
        <item x="51"/>
        <item x="308"/>
        <item x="631"/>
        <item x="395"/>
        <item x="4"/>
        <item x="476"/>
        <item x="731"/>
        <item x="407"/>
        <item x="228"/>
        <item x="342"/>
        <item x="498"/>
        <item x="2"/>
        <item x="976"/>
        <item x="384"/>
        <item x="172"/>
        <item x="288"/>
        <item x="938"/>
        <item x="668"/>
        <item x="908"/>
        <item x="982"/>
        <item x="318"/>
        <item x="445"/>
        <item x="464"/>
        <item x="484"/>
        <item x="977"/>
        <item x="834"/>
        <item x="267"/>
        <item x="735"/>
        <item x="124"/>
        <item x="489"/>
        <item x="327"/>
        <item x="774"/>
        <item x="514"/>
        <item x="239"/>
        <item x="705"/>
        <item x="832"/>
        <item x="935"/>
        <item x="188"/>
        <item x="677"/>
        <item x="895"/>
        <item x="550"/>
        <item x="12"/>
        <item x="777"/>
        <item x="885"/>
        <item x="865"/>
        <item x="854"/>
        <item x="470"/>
        <item x="602"/>
        <item x="863"/>
        <item x="697"/>
        <item x="3"/>
        <item x="910"/>
        <item x="105"/>
        <item x="640"/>
        <item x="354"/>
        <item x="635"/>
        <item x="729"/>
        <item x="881"/>
        <item x="630"/>
        <item x="313"/>
        <item x="957"/>
        <item x="347"/>
        <item x="92"/>
        <item x="214"/>
        <item x="431"/>
        <item x="477"/>
        <item x="553"/>
        <item x="170"/>
        <item x="549"/>
        <item x="427"/>
        <item x="236"/>
        <item x="143"/>
        <item x="362"/>
        <item x="408"/>
        <item x="468"/>
        <item x="819"/>
        <item x="531"/>
        <item x="928"/>
        <item x="900"/>
        <item x="158"/>
        <item x="882"/>
        <item x="798"/>
        <item x="768"/>
        <item x="13"/>
        <item x="911"/>
        <item x="923"/>
        <item x="73"/>
        <item x="148"/>
        <item x="23"/>
        <item x="363"/>
        <item x="189"/>
        <item x="309"/>
        <item x="833"/>
        <item x="964"/>
        <item x="20"/>
        <item x="37"/>
        <item x="335"/>
        <item x="876"/>
        <item x="250"/>
        <item x="284"/>
        <item x="803"/>
        <item x="515"/>
        <item x="681"/>
        <item x="760"/>
        <item x="27"/>
        <item x="97"/>
        <item x="974"/>
        <item x="678"/>
        <item x="632"/>
        <item x="41"/>
        <item x="919"/>
        <item x="44"/>
        <item x="108"/>
        <item x="894"/>
        <item x="576"/>
        <item x="458"/>
        <item x="756"/>
        <item x="17"/>
        <item x="661"/>
        <item x="163"/>
        <item x="93"/>
        <item x="409"/>
        <item x="358"/>
        <item x="704"/>
        <item x="793"/>
        <item x="732"/>
        <item x="66"/>
        <item x="111"/>
        <item x="225"/>
        <item x="688"/>
        <item x="306"/>
        <item x="194"/>
        <item x="536"/>
        <item x="114"/>
        <item x="485"/>
        <item x="91"/>
        <item x="747"/>
        <item x="544"/>
        <item x="121"/>
        <item x="175"/>
        <item x="344"/>
        <item x="461"/>
        <item x="16"/>
        <item x="391"/>
        <item x="88"/>
        <item x="733"/>
        <item x="721"/>
        <item x="738"/>
        <item x="402"/>
        <item x="692"/>
        <item x="332"/>
        <item x="663"/>
        <item x="805"/>
        <item x="84"/>
        <item x="625"/>
        <item x="63"/>
        <item x="560"/>
        <item x="691"/>
        <item x="499"/>
        <item x="69"/>
        <item x="173"/>
        <item x="30"/>
        <item x="11"/>
        <item x="800"/>
        <item x="157"/>
        <item x="0"/>
        <item t="default"/>
      </items>
    </pivotField>
    <pivotField showAll="0"/>
    <pivotField axis="axisRow" showAll="0">
      <items count="8">
        <item x="2"/>
        <item x="0"/>
        <item x="5"/>
        <item x="3"/>
        <item x="6"/>
        <item x="4"/>
        <item x="1"/>
        <item t="default"/>
      </items>
    </pivotField>
    <pivotField showAll="0"/>
    <pivotField showAll="0"/>
    <pivotField showAll="0"/>
    <pivotField showAll="0"/>
    <pivotField showAll="0">
      <items count="25">
        <item x="10"/>
        <item x="4"/>
        <item x="6"/>
        <item x="22"/>
        <item x="12"/>
        <item x="19"/>
        <item x="0"/>
        <item x="20"/>
        <item x="11"/>
        <item x="23"/>
        <item x="5"/>
        <item x="7"/>
        <item x="17"/>
        <item x="16"/>
        <item x="1"/>
        <item x="21"/>
        <item x="14"/>
        <item x="13"/>
        <item x="9"/>
        <item x="15"/>
        <item x="18"/>
        <item x="8"/>
        <item x="2"/>
        <item x="3"/>
        <item t="default"/>
      </items>
    </pivotField>
    <pivotField showAll="0"/>
    <pivotField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10" baseItem="0"/>
    <dataField name="Sum of pledged" fld="4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14F31-899B-4F45-93AA-558002789741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8:F29" firstHeaderRow="1" firstDataRow="2" firstDataCol="1" rowPageCount="1" colPageCount="1"/>
  <pivotFields count="22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numFmtId="1" showAll="0"/>
    <pivotField showAll="0"/>
    <pivotField numFmtId="2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numFmtId="164" showAll="0"/>
    <pivotField numFmtId="164"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12" hier="-1"/>
  </pageFields>
  <dataFields count="1">
    <dataField name="Count of USD outcome" fld="8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C7B21-7DEB-40A7-AAFF-7A10EA74A4F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1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E568D-2E95-4AB1-A156-98668A1C0541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3:E37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3"/>
        <item x="0"/>
        <item h="1" x="2"/>
        <item x="1"/>
        <item t="default"/>
      </items>
    </pivotField>
    <pivotField numFmtId="1" showAll="0"/>
    <pivotField showAll="0"/>
    <pivotField numFmtId="2" showAll="0"/>
    <pivotField showAll="0"/>
    <pivotField showAll="0"/>
    <pivotField showAll="0"/>
    <pivotField numFmtId="164" showAll="0">
      <items count="880">
        <item x="254"/>
        <item x="675"/>
        <item x="67"/>
        <item x="749"/>
        <item x="28"/>
        <item x="877"/>
        <item x="714"/>
        <item x="201"/>
        <item x="680"/>
        <item x="488"/>
        <item x="452"/>
        <item x="551"/>
        <item x="543"/>
        <item x="772"/>
        <item x="177"/>
        <item x="152"/>
        <item x="434"/>
        <item x="221"/>
        <item x="300"/>
        <item x="89"/>
        <item x="400"/>
        <item x="392"/>
        <item x="782"/>
        <item x="489"/>
        <item x="125"/>
        <item x="799"/>
        <item x="674"/>
        <item x="790"/>
        <item x="677"/>
        <item x="40"/>
        <item x="792"/>
        <item x="464"/>
        <item x="760"/>
        <item x="553"/>
        <item x="577"/>
        <item x="740"/>
        <item x="780"/>
        <item x="92"/>
        <item x="367"/>
        <item x="140"/>
        <item x="628"/>
        <item x="682"/>
        <item x="429"/>
        <item x="46"/>
        <item x="547"/>
        <item x="530"/>
        <item x="268"/>
        <item x="587"/>
        <item x="616"/>
        <item x="684"/>
        <item x="194"/>
        <item x="651"/>
        <item x="8"/>
        <item x="306"/>
        <item x="10"/>
        <item x="461"/>
        <item x="209"/>
        <item x="500"/>
        <item x="252"/>
        <item x="793"/>
        <item x="126"/>
        <item x="494"/>
        <item x="679"/>
        <item x="180"/>
        <item x="52"/>
        <item x="11"/>
        <item x="77"/>
        <item x="576"/>
        <item x="420"/>
        <item x="578"/>
        <item x="283"/>
        <item x="135"/>
        <item x="610"/>
        <item x="351"/>
        <item x="38"/>
        <item x="598"/>
        <item x="563"/>
        <item x="102"/>
        <item x="661"/>
        <item x="370"/>
        <item x="708"/>
        <item x="70"/>
        <item x="208"/>
        <item x="174"/>
        <item x="544"/>
        <item x="490"/>
        <item x="309"/>
        <item x="261"/>
        <item x="422"/>
        <item x="860"/>
        <item x="741"/>
        <item x="321"/>
        <item x="69"/>
        <item x="163"/>
        <item x="344"/>
        <item x="517"/>
        <item x="349"/>
        <item x="372"/>
        <item x="836"/>
        <item x="531"/>
        <item x="17"/>
        <item x="783"/>
        <item x="394"/>
        <item x="557"/>
        <item x="837"/>
        <item x="65"/>
        <item x="862"/>
        <item x="379"/>
        <item x="405"/>
        <item x="747"/>
        <item x="247"/>
        <item x="851"/>
        <item x="61"/>
        <item x="36"/>
        <item x="709"/>
        <item x="853"/>
        <item x="87"/>
        <item x="96"/>
        <item x="536"/>
        <item x="643"/>
        <item x="308"/>
        <item x="199"/>
        <item x="253"/>
        <item x="245"/>
        <item x="298"/>
        <item x="809"/>
        <item x="540"/>
        <item x="742"/>
        <item x="570"/>
        <item x="834"/>
        <item x="777"/>
        <item x="857"/>
        <item x="307"/>
        <item x="687"/>
        <item x="694"/>
        <item x="25"/>
        <item x="712"/>
        <item x="227"/>
        <item x="839"/>
        <item x="766"/>
        <item x="132"/>
        <item x="764"/>
        <item x="449"/>
        <item x="816"/>
        <item x="215"/>
        <item x="42"/>
        <item x="611"/>
        <item x="803"/>
        <item x="763"/>
        <item x="867"/>
        <item x="421"/>
        <item x="773"/>
        <item x="538"/>
        <item x="131"/>
        <item x="705"/>
        <item x="21"/>
        <item x="619"/>
        <item x="653"/>
        <item x="343"/>
        <item x="520"/>
        <item x="85"/>
        <item x="299"/>
        <item x="116"/>
        <item x="431"/>
        <item x="197"/>
        <item x="323"/>
        <item x="678"/>
        <item x="281"/>
        <item x="525"/>
        <item x="99"/>
        <item x="128"/>
        <item x="361"/>
        <item x="143"/>
        <item x="213"/>
        <item x="528"/>
        <item x="524"/>
        <item x="762"/>
        <item x="211"/>
        <item x="642"/>
        <item x="634"/>
        <item x="537"/>
        <item x="798"/>
        <item x="375"/>
        <item x="325"/>
        <item x="317"/>
        <item x="625"/>
        <item x="397"/>
        <item x="482"/>
        <item x="346"/>
        <item x="369"/>
        <item x="382"/>
        <item x="393"/>
        <item x="340"/>
        <item x="585"/>
        <item x="756"/>
        <item x="768"/>
        <item x="761"/>
        <item x="819"/>
        <item x="849"/>
        <item x="541"/>
        <item x="454"/>
        <item x="301"/>
        <item x="514"/>
        <item x="726"/>
        <item x="14"/>
        <item x="272"/>
        <item x="278"/>
        <item x="282"/>
        <item x="466"/>
        <item x="745"/>
        <item x="51"/>
        <item x="608"/>
        <item x="838"/>
        <item x="107"/>
        <item x="267"/>
        <item x="645"/>
        <item x="767"/>
        <item x="542"/>
        <item x="418"/>
        <item x="274"/>
        <item x="444"/>
        <item x="477"/>
        <item x="396"/>
        <item x="693"/>
        <item x="655"/>
        <item x="721"/>
        <item x="297"/>
        <item x="368"/>
        <item x="166"/>
        <item x="216"/>
        <item x="672"/>
        <item x="487"/>
        <item x="822"/>
        <item x="60"/>
        <item x="474"/>
        <item x="84"/>
        <item x="614"/>
        <item x="729"/>
        <item x="214"/>
        <item x="732"/>
        <item x="5"/>
        <item x="41"/>
        <item x="812"/>
        <item x="110"/>
        <item x="621"/>
        <item x="136"/>
        <item x="635"/>
        <item x="259"/>
        <item x="150"/>
        <item x="93"/>
        <item x="258"/>
        <item x="685"/>
        <item x="737"/>
        <item x="847"/>
        <item x="269"/>
        <item x="692"/>
        <item x="835"/>
        <item x="251"/>
        <item x="243"/>
        <item x="561"/>
        <item x="423"/>
        <item x="146"/>
        <item x="875"/>
        <item x="385"/>
        <item x="352"/>
        <item x="663"/>
        <item x="584"/>
        <item x="255"/>
        <item x="184"/>
        <item x="39"/>
        <item x="403"/>
        <item x="770"/>
        <item x="415"/>
        <item x="249"/>
        <item x="133"/>
        <item x="475"/>
        <item x="473"/>
        <item x="595"/>
        <item x="176"/>
        <item x="318"/>
        <item x="104"/>
        <item x="828"/>
        <item x="476"/>
        <item x="425"/>
        <item x="472"/>
        <item x="569"/>
        <item x="280"/>
        <item x="440"/>
        <item x="170"/>
        <item x="225"/>
        <item x="377"/>
        <item x="513"/>
        <item x="187"/>
        <item x="164"/>
        <item x="654"/>
        <item x="362"/>
        <item x="448"/>
        <item x="716"/>
        <item x="463"/>
        <item x="652"/>
        <item x="801"/>
        <item x="327"/>
        <item x="644"/>
        <item x="497"/>
        <item x="562"/>
        <item x="374"/>
        <item x="555"/>
        <item x="50"/>
        <item x="814"/>
        <item x="239"/>
        <item x="697"/>
        <item x="380"/>
        <item x="206"/>
        <item x="612"/>
        <item x="338"/>
        <item x="507"/>
        <item x="371"/>
        <item x="9"/>
        <item x="567"/>
        <item x="502"/>
        <item x="805"/>
        <item x="858"/>
        <item x="779"/>
        <item x="285"/>
        <item x="430"/>
        <item x="244"/>
        <item x="633"/>
        <item x="495"/>
        <item x="852"/>
        <item x="2"/>
        <item x="328"/>
        <item x="492"/>
        <item x="410"/>
        <item x="129"/>
        <item x="481"/>
        <item x="626"/>
        <item x="710"/>
        <item x="823"/>
        <item x="154"/>
        <item x="437"/>
        <item x="390"/>
        <item x="781"/>
        <item x="108"/>
        <item x="287"/>
        <item x="876"/>
        <item x="16"/>
        <item x="117"/>
        <item x="406"/>
        <item x="305"/>
        <item x="600"/>
        <item x="539"/>
        <item x="739"/>
        <item x="827"/>
        <item x="796"/>
        <item x="751"/>
        <item x="168"/>
        <item x="559"/>
        <item x="549"/>
        <item x="310"/>
        <item x="47"/>
        <item x="519"/>
        <item x="238"/>
        <item x="234"/>
        <item x="698"/>
        <item x="231"/>
        <item x="436"/>
        <item x="409"/>
        <item x="220"/>
        <item x="791"/>
        <item x="493"/>
        <item x="53"/>
        <item x="183"/>
        <item x="302"/>
        <item x="713"/>
        <item x="548"/>
        <item x="859"/>
        <item x="568"/>
        <item x="134"/>
        <item x="148"/>
        <item x="467"/>
        <item x="118"/>
        <item x="24"/>
        <item x="189"/>
        <item x="826"/>
        <item x="480"/>
        <item x="359"/>
        <item x="599"/>
        <item x="529"/>
        <item x="237"/>
        <item x="752"/>
        <item x="169"/>
        <item x="43"/>
        <item x="196"/>
        <item x="20"/>
        <item x="456"/>
        <item x="719"/>
        <item x="1"/>
        <item x="111"/>
        <item x="142"/>
        <item x="613"/>
        <item x="404"/>
        <item x="776"/>
        <item x="806"/>
        <item x="219"/>
        <item x="870"/>
        <item x="840"/>
        <item x="453"/>
        <item x="217"/>
        <item x="33"/>
        <item x="681"/>
        <item x="873"/>
        <item x="350"/>
        <item x="659"/>
        <item x="688"/>
        <item x="582"/>
        <item x="703"/>
        <item x="257"/>
        <item x="660"/>
        <item x="671"/>
        <item x="98"/>
        <item x="120"/>
        <item x="185"/>
        <item x="841"/>
        <item x="412"/>
        <item x="447"/>
        <item x="815"/>
        <item x="515"/>
        <item x="546"/>
        <item x="435"/>
        <item x="241"/>
        <item x="470"/>
        <item x="242"/>
        <item x="355"/>
        <item x="56"/>
        <item x="686"/>
        <item x="789"/>
        <item x="810"/>
        <item x="76"/>
        <item x="511"/>
        <item x="127"/>
        <item x="354"/>
        <item x="332"/>
        <item x="554"/>
        <item x="669"/>
        <item x="100"/>
        <item x="825"/>
        <item x="291"/>
        <item x="748"/>
        <item x="450"/>
        <item x="527"/>
        <item x="66"/>
        <item x="88"/>
        <item x="119"/>
        <item x="842"/>
        <item x="640"/>
        <item x="137"/>
        <item x="277"/>
        <item x="86"/>
        <item x="854"/>
        <item x="222"/>
        <item x="443"/>
        <item x="334"/>
        <item x="664"/>
        <item x="62"/>
        <item x="363"/>
        <item x="743"/>
        <item x="505"/>
        <item x="139"/>
        <item x="800"/>
        <item x="774"/>
        <item x="532"/>
        <item x="311"/>
        <item x="48"/>
        <item x="72"/>
        <item x="545"/>
        <item x="195"/>
        <item x="330"/>
        <item x="574"/>
        <item x="794"/>
        <item x="830"/>
        <item x="97"/>
        <item x="402"/>
        <item x="279"/>
        <item x="7"/>
        <item x="706"/>
        <item x="607"/>
        <item x="629"/>
        <item x="335"/>
        <item x="326"/>
        <item x="233"/>
        <item x="606"/>
        <item x="341"/>
        <item x="414"/>
        <item x="191"/>
        <item x="115"/>
        <item x="58"/>
        <item x="158"/>
        <item x="533"/>
        <item x="521"/>
        <item x="27"/>
        <item x="171"/>
        <item x="696"/>
        <item x="358"/>
        <item x="676"/>
        <item x="746"/>
        <item x="865"/>
        <item x="336"/>
        <item x="639"/>
        <item x="441"/>
        <item x="121"/>
        <item x="832"/>
        <item x="0"/>
        <item x="861"/>
        <item x="262"/>
        <item x="155"/>
        <item x="846"/>
        <item x="848"/>
        <item x="872"/>
        <item x="312"/>
        <item x="256"/>
        <item x="31"/>
        <item x="293"/>
        <item x="508"/>
        <item x="731"/>
        <item x="589"/>
        <item x="506"/>
        <item x="248"/>
        <item x="722"/>
        <item x="460"/>
        <item x="491"/>
        <item x="850"/>
        <item x="753"/>
        <item x="829"/>
        <item x="522"/>
        <item x="90"/>
        <item x="288"/>
        <item x="658"/>
        <item x="289"/>
        <item x="186"/>
        <item x="552"/>
        <item x="711"/>
        <item x="558"/>
        <item x="471"/>
        <item x="218"/>
        <item x="683"/>
        <item x="295"/>
        <item x="74"/>
        <item x="668"/>
        <item x="512"/>
        <item x="602"/>
        <item x="618"/>
        <item x="566"/>
        <item x="204"/>
        <item x="151"/>
        <item x="728"/>
        <item x="702"/>
        <item x="662"/>
        <item x="733"/>
        <item x="273"/>
        <item x="13"/>
        <item x="144"/>
        <item x="387"/>
        <item x="550"/>
        <item x="878"/>
        <item x="646"/>
        <item x="579"/>
        <item x="571"/>
        <item x="622"/>
        <item x="707"/>
        <item x="226"/>
        <item x="785"/>
        <item x="83"/>
        <item x="523"/>
        <item x="601"/>
        <item x="91"/>
        <item x="294"/>
        <item x="845"/>
        <item x="124"/>
        <item x="775"/>
        <item x="650"/>
        <item x="486"/>
        <item x="172"/>
        <item x="173"/>
        <item x="275"/>
        <item x="572"/>
        <item x="433"/>
        <item x="718"/>
        <item x="45"/>
        <item x="416"/>
        <item x="670"/>
        <item x="864"/>
        <item x="586"/>
        <item x="276"/>
        <item x="516"/>
        <item x="73"/>
        <item x="411"/>
        <item x="250"/>
        <item x="715"/>
        <item x="315"/>
        <item x="518"/>
        <item x="469"/>
        <item x="240"/>
        <item x="844"/>
        <item x="348"/>
        <item x="565"/>
        <item x="198"/>
        <item x="339"/>
        <item x="667"/>
        <item x="673"/>
        <item x="365"/>
        <item x="229"/>
        <item x="333"/>
        <item x="149"/>
        <item x="590"/>
        <item x="246"/>
        <item x="787"/>
        <item x="738"/>
        <item x="592"/>
        <item x="603"/>
        <item x="205"/>
        <item x="631"/>
        <item x="666"/>
        <item x="34"/>
        <item x="583"/>
        <item x="795"/>
        <item x="701"/>
        <item x="695"/>
        <item x="388"/>
        <item x="459"/>
        <item x="869"/>
        <item x="63"/>
        <item x="824"/>
        <item x="483"/>
        <item x="235"/>
        <item x="808"/>
        <item x="304"/>
        <item x="468"/>
        <item x="648"/>
        <item x="103"/>
        <item x="389"/>
        <item x="223"/>
        <item x="59"/>
        <item x="855"/>
        <item x="193"/>
        <item x="398"/>
        <item x="615"/>
        <item x="399"/>
        <item x="417"/>
        <item x="597"/>
        <item x="296"/>
        <item x="373"/>
        <item x="428"/>
        <item x="691"/>
        <item x="665"/>
        <item x="145"/>
        <item x="68"/>
        <item x="451"/>
        <item x="162"/>
        <item x="324"/>
        <item x="167"/>
        <item x="356"/>
        <item x="228"/>
        <item x="331"/>
        <item x="564"/>
        <item x="80"/>
        <item x="290"/>
        <item x="57"/>
        <item x="419"/>
        <item x="112"/>
        <item x="6"/>
        <item x="264"/>
        <item x="175"/>
        <item x="821"/>
        <item x="178"/>
        <item x="345"/>
        <item x="161"/>
        <item x="817"/>
        <item x="364"/>
        <item x="637"/>
        <item x="160"/>
        <item x="535"/>
        <item x="265"/>
        <item x="203"/>
        <item x="383"/>
        <item x="114"/>
        <item x="271"/>
        <item x="81"/>
        <item x="638"/>
        <item x="730"/>
        <item x="734"/>
        <item x="316"/>
        <item x="232"/>
        <item x="424"/>
        <item x="717"/>
        <item x="866"/>
        <item x="605"/>
        <item x="604"/>
        <item x="725"/>
        <item x="744"/>
        <item x="759"/>
        <item x="32"/>
        <item x="130"/>
        <item x="329"/>
        <item x="496"/>
        <item x="439"/>
        <item x="802"/>
        <item x="689"/>
        <item x="863"/>
        <item x="432"/>
        <item x="438"/>
        <item x="656"/>
        <item x="484"/>
        <item x="138"/>
        <item x="236"/>
        <item x="347"/>
        <item x="458"/>
        <item x="54"/>
        <item x="617"/>
        <item x="630"/>
        <item x="641"/>
        <item x="22"/>
        <item x="657"/>
        <item x="190"/>
        <item x="596"/>
        <item x="573"/>
        <item x="78"/>
        <item x="401"/>
        <item x="769"/>
        <item x="106"/>
        <item x="504"/>
        <item x="871"/>
        <item x="378"/>
        <item x="182"/>
        <item x="101"/>
        <item x="757"/>
        <item x="360"/>
        <item x="478"/>
        <item x="384"/>
        <item x="499"/>
        <item x="833"/>
        <item x="754"/>
        <item x="79"/>
        <item x="408"/>
        <item x="446"/>
        <item x="64"/>
        <item x="649"/>
        <item x="75"/>
        <item x="807"/>
        <item x="29"/>
        <item x="758"/>
        <item x="588"/>
        <item x="192"/>
        <item x="55"/>
        <item x="26"/>
        <item x="342"/>
        <item x="498"/>
        <item x="755"/>
        <item x="202"/>
        <item x="501"/>
        <item x="292"/>
        <item x="270"/>
        <item x="18"/>
        <item x="109"/>
        <item x="627"/>
        <item x="510"/>
        <item x="123"/>
        <item x="594"/>
        <item x="750"/>
        <item x="376"/>
        <item x="778"/>
        <item x="200"/>
        <item x="427"/>
        <item x="284"/>
        <item x="395"/>
        <item x="874"/>
        <item x="526"/>
        <item x="319"/>
        <item x="391"/>
        <item x="314"/>
        <item x="159"/>
        <item x="609"/>
        <item x="147"/>
        <item x="591"/>
        <item x="593"/>
        <item x="720"/>
        <item x="647"/>
        <item x="632"/>
        <item x="357"/>
        <item x="560"/>
        <item x="82"/>
        <item x="35"/>
        <item x="4"/>
        <item x="736"/>
        <item x="699"/>
        <item x="724"/>
        <item x="286"/>
        <item x="260"/>
        <item x="818"/>
        <item x="700"/>
        <item x="210"/>
        <item x="23"/>
        <item x="771"/>
        <item x="165"/>
        <item x="19"/>
        <item x="426"/>
        <item x="445"/>
        <item x="188"/>
        <item x="44"/>
        <item x="581"/>
        <item x="156"/>
        <item x="366"/>
        <item x="266"/>
        <item x="94"/>
        <item x="113"/>
        <item x="442"/>
        <item x="353"/>
        <item x="843"/>
        <item x="556"/>
        <item x="485"/>
        <item x="413"/>
        <item x="157"/>
        <item x="212"/>
        <item x="580"/>
        <item x="181"/>
        <item x="735"/>
        <item x="813"/>
        <item x="122"/>
        <item x="30"/>
        <item x="784"/>
        <item x="457"/>
        <item x="179"/>
        <item x="141"/>
        <item x="797"/>
        <item x="230"/>
        <item x="465"/>
        <item x="503"/>
        <item x="704"/>
        <item x="337"/>
        <item x="636"/>
        <item x="263"/>
        <item x="788"/>
        <item x="831"/>
        <item x="479"/>
        <item x="690"/>
        <item x="868"/>
        <item x="3"/>
        <item x="313"/>
        <item x="105"/>
        <item x="811"/>
        <item x="620"/>
        <item x="407"/>
        <item x="153"/>
        <item x="37"/>
        <item x="386"/>
        <item x="95"/>
        <item x="727"/>
        <item x="623"/>
        <item x="49"/>
        <item x="12"/>
        <item x="381"/>
        <item x="820"/>
        <item x="322"/>
        <item x="320"/>
        <item x="462"/>
        <item x="765"/>
        <item x="303"/>
        <item x="71"/>
        <item x="224"/>
        <item x="534"/>
        <item x="15"/>
        <item x="455"/>
        <item x="624"/>
        <item x="207"/>
        <item x="804"/>
        <item x="856"/>
        <item x="509"/>
        <item x="723"/>
        <item x="786"/>
        <item x="575"/>
        <item t="default"/>
      </items>
    </pivotField>
    <pivotField numFmtId="164"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USD outcome" fld="4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90FE5-1949-4047-9187-46E682302B44}" name="PivotTable15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>
  <location ref="A4:E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8" name="[Range].[Parent Category].[All]" cap="All"/>
    <pageField fld="4" hier="20" name="[Range].[Date Created Conversion (Year)].[All]" cap="All"/>
  </pageFields>
  <dataFields count="1">
    <dataField name="Count of outco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D2936-F6A8-4B58-91C0-2B5CE3E50E79}" name="PivotTable8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4:F60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numFmtId="1" showAll="0"/>
    <pivotField showAll="0"/>
    <pivotField numFmtId="2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numFmtId="164" showAll="0">
      <items count="880">
        <item x="254"/>
        <item x="675"/>
        <item x="67"/>
        <item x="749"/>
        <item x="28"/>
        <item x="877"/>
        <item x="714"/>
        <item x="201"/>
        <item x="680"/>
        <item x="488"/>
        <item x="452"/>
        <item x="551"/>
        <item x="543"/>
        <item x="772"/>
        <item x="177"/>
        <item x="152"/>
        <item x="434"/>
        <item x="221"/>
        <item x="300"/>
        <item x="89"/>
        <item x="400"/>
        <item x="392"/>
        <item x="782"/>
        <item x="489"/>
        <item x="125"/>
        <item x="799"/>
        <item x="674"/>
        <item x="790"/>
        <item x="677"/>
        <item x="40"/>
        <item x="792"/>
        <item x="464"/>
        <item x="760"/>
        <item x="553"/>
        <item x="577"/>
        <item x="740"/>
        <item x="780"/>
        <item x="92"/>
        <item x="367"/>
        <item x="140"/>
        <item x="628"/>
        <item x="682"/>
        <item x="429"/>
        <item x="46"/>
        <item x="547"/>
        <item x="530"/>
        <item x="268"/>
        <item x="587"/>
        <item x="616"/>
        <item x="684"/>
        <item x="194"/>
        <item x="651"/>
        <item x="8"/>
        <item x="306"/>
        <item x="10"/>
        <item x="461"/>
        <item x="209"/>
        <item x="500"/>
        <item x="252"/>
        <item x="793"/>
        <item x="126"/>
        <item x="494"/>
        <item x="679"/>
        <item x="180"/>
        <item x="52"/>
        <item x="11"/>
        <item x="77"/>
        <item x="576"/>
        <item x="420"/>
        <item x="578"/>
        <item x="283"/>
        <item x="135"/>
        <item x="610"/>
        <item x="351"/>
        <item x="38"/>
        <item x="598"/>
        <item x="563"/>
        <item x="102"/>
        <item x="661"/>
        <item x="370"/>
        <item x="708"/>
        <item x="70"/>
        <item x="208"/>
        <item x="174"/>
        <item x="544"/>
        <item x="490"/>
        <item x="309"/>
        <item x="261"/>
        <item x="422"/>
        <item x="860"/>
        <item x="741"/>
        <item x="321"/>
        <item x="69"/>
        <item x="163"/>
        <item x="344"/>
        <item x="517"/>
        <item x="349"/>
        <item x="372"/>
        <item x="836"/>
        <item x="531"/>
        <item x="17"/>
        <item x="783"/>
        <item x="394"/>
        <item x="557"/>
        <item x="837"/>
        <item x="65"/>
        <item x="862"/>
        <item x="379"/>
        <item x="405"/>
        <item x="747"/>
        <item x="247"/>
        <item x="851"/>
        <item x="61"/>
        <item x="36"/>
        <item x="709"/>
        <item x="853"/>
        <item x="87"/>
        <item x="96"/>
        <item x="536"/>
        <item x="643"/>
        <item x="308"/>
        <item x="199"/>
        <item x="253"/>
        <item x="245"/>
        <item x="298"/>
        <item x="809"/>
        <item x="540"/>
        <item x="742"/>
        <item x="570"/>
        <item x="834"/>
        <item x="777"/>
        <item x="857"/>
        <item x="307"/>
        <item x="687"/>
        <item x="694"/>
        <item x="25"/>
        <item x="712"/>
        <item x="227"/>
        <item x="839"/>
        <item x="766"/>
        <item x="132"/>
        <item x="764"/>
        <item x="449"/>
        <item x="816"/>
        <item x="215"/>
        <item x="42"/>
        <item x="611"/>
        <item x="803"/>
        <item x="763"/>
        <item x="867"/>
        <item x="421"/>
        <item x="773"/>
        <item x="538"/>
        <item x="131"/>
        <item x="705"/>
        <item x="21"/>
        <item x="619"/>
        <item x="653"/>
        <item x="343"/>
        <item x="520"/>
        <item x="85"/>
        <item x="299"/>
        <item x="116"/>
        <item x="431"/>
        <item x="197"/>
        <item x="323"/>
        <item x="678"/>
        <item x="281"/>
        <item x="525"/>
        <item x="99"/>
        <item x="128"/>
        <item x="361"/>
        <item x="143"/>
        <item x="213"/>
        <item x="528"/>
        <item x="524"/>
        <item x="762"/>
        <item x="211"/>
        <item x="642"/>
        <item x="634"/>
        <item x="537"/>
        <item x="798"/>
        <item x="375"/>
        <item x="325"/>
        <item x="317"/>
        <item x="625"/>
        <item x="397"/>
        <item x="482"/>
        <item x="346"/>
        <item x="369"/>
        <item x="382"/>
        <item x="393"/>
        <item x="340"/>
        <item x="585"/>
        <item x="756"/>
        <item x="768"/>
        <item x="761"/>
        <item x="819"/>
        <item x="849"/>
        <item x="541"/>
        <item x="454"/>
        <item x="301"/>
        <item x="514"/>
        <item x="726"/>
        <item x="14"/>
        <item x="272"/>
        <item x="278"/>
        <item x="282"/>
        <item x="466"/>
        <item x="745"/>
        <item x="51"/>
        <item x="608"/>
        <item x="838"/>
        <item x="107"/>
        <item x="267"/>
        <item x="645"/>
        <item x="767"/>
        <item x="542"/>
        <item x="418"/>
        <item x="274"/>
        <item x="444"/>
        <item x="477"/>
        <item x="396"/>
        <item x="693"/>
        <item x="655"/>
        <item x="721"/>
        <item x="297"/>
        <item x="368"/>
        <item x="166"/>
        <item x="216"/>
        <item x="672"/>
        <item x="487"/>
        <item x="822"/>
        <item x="60"/>
        <item x="474"/>
        <item x="84"/>
        <item x="614"/>
        <item x="729"/>
        <item x="214"/>
        <item x="732"/>
        <item x="5"/>
        <item x="41"/>
        <item x="812"/>
        <item x="110"/>
        <item x="621"/>
        <item x="136"/>
        <item x="635"/>
        <item x="259"/>
        <item x="150"/>
        <item x="93"/>
        <item x="258"/>
        <item x="685"/>
        <item x="737"/>
        <item x="847"/>
        <item x="269"/>
        <item x="692"/>
        <item x="835"/>
        <item x="251"/>
        <item x="243"/>
        <item x="561"/>
        <item x="423"/>
        <item x="146"/>
        <item x="875"/>
        <item x="385"/>
        <item x="352"/>
        <item x="663"/>
        <item x="584"/>
        <item x="255"/>
        <item x="184"/>
        <item x="39"/>
        <item x="403"/>
        <item x="770"/>
        <item x="415"/>
        <item x="249"/>
        <item x="133"/>
        <item x="475"/>
        <item x="473"/>
        <item x="595"/>
        <item x="176"/>
        <item x="318"/>
        <item x="104"/>
        <item x="828"/>
        <item x="476"/>
        <item x="425"/>
        <item x="472"/>
        <item x="569"/>
        <item x="280"/>
        <item x="440"/>
        <item x="170"/>
        <item x="225"/>
        <item x="377"/>
        <item x="513"/>
        <item x="187"/>
        <item x="164"/>
        <item x="654"/>
        <item x="362"/>
        <item x="448"/>
        <item x="716"/>
        <item x="463"/>
        <item x="652"/>
        <item x="801"/>
        <item x="327"/>
        <item x="644"/>
        <item x="497"/>
        <item x="562"/>
        <item x="374"/>
        <item x="555"/>
        <item x="50"/>
        <item x="814"/>
        <item x="239"/>
        <item x="697"/>
        <item x="380"/>
        <item x="206"/>
        <item x="612"/>
        <item x="338"/>
        <item x="507"/>
        <item x="371"/>
        <item x="9"/>
        <item x="567"/>
        <item x="502"/>
        <item x="805"/>
        <item x="858"/>
        <item x="779"/>
        <item x="285"/>
        <item x="430"/>
        <item x="244"/>
        <item x="633"/>
        <item x="495"/>
        <item x="852"/>
        <item x="2"/>
        <item x="328"/>
        <item x="492"/>
        <item x="410"/>
        <item x="129"/>
        <item x="481"/>
        <item x="626"/>
        <item x="710"/>
        <item x="823"/>
        <item x="154"/>
        <item x="437"/>
        <item x="390"/>
        <item x="781"/>
        <item x="108"/>
        <item x="287"/>
        <item x="876"/>
        <item x="16"/>
        <item x="117"/>
        <item x="406"/>
        <item x="305"/>
        <item x="600"/>
        <item x="539"/>
        <item x="739"/>
        <item x="827"/>
        <item x="796"/>
        <item x="751"/>
        <item x="168"/>
        <item x="559"/>
        <item x="549"/>
        <item x="310"/>
        <item x="47"/>
        <item x="519"/>
        <item x="238"/>
        <item x="234"/>
        <item x="698"/>
        <item x="231"/>
        <item x="436"/>
        <item x="409"/>
        <item x="220"/>
        <item x="791"/>
        <item x="493"/>
        <item x="53"/>
        <item x="183"/>
        <item x="302"/>
        <item x="713"/>
        <item x="548"/>
        <item x="859"/>
        <item x="568"/>
        <item x="134"/>
        <item x="148"/>
        <item x="467"/>
        <item x="118"/>
        <item x="24"/>
        <item x="189"/>
        <item x="826"/>
        <item x="480"/>
        <item x="359"/>
        <item x="599"/>
        <item x="529"/>
        <item x="237"/>
        <item x="752"/>
        <item x="169"/>
        <item x="43"/>
        <item x="196"/>
        <item x="20"/>
        <item x="456"/>
        <item x="719"/>
        <item x="1"/>
        <item x="111"/>
        <item x="142"/>
        <item x="613"/>
        <item x="404"/>
        <item x="776"/>
        <item x="806"/>
        <item x="219"/>
        <item x="870"/>
        <item x="840"/>
        <item x="453"/>
        <item x="217"/>
        <item x="33"/>
        <item x="681"/>
        <item x="873"/>
        <item x="350"/>
        <item x="659"/>
        <item x="688"/>
        <item x="582"/>
        <item x="703"/>
        <item x="257"/>
        <item x="660"/>
        <item x="671"/>
        <item x="98"/>
        <item x="120"/>
        <item x="185"/>
        <item x="841"/>
        <item x="412"/>
        <item x="447"/>
        <item x="815"/>
        <item x="515"/>
        <item x="546"/>
        <item x="435"/>
        <item x="241"/>
        <item x="470"/>
        <item x="242"/>
        <item x="355"/>
        <item x="56"/>
        <item x="686"/>
        <item x="789"/>
        <item x="810"/>
        <item x="76"/>
        <item x="511"/>
        <item x="127"/>
        <item x="354"/>
        <item x="332"/>
        <item x="554"/>
        <item x="669"/>
        <item x="100"/>
        <item x="825"/>
        <item x="291"/>
        <item x="748"/>
        <item x="450"/>
        <item x="527"/>
        <item x="66"/>
        <item x="88"/>
        <item x="119"/>
        <item x="842"/>
        <item x="640"/>
        <item x="137"/>
        <item x="277"/>
        <item x="86"/>
        <item x="854"/>
        <item x="222"/>
        <item x="443"/>
        <item x="334"/>
        <item x="664"/>
        <item x="62"/>
        <item x="363"/>
        <item x="743"/>
        <item x="505"/>
        <item x="139"/>
        <item x="800"/>
        <item x="774"/>
        <item x="532"/>
        <item x="311"/>
        <item x="48"/>
        <item x="72"/>
        <item x="545"/>
        <item x="195"/>
        <item x="330"/>
        <item x="574"/>
        <item x="794"/>
        <item x="830"/>
        <item x="97"/>
        <item x="402"/>
        <item x="279"/>
        <item x="7"/>
        <item x="706"/>
        <item x="607"/>
        <item x="629"/>
        <item x="335"/>
        <item x="326"/>
        <item x="233"/>
        <item x="606"/>
        <item x="341"/>
        <item x="414"/>
        <item x="191"/>
        <item x="115"/>
        <item x="58"/>
        <item x="158"/>
        <item x="533"/>
        <item x="521"/>
        <item x="27"/>
        <item x="171"/>
        <item x="696"/>
        <item x="358"/>
        <item x="676"/>
        <item x="746"/>
        <item x="865"/>
        <item x="336"/>
        <item x="639"/>
        <item x="441"/>
        <item x="121"/>
        <item x="832"/>
        <item x="0"/>
        <item x="861"/>
        <item x="262"/>
        <item x="155"/>
        <item x="846"/>
        <item x="848"/>
        <item x="872"/>
        <item x="312"/>
        <item x="256"/>
        <item x="31"/>
        <item x="293"/>
        <item x="508"/>
        <item x="731"/>
        <item x="589"/>
        <item x="506"/>
        <item x="248"/>
        <item x="722"/>
        <item x="460"/>
        <item x="491"/>
        <item x="850"/>
        <item x="753"/>
        <item x="829"/>
        <item x="522"/>
        <item x="90"/>
        <item x="288"/>
        <item x="658"/>
        <item x="289"/>
        <item x="186"/>
        <item x="552"/>
        <item x="711"/>
        <item x="558"/>
        <item x="471"/>
        <item x="218"/>
        <item x="683"/>
        <item x="295"/>
        <item x="74"/>
        <item x="668"/>
        <item x="512"/>
        <item x="602"/>
        <item x="618"/>
        <item x="566"/>
        <item x="204"/>
        <item x="151"/>
        <item x="728"/>
        <item x="702"/>
        <item x="662"/>
        <item x="733"/>
        <item x="273"/>
        <item x="13"/>
        <item x="144"/>
        <item x="387"/>
        <item x="550"/>
        <item x="878"/>
        <item x="646"/>
        <item x="579"/>
        <item x="571"/>
        <item x="622"/>
        <item x="707"/>
        <item x="226"/>
        <item x="785"/>
        <item x="83"/>
        <item x="523"/>
        <item x="601"/>
        <item x="91"/>
        <item x="294"/>
        <item x="845"/>
        <item x="124"/>
        <item x="775"/>
        <item x="650"/>
        <item x="486"/>
        <item x="172"/>
        <item x="173"/>
        <item x="275"/>
        <item x="572"/>
        <item x="433"/>
        <item x="718"/>
        <item x="45"/>
        <item x="416"/>
        <item x="670"/>
        <item x="864"/>
        <item x="586"/>
        <item x="276"/>
        <item x="516"/>
        <item x="73"/>
        <item x="411"/>
        <item x="250"/>
        <item x="715"/>
        <item x="315"/>
        <item x="518"/>
        <item x="469"/>
        <item x="240"/>
        <item x="844"/>
        <item x="348"/>
        <item x="565"/>
        <item x="198"/>
        <item x="339"/>
        <item x="667"/>
        <item x="673"/>
        <item x="365"/>
        <item x="229"/>
        <item x="333"/>
        <item x="149"/>
        <item x="590"/>
        <item x="246"/>
        <item x="787"/>
        <item x="738"/>
        <item x="592"/>
        <item x="603"/>
        <item x="205"/>
        <item x="631"/>
        <item x="666"/>
        <item x="34"/>
        <item x="583"/>
        <item x="795"/>
        <item x="701"/>
        <item x="695"/>
        <item x="388"/>
        <item x="459"/>
        <item x="869"/>
        <item x="63"/>
        <item x="824"/>
        <item x="483"/>
        <item x="235"/>
        <item x="808"/>
        <item x="304"/>
        <item x="468"/>
        <item x="648"/>
        <item x="103"/>
        <item x="389"/>
        <item x="223"/>
        <item x="59"/>
        <item x="855"/>
        <item x="193"/>
        <item x="398"/>
        <item x="615"/>
        <item x="399"/>
        <item x="417"/>
        <item x="597"/>
        <item x="296"/>
        <item x="373"/>
        <item x="428"/>
        <item x="691"/>
        <item x="665"/>
        <item x="145"/>
        <item x="68"/>
        <item x="451"/>
        <item x="162"/>
        <item x="324"/>
        <item x="167"/>
        <item x="356"/>
        <item x="228"/>
        <item x="331"/>
        <item x="564"/>
        <item x="80"/>
        <item x="290"/>
        <item x="57"/>
        <item x="419"/>
        <item x="112"/>
        <item x="6"/>
        <item x="264"/>
        <item x="175"/>
        <item x="821"/>
        <item x="178"/>
        <item x="345"/>
        <item x="161"/>
        <item x="817"/>
        <item x="364"/>
        <item x="637"/>
        <item x="160"/>
        <item x="535"/>
        <item x="265"/>
        <item x="203"/>
        <item x="383"/>
        <item x="114"/>
        <item x="271"/>
        <item x="81"/>
        <item x="638"/>
        <item x="730"/>
        <item x="734"/>
        <item x="316"/>
        <item x="232"/>
        <item x="424"/>
        <item x="717"/>
        <item x="866"/>
        <item x="605"/>
        <item x="604"/>
        <item x="725"/>
        <item x="744"/>
        <item x="759"/>
        <item x="32"/>
        <item x="130"/>
        <item x="329"/>
        <item x="496"/>
        <item x="439"/>
        <item x="802"/>
        <item x="689"/>
        <item x="863"/>
        <item x="432"/>
        <item x="438"/>
        <item x="656"/>
        <item x="484"/>
        <item x="138"/>
        <item x="236"/>
        <item x="347"/>
        <item x="458"/>
        <item x="54"/>
        <item x="617"/>
        <item x="630"/>
        <item x="641"/>
        <item x="22"/>
        <item x="657"/>
        <item x="190"/>
        <item x="596"/>
        <item x="573"/>
        <item x="78"/>
        <item x="401"/>
        <item x="769"/>
        <item x="106"/>
        <item x="504"/>
        <item x="871"/>
        <item x="378"/>
        <item x="182"/>
        <item x="101"/>
        <item x="757"/>
        <item x="360"/>
        <item x="478"/>
        <item x="384"/>
        <item x="499"/>
        <item x="833"/>
        <item x="754"/>
        <item x="79"/>
        <item x="408"/>
        <item x="446"/>
        <item x="64"/>
        <item x="649"/>
        <item x="75"/>
        <item x="807"/>
        <item x="29"/>
        <item x="758"/>
        <item x="588"/>
        <item x="192"/>
        <item x="55"/>
        <item x="26"/>
        <item x="342"/>
        <item x="498"/>
        <item x="755"/>
        <item x="202"/>
        <item x="501"/>
        <item x="292"/>
        <item x="270"/>
        <item x="18"/>
        <item x="109"/>
        <item x="627"/>
        <item x="510"/>
        <item x="123"/>
        <item x="594"/>
        <item x="750"/>
        <item x="376"/>
        <item x="778"/>
        <item x="200"/>
        <item x="427"/>
        <item x="284"/>
        <item x="395"/>
        <item x="874"/>
        <item x="526"/>
        <item x="319"/>
        <item x="391"/>
        <item x="314"/>
        <item x="159"/>
        <item x="609"/>
        <item x="147"/>
        <item x="591"/>
        <item x="593"/>
        <item x="720"/>
        <item x="647"/>
        <item x="632"/>
        <item x="357"/>
        <item x="560"/>
        <item x="82"/>
        <item x="35"/>
        <item x="4"/>
        <item x="736"/>
        <item x="699"/>
        <item x="724"/>
        <item x="286"/>
        <item x="260"/>
        <item x="818"/>
        <item x="700"/>
        <item x="210"/>
        <item x="23"/>
        <item x="771"/>
        <item x="165"/>
        <item x="19"/>
        <item x="426"/>
        <item x="445"/>
        <item x="188"/>
        <item x="44"/>
        <item x="581"/>
        <item x="156"/>
        <item x="366"/>
        <item x="266"/>
        <item x="94"/>
        <item x="113"/>
        <item x="442"/>
        <item x="353"/>
        <item x="843"/>
        <item x="556"/>
        <item x="485"/>
        <item x="413"/>
        <item x="157"/>
        <item x="212"/>
        <item x="580"/>
        <item x="181"/>
        <item x="735"/>
        <item x="813"/>
        <item x="122"/>
        <item x="30"/>
        <item x="784"/>
        <item x="457"/>
        <item x="179"/>
        <item x="141"/>
        <item x="797"/>
        <item x="230"/>
        <item x="465"/>
        <item x="503"/>
        <item x="704"/>
        <item x="337"/>
        <item x="636"/>
        <item x="263"/>
        <item x="788"/>
        <item x="831"/>
        <item x="479"/>
        <item x="690"/>
        <item x="868"/>
        <item x="3"/>
        <item x="313"/>
        <item x="105"/>
        <item x="811"/>
        <item x="620"/>
        <item x="407"/>
        <item x="153"/>
        <item x="37"/>
        <item x="386"/>
        <item x="95"/>
        <item x="727"/>
        <item x="623"/>
        <item x="49"/>
        <item x="12"/>
        <item x="381"/>
        <item x="820"/>
        <item x="322"/>
        <item x="320"/>
        <item x="462"/>
        <item x="765"/>
        <item x="303"/>
        <item x="71"/>
        <item x="224"/>
        <item x="534"/>
        <item x="15"/>
        <item x="455"/>
        <item x="624"/>
        <item x="207"/>
        <item x="804"/>
        <item x="856"/>
        <item x="509"/>
        <item x="723"/>
        <item x="786"/>
        <item x="575"/>
        <item t="default"/>
      </items>
    </pivotField>
    <pivotField numFmtId="164"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  <pivotField showAll="0" defaultSubtotal="0"/>
    <pivotField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6" hier="-1"/>
  </pageFields>
  <dataFields count="1">
    <dataField name="Count of USD outcome" fld="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2587F-BC2A-4210-B7A1-E5713A71D3F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1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Count of outcome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F206-6CD1-4865-B19E-9450C5E4D5DD}">
  <dimension ref="A1:X1048553"/>
  <sheetViews>
    <sheetView topLeftCell="E1" zoomScale="71" zoomScaleNormal="71" workbookViewId="0">
      <pane ySplit="1" topLeftCell="A936" activePane="bottomLeft" state="frozen"/>
      <selection pane="bottomLeft" activeCell="M942" sqref="M942"/>
    </sheetView>
  </sheetViews>
  <sheetFormatPr defaultRowHeight="15.6" x14ac:dyDescent="0.3"/>
  <cols>
    <col min="1" max="1" width="3.8984375" bestFit="1" customWidth="1"/>
    <col min="2" max="2" width="31.3984375" bestFit="1" customWidth="1"/>
    <col min="3" max="3" width="13.19921875" customWidth="1"/>
    <col min="4" max="4" width="14" bestFit="1" customWidth="1"/>
    <col min="5" max="5" width="17.296875" customWidth="1"/>
    <col min="6" max="6" width="7.59765625" hidden="1" customWidth="1"/>
    <col min="7" max="7" width="23.8984375" bestFit="1" customWidth="1"/>
    <col min="8" max="8" width="16.69921875" hidden="1" customWidth="1"/>
    <col min="9" max="9" width="9.19921875" hidden="1" customWidth="1"/>
    <col min="10" max="10" width="22.59765625" customWidth="1"/>
    <col min="11" max="11" width="16.69921875" hidden="1" customWidth="1"/>
    <col min="12" max="12" width="13.296875" bestFit="1" customWidth="1"/>
    <col min="13" max="13" width="20.3984375" bestFit="1" customWidth="1"/>
    <col min="14" max="14" width="7.296875" bestFit="1" customWidth="1"/>
    <col min="15" max="15" width="8" customWidth="1"/>
    <col min="16" max="16" width="11.296875" bestFit="1" customWidth="1"/>
    <col min="17" max="17" width="10.8984375" bestFit="1" customWidth="1"/>
    <col min="18" max="18" width="22.19921875" bestFit="1" customWidth="1"/>
    <col min="19" max="19" width="20.796875" bestFit="1" customWidth="1"/>
    <col min="20" max="20" width="9" bestFit="1" customWidth="1"/>
    <col min="21" max="21" width="8.296875" bestFit="1" customWidth="1"/>
    <col min="22" max="22" width="29.19921875" bestFit="1" customWidth="1"/>
    <col min="23" max="23" width="14.5" bestFit="1" customWidth="1"/>
    <col min="24" max="24" width="17.3984375" bestFit="1" customWidth="1"/>
  </cols>
  <sheetData>
    <row r="1" spans="1:24" x14ac:dyDescent="0.3">
      <c r="A1" s="1" t="s">
        <v>2027</v>
      </c>
      <c r="B1" s="1" t="s">
        <v>0</v>
      </c>
      <c r="C1" s="2" t="s">
        <v>1</v>
      </c>
      <c r="D1" s="1" t="s">
        <v>2144</v>
      </c>
      <c r="E1" s="1" t="s">
        <v>2145</v>
      </c>
      <c r="F1" s="1" t="s">
        <v>3</v>
      </c>
      <c r="G1" s="22" t="s">
        <v>2152</v>
      </c>
      <c r="H1" s="1" t="s">
        <v>2138</v>
      </c>
      <c r="I1" s="1" t="s">
        <v>4</v>
      </c>
      <c r="J1" s="1" t="s">
        <v>2148</v>
      </c>
      <c r="K1" s="1" t="s">
        <v>2149</v>
      </c>
      <c r="L1" s="1" t="s">
        <v>5</v>
      </c>
      <c r="M1" s="1" t="s">
        <v>2139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2071</v>
      </c>
      <c r="S1" s="1" t="s">
        <v>2072</v>
      </c>
      <c r="T1" s="1" t="s">
        <v>10</v>
      </c>
      <c r="U1" s="1" t="s">
        <v>11</v>
      </c>
      <c r="V1" s="1" t="s">
        <v>2028</v>
      </c>
      <c r="W1" s="1" t="s">
        <v>2033</v>
      </c>
      <c r="X1" s="1" t="s">
        <v>2034</v>
      </c>
    </row>
    <row r="2" spans="1:24" ht="62.4" x14ac:dyDescent="0.3">
      <c r="A2">
        <v>0</v>
      </c>
      <c r="B2" t="s">
        <v>12</v>
      </c>
      <c r="C2" s="3" t="s">
        <v>13</v>
      </c>
      <c r="D2">
        <v>100</v>
      </c>
      <c r="E2" s="7">
        <f>IF(ISERROR(F2*H2),0,F2*H2)</f>
        <v>0</v>
      </c>
      <c r="F2">
        <v>0</v>
      </c>
      <c r="G2" s="7">
        <f>E2/D2*100</f>
        <v>0</v>
      </c>
      <c r="H2">
        <v>0.74</v>
      </c>
      <c r="I2" t="s">
        <v>14</v>
      </c>
      <c r="J2" t="s">
        <v>14</v>
      </c>
      <c r="K2" s="7">
        <f>E2-D2</f>
        <v>-100</v>
      </c>
      <c r="L2">
        <f>IF(0,0,0)</f>
        <v>0</v>
      </c>
      <c r="M2" s="6">
        <f>IF(ISERROR(E2/L2),0,E2/L2)</f>
        <v>0</v>
      </c>
      <c r="N2" t="s">
        <v>15</v>
      </c>
      <c r="O2" t="s">
        <v>16</v>
      </c>
      <c r="P2">
        <v>1448690400</v>
      </c>
      <c r="Q2">
        <v>1450159200</v>
      </c>
      <c r="R2" s="10">
        <f t="shared" ref="R2:S65" si="0">(((P2/60)/60)/24)+DATE(1970,1,1)</f>
        <v>42336.25</v>
      </c>
      <c r="S2" s="10">
        <f t="shared" si="0"/>
        <v>42353.25</v>
      </c>
      <c r="T2" t="b">
        <v>0</v>
      </c>
      <c r="U2" t="b">
        <v>0</v>
      </c>
      <c r="V2" t="s">
        <v>17</v>
      </c>
      <c r="W2" t="s">
        <v>2035</v>
      </c>
      <c r="X2" t="s">
        <v>2041</v>
      </c>
    </row>
    <row r="3" spans="1:24" ht="46.8" x14ac:dyDescent="0.3">
      <c r="A3">
        <v>1</v>
      </c>
      <c r="B3" t="s">
        <v>18</v>
      </c>
      <c r="C3" s="3" t="s">
        <v>19</v>
      </c>
      <c r="D3">
        <v>1400</v>
      </c>
      <c r="E3" s="7">
        <f>IF(ISERROR(F3*H3),0,F3*H3)</f>
        <v>14560</v>
      </c>
      <c r="F3">
        <v>14560</v>
      </c>
      <c r="G3" s="7">
        <f t="shared" ref="G3:G66" si="1">E3/D3*100</f>
        <v>1040</v>
      </c>
      <c r="H3">
        <v>1</v>
      </c>
      <c r="I3" t="s">
        <v>20</v>
      </c>
      <c r="J3" t="s">
        <v>20</v>
      </c>
      <c r="K3" s="7">
        <f t="shared" ref="K3:K66" si="2">E3-D3</f>
        <v>13160</v>
      </c>
      <c r="L3">
        <v>158</v>
      </c>
      <c r="M3" s="6">
        <f>IF(ISERROR(E3/L3),0,E3/L3)</f>
        <v>92.151898734177209</v>
      </c>
      <c r="N3" t="s">
        <v>21</v>
      </c>
      <c r="O3" t="s">
        <v>22</v>
      </c>
      <c r="P3">
        <v>1408424400</v>
      </c>
      <c r="Q3">
        <v>1408597200</v>
      </c>
      <c r="R3" s="10">
        <f t="shared" si="0"/>
        <v>41870.208333333336</v>
      </c>
      <c r="S3" s="10">
        <f t="shared" si="0"/>
        <v>41872.208333333336</v>
      </c>
      <c r="T3" t="b">
        <v>0</v>
      </c>
      <c r="U3" t="b">
        <v>1</v>
      </c>
      <c r="V3" t="s">
        <v>23</v>
      </c>
      <c r="W3" t="s">
        <v>2036</v>
      </c>
      <c r="X3" t="s">
        <v>2042</v>
      </c>
    </row>
    <row r="4" spans="1:24" ht="78" x14ac:dyDescent="0.3">
      <c r="A4">
        <v>2</v>
      </c>
      <c r="B4" t="s">
        <v>24</v>
      </c>
      <c r="C4" s="3" t="s">
        <v>25</v>
      </c>
      <c r="D4">
        <v>108400</v>
      </c>
      <c r="E4" s="7">
        <f>IF(ISERROR(F4*H4),0,F4*H4)</f>
        <v>98340.87</v>
      </c>
      <c r="F4">
        <v>142523</v>
      </c>
      <c r="G4" s="7">
        <f t="shared" si="1"/>
        <v>90.720359778597782</v>
      </c>
      <c r="H4">
        <v>0.69</v>
      </c>
      <c r="I4" t="s">
        <v>20</v>
      </c>
      <c r="J4" t="s">
        <v>14</v>
      </c>
      <c r="K4" s="7">
        <f t="shared" si="2"/>
        <v>-10059.130000000005</v>
      </c>
      <c r="L4">
        <v>1425</v>
      </c>
      <c r="M4" s="6">
        <f>IF(ISERROR(E4/L4),0,E4/L4)</f>
        <v>69.011136842105259</v>
      </c>
      <c r="N4" t="s">
        <v>26</v>
      </c>
      <c r="O4" t="s">
        <v>27</v>
      </c>
      <c r="P4">
        <v>1384668000</v>
      </c>
      <c r="Q4">
        <v>1384840800</v>
      </c>
      <c r="R4" s="10">
        <f t="shared" si="0"/>
        <v>41595.25</v>
      </c>
      <c r="S4" s="10">
        <f t="shared" si="0"/>
        <v>41597.25</v>
      </c>
      <c r="T4" t="b">
        <v>0</v>
      </c>
      <c r="U4" t="b">
        <v>0</v>
      </c>
      <c r="V4" t="s">
        <v>28</v>
      </c>
      <c r="W4" t="s">
        <v>2037</v>
      </c>
      <c r="X4" t="s">
        <v>2043</v>
      </c>
    </row>
    <row r="5" spans="1:24" ht="78" x14ac:dyDescent="0.3">
      <c r="A5">
        <v>3</v>
      </c>
      <c r="B5" t="s">
        <v>29</v>
      </c>
      <c r="C5" s="3" t="s">
        <v>30</v>
      </c>
      <c r="D5">
        <v>4200</v>
      </c>
      <c r="E5" s="7">
        <f>IF(ISERROR(F5*H5),0,F5*H5)</f>
        <v>2477</v>
      </c>
      <c r="F5">
        <v>2477</v>
      </c>
      <c r="G5" s="7">
        <f t="shared" si="1"/>
        <v>58.976190476190467</v>
      </c>
      <c r="H5">
        <v>1</v>
      </c>
      <c r="I5" t="s">
        <v>14</v>
      </c>
      <c r="J5" t="s">
        <v>14</v>
      </c>
      <c r="K5" s="7">
        <f t="shared" si="2"/>
        <v>-1723</v>
      </c>
      <c r="L5">
        <v>24</v>
      </c>
      <c r="M5" s="6">
        <f>IF(ISERROR(E5/L5),0,E5/L5)</f>
        <v>103.20833333333333</v>
      </c>
      <c r="N5" t="s">
        <v>21</v>
      </c>
      <c r="O5" t="s">
        <v>22</v>
      </c>
      <c r="P5">
        <v>1565499600</v>
      </c>
      <c r="Q5">
        <v>1568955600</v>
      </c>
      <c r="R5" s="10">
        <f t="shared" si="0"/>
        <v>43688.208333333328</v>
      </c>
      <c r="S5" s="10">
        <f t="shared" si="0"/>
        <v>43728.208333333328</v>
      </c>
      <c r="T5" t="b">
        <v>0</v>
      </c>
      <c r="U5" t="b">
        <v>0</v>
      </c>
      <c r="V5" t="s">
        <v>23</v>
      </c>
      <c r="W5" t="s">
        <v>2036</v>
      </c>
      <c r="X5" t="s">
        <v>2042</v>
      </c>
    </row>
    <row r="6" spans="1:24" ht="46.8" x14ac:dyDescent="0.3">
      <c r="A6">
        <v>4</v>
      </c>
      <c r="B6" t="s">
        <v>31</v>
      </c>
      <c r="C6" s="3" t="s">
        <v>32</v>
      </c>
      <c r="D6">
        <v>7600</v>
      </c>
      <c r="E6" s="7">
        <f>IF(ISERROR(F6*H6),0,F6*H6)</f>
        <v>5265</v>
      </c>
      <c r="F6">
        <v>5265</v>
      </c>
      <c r="G6" s="7">
        <f t="shared" si="1"/>
        <v>69.276315789473685</v>
      </c>
      <c r="H6">
        <v>1</v>
      </c>
      <c r="I6" t="s">
        <v>14</v>
      </c>
      <c r="J6" t="s">
        <v>14</v>
      </c>
      <c r="K6" s="7">
        <f t="shared" si="2"/>
        <v>-2335</v>
      </c>
      <c r="L6">
        <v>53</v>
      </c>
      <c r="M6" s="6">
        <f>IF(ISERROR(E6/L6),0,E6/L6)</f>
        <v>99.339622641509436</v>
      </c>
      <c r="N6" t="s">
        <v>21</v>
      </c>
      <c r="O6" t="s">
        <v>22</v>
      </c>
      <c r="P6">
        <v>1547964000</v>
      </c>
      <c r="Q6">
        <v>1548309600</v>
      </c>
      <c r="R6" s="10">
        <f t="shared" si="0"/>
        <v>43485.25</v>
      </c>
      <c r="S6" s="10">
        <f t="shared" si="0"/>
        <v>43489.25</v>
      </c>
      <c r="T6" t="b">
        <v>0</v>
      </c>
      <c r="U6" t="b">
        <v>0</v>
      </c>
      <c r="V6" t="s">
        <v>33</v>
      </c>
      <c r="W6" t="s">
        <v>2038</v>
      </c>
      <c r="X6" t="s">
        <v>2044</v>
      </c>
    </row>
    <row r="7" spans="1:24" ht="46.8" x14ac:dyDescent="0.3">
      <c r="A7">
        <v>5</v>
      </c>
      <c r="B7" t="s">
        <v>34</v>
      </c>
      <c r="C7" s="3" t="s">
        <v>35</v>
      </c>
      <c r="D7">
        <v>7600</v>
      </c>
      <c r="E7" s="7">
        <f>IF(ISERROR(F7*H7),0,F7*H7)</f>
        <v>1979.25</v>
      </c>
      <c r="F7">
        <v>13195</v>
      </c>
      <c r="G7" s="7">
        <f t="shared" si="1"/>
        <v>26.04276315789474</v>
      </c>
      <c r="H7">
        <v>0.15</v>
      </c>
      <c r="I7" t="s">
        <v>20</v>
      </c>
      <c r="J7" t="s">
        <v>14</v>
      </c>
      <c r="K7" s="7">
        <f t="shared" si="2"/>
        <v>-5620.75</v>
      </c>
      <c r="L7">
        <v>174</v>
      </c>
      <c r="M7" s="6">
        <f>IF(ISERROR(E7/L7),0,E7/L7)</f>
        <v>11.375</v>
      </c>
      <c r="N7" t="s">
        <v>36</v>
      </c>
      <c r="O7" t="s">
        <v>37</v>
      </c>
      <c r="P7">
        <v>1346130000</v>
      </c>
      <c r="Q7">
        <v>1347080400</v>
      </c>
      <c r="R7" s="10">
        <f t="shared" si="0"/>
        <v>41149.208333333336</v>
      </c>
      <c r="S7" s="10">
        <f t="shared" si="0"/>
        <v>41160.208333333336</v>
      </c>
      <c r="T7" t="b">
        <v>0</v>
      </c>
      <c r="U7" t="b">
        <v>0</v>
      </c>
      <c r="V7" t="s">
        <v>33</v>
      </c>
      <c r="W7" t="s">
        <v>2038</v>
      </c>
      <c r="X7" t="s">
        <v>2044</v>
      </c>
    </row>
    <row r="8" spans="1:24" ht="62.4" x14ac:dyDescent="0.3">
      <c r="A8">
        <v>6</v>
      </c>
      <c r="B8" t="s">
        <v>38</v>
      </c>
      <c r="C8" s="3" t="s">
        <v>39</v>
      </c>
      <c r="D8">
        <v>5200</v>
      </c>
      <c r="E8" s="7">
        <f>IF(ISERROR(F8*H8),0,F8*H8)</f>
        <v>1471.5</v>
      </c>
      <c r="F8">
        <v>1090</v>
      </c>
      <c r="G8" s="7">
        <f t="shared" si="1"/>
        <v>28.298076923076927</v>
      </c>
      <c r="H8">
        <v>1.35</v>
      </c>
      <c r="I8" t="s">
        <v>14</v>
      </c>
      <c r="J8" t="s">
        <v>14</v>
      </c>
      <c r="K8" s="7">
        <f t="shared" si="2"/>
        <v>-3728.5</v>
      </c>
      <c r="L8">
        <v>18</v>
      </c>
      <c r="M8" s="6">
        <f>IF(ISERROR(E8/L8),0,E8/L8)</f>
        <v>81.75</v>
      </c>
      <c r="N8" t="s">
        <v>40</v>
      </c>
      <c r="O8" t="s">
        <v>41</v>
      </c>
      <c r="P8">
        <v>1505278800</v>
      </c>
      <c r="Q8">
        <v>1505365200</v>
      </c>
      <c r="R8" s="10">
        <f t="shared" si="0"/>
        <v>42991.208333333328</v>
      </c>
      <c r="S8" s="10">
        <f t="shared" si="0"/>
        <v>42992.208333333328</v>
      </c>
      <c r="T8" t="b">
        <v>0</v>
      </c>
      <c r="U8" t="b">
        <v>0</v>
      </c>
      <c r="V8" t="s">
        <v>42</v>
      </c>
      <c r="W8" t="s">
        <v>2039</v>
      </c>
      <c r="X8" t="s">
        <v>2045</v>
      </c>
    </row>
    <row r="9" spans="1:24" ht="46.8" x14ac:dyDescent="0.3">
      <c r="A9">
        <v>7</v>
      </c>
      <c r="B9" t="s">
        <v>43</v>
      </c>
      <c r="C9" s="3" t="s">
        <v>44</v>
      </c>
      <c r="D9">
        <v>4500</v>
      </c>
      <c r="E9" s="7">
        <f>IF(ISERROR(F9*H9),0,F9*H9)</f>
        <v>2211.15</v>
      </c>
      <c r="F9">
        <v>14741</v>
      </c>
      <c r="G9" s="7">
        <f t="shared" si="1"/>
        <v>49.13666666666667</v>
      </c>
      <c r="H9">
        <v>0.15</v>
      </c>
      <c r="I9" t="s">
        <v>20</v>
      </c>
      <c r="J9" t="s">
        <v>14</v>
      </c>
      <c r="K9" s="7">
        <f t="shared" si="2"/>
        <v>-2288.85</v>
      </c>
      <c r="L9">
        <v>227</v>
      </c>
      <c r="M9" s="6">
        <f>IF(ISERROR(E9/L9),0,E9/L9)</f>
        <v>9.7407488986784152</v>
      </c>
      <c r="N9" t="s">
        <v>36</v>
      </c>
      <c r="O9" t="s">
        <v>37</v>
      </c>
      <c r="P9">
        <v>1439442000</v>
      </c>
      <c r="Q9">
        <v>1439614800</v>
      </c>
      <c r="R9" s="10">
        <f t="shared" si="0"/>
        <v>42229.208333333328</v>
      </c>
      <c r="S9" s="10">
        <f t="shared" si="0"/>
        <v>42231.208333333328</v>
      </c>
      <c r="T9" t="b">
        <v>0</v>
      </c>
      <c r="U9" t="b">
        <v>0</v>
      </c>
      <c r="V9" t="s">
        <v>33</v>
      </c>
      <c r="W9" t="s">
        <v>2038</v>
      </c>
      <c r="X9" t="s">
        <v>2044</v>
      </c>
    </row>
    <row r="10" spans="1:24" ht="62.4" x14ac:dyDescent="0.3">
      <c r="A10">
        <v>8</v>
      </c>
      <c r="B10" t="s">
        <v>45</v>
      </c>
      <c r="C10" s="3" t="s">
        <v>46</v>
      </c>
      <c r="D10">
        <v>110100</v>
      </c>
      <c r="E10" s="7">
        <f>IF(ISERROR(F10*H10),0,F10*H10)</f>
        <v>3291.9</v>
      </c>
      <c r="F10">
        <v>21946</v>
      </c>
      <c r="G10" s="7">
        <f t="shared" si="1"/>
        <v>2.9899182561307902</v>
      </c>
      <c r="H10">
        <v>0.15</v>
      </c>
      <c r="I10" t="s">
        <v>47</v>
      </c>
      <c r="J10" t="s">
        <v>47</v>
      </c>
      <c r="K10" s="7">
        <f t="shared" si="2"/>
        <v>-106808.1</v>
      </c>
      <c r="L10">
        <v>708</v>
      </c>
      <c r="M10" s="6">
        <f>IF(ISERROR(E10/L10),0,E10/L10)</f>
        <v>4.649576271186441</v>
      </c>
      <c r="N10" t="s">
        <v>36</v>
      </c>
      <c r="O10" t="s">
        <v>37</v>
      </c>
      <c r="P10">
        <v>1281330000</v>
      </c>
      <c r="Q10">
        <v>1281502800</v>
      </c>
      <c r="R10" s="10">
        <f t="shared" si="0"/>
        <v>40399.208333333336</v>
      </c>
      <c r="S10" s="10">
        <f t="shared" si="0"/>
        <v>40401.208333333336</v>
      </c>
      <c r="T10" t="b">
        <v>0</v>
      </c>
      <c r="U10" t="b">
        <v>0</v>
      </c>
      <c r="V10" t="s">
        <v>33</v>
      </c>
      <c r="W10" t="s">
        <v>2038</v>
      </c>
      <c r="X10" t="s">
        <v>2044</v>
      </c>
    </row>
    <row r="11" spans="1:24" ht="46.8" x14ac:dyDescent="0.3">
      <c r="A11">
        <v>9</v>
      </c>
      <c r="B11" t="s">
        <v>48</v>
      </c>
      <c r="C11" s="3" t="s">
        <v>49</v>
      </c>
      <c r="D11">
        <v>6200</v>
      </c>
      <c r="E11" s="7">
        <f>IF(ISERROR(F11*H11),0,F11*H11)</f>
        <v>3208</v>
      </c>
      <c r="F11">
        <v>3208</v>
      </c>
      <c r="G11" s="7">
        <f t="shared" si="1"/>
        <v>51.741935483870968</v>
      </c>
      <c r="H11">
        <v>1</v>
      </c>
      <c r="I11" t="s">
        <v>14</v>
      </c>
      <c r="J11" t="s">
        <v>14</v>
      </c>
      <c r="K11" s="7">
        <f t="shared" si="2"/>
        <v>-2992</v>
      </c>
      <c r="L11">
        <v>44</v>
      </c>
      <c r="M11" s="6">
        <f>IF(ISERROR(E11/L11),0,E11/L11)</f>
        <v>72.909090909090907</v>
      </c>
      <c r="N11" t="s">
        <v>21</v>
      </c>
      <c r="O11" t="s">
        <v>22</v>
      </c>
      <c r="P11">
        <v>1379566800</v>
      </c>
      <c r="Q11">
        <v>1383804000</v>
      </c>
      <c r="R11" s="10">
        <f t="shared" si="0"/>
        <v>41536.208333333336</v>
      </c>
      <c r="S11" s="10">
        <f t="shared" si="0"/>
        <v>41585.25</v>
      </c>
      <c r="T11" t="b">
        <v>0</v>
      </c>
      <c r="U11" t="b">
        <v>0</v>
      </c>
      <c r="V11" t="s">
        <v>50</v>
      </c>
      <c r="W11" t="s">
        <v>2036</v>
      </c>
      <c r="X11" t="s">
        <v>2046</v>
      </c>
    </row>
    <row r="12" spans="1:24" ht="46.8" x14ac:dyDescent="0.3">
      <c r="A12">
        <v>10</v>
      </c>
      <c r="B12" t="s">
        <v>51</v>
      </c>
      <c r="C12" s="3" t="s">
        <v>52</v>
      </c>
      <c r="D12">
        <v>5200</v>
      </c>
      <c r="E12" s="7">
        <f>IF(ISERROR(F12*H12),0,F12*H12)</f>
        <v>13838</v>
      </c>
      <c r="F12">
        <v>13838</v>
      </c>
      <c r="G12" s="7">
        <f t="shared" si="1"/>
        <v>266.11538461538464</v>
      </c>
      <c r="H12">
        <v>1</v>
      </c>
      <c r="I12" t="s">
        <v>20</v>
      </c>
      <c r="J12" t="s">
        <v>20</v>
      </c>
      <c r="K12" s="7">
        <f t="shared" si="2"/>
        <v>8638</v>
      </c>
      <c r="L12">
        <v>220</v>
      </c>
      <c r="M12" s="6">
        <f>IF(ISERROR(E12/L12),0,E12/L12)</f>
        <v>62.9</v>
      </c>
      <c r="N12" t="s">
        <v>21</v>
      </c>
      <c r="O12" t="s">
        <v>22</v>
      </c>
      <c r="P12">
        <v>1281762000</v>
      </c>
      <c r="Q12">
        <v>1285909200</v>
      </c>
      <c r="R12" s="10">
        <f t="shared" si="0"/>
        <v>40404.208333333336</v>
      </c>
      <c r="S12" s="10">
        <f t="shared" si="0"/>
        <v>40452.208333333336</v>
      </c>
      <c r="T12" t="b">
        <v>0</v>
      </c>
      <c r="U12" t="b">
        <v>0</v>
      </c>
      <c r="V12" t="s">
        <v>53</v>
      </c>
      <c r="W12" t="s">
        <v>2039</v>
      </c>
      <c r="X12" t="s">
        <v>2047</v>
      </c>
    </row>
    <row r="13" spans="1:24" ht="78" x14ac:dyDescent="0.3">
      <c r="A13">
        <v>11</v>
      </c>
      <c r="B13" t="s">
        <v>54</v>
      </c>
      <c r="C13" s="3" t="s">
        <v>55</v>
      </c>
      <c r="D13">
        <v>6300</v>
      </c>
      <c r="E13" s="7">
        <f>IF(ISERROR(F13*H13),0,F13*H13)</f>
        <v>3030</v>
      </c>
      <c r="F13">
        <v>3030</v>
      </c>
      <c r="G13" s="7">
        <f t="shared" si="1"/>
        <v>48.095238095238095</v>
      </c>
      <c r="H13">
        <v>1</v>
      </c>
      <c r="I13" t="s">
        <v>14</v>
      </c>
      <c r="J13" t="s">
        <v>14</v>
      </c>
      <c r="K13" s="7">
        <f t="shared" si="2"/>
        <v>-3270</v>
      </c>
      <c r="L13">
        <v>27</v>
      </c>
      <c r="M13" s="6">
        <f>IF(ISERROR(E13/L13),0,E13/L13)</f>
        <v>112.22222222222223</v>
      </c>
      <c r="N13" t="s">
        <v>21</v>
      </c>
      <c r="O13" t="s">
        <v>22</v>
      </c>
      <c r="P13">
        <v>1285045200</v>
      </c>
      <c r="Q13">
        <v>1285563600</v>
      </c>
      <c r="R13" s="10">
        <f t="shared" si="0"/>
        <v>40442.208333333336</v>
      </c>
      <c r="S13" s="10">
        <f t="shared" si="0"/>
        <v>40448.208333333336</v>
      </c>
      <c r="T13" t="b">
        <v>0</v>
      </c>
      <c r="U13" t="b">
        <v>1</v>
      </c>
      <c r="V13" t="s">
        <v>33</v>
      </c>
      <c r="W13" t="s">
        <v>2038</v>
      </c>
      <c r="X13" t="s">
        <v>2044</v>
      </c>
    </row>
    <row r="14" spans="1:24" ht="46.8" x14ac:dyDescent="0.3">
      <c r="A14">
        <v>12</v>
      </c>
      <c r="B14" t="s">
        <v>56</v>
      </c>
      <c r="C14" s="3" t="s">
        <v>57</v>
      </c>
      <c r="D14">
        <v>6300</v>
      </c>
      <c r="E14" s="7">
        <f>IF(ISERROR(F14*H14),0,F14*H14)</f>
        <v>5629</v>
      </c>
      <c r="F14">
        <v>5629</v>
      </c>
      <c r="G14" s="7">
        <f t="shared" si="1"/>
        <v>89.349206349206341</v>
      </c>
      <c r="H14">
        <v>1</v>
      </c>
      <c r="I14" t="s">
        <v>14</v>
      </c>
      <c r="J14" t="s">
        <v>14</v>
      </c>
      <c r="K14" s="7">
        <f t="shared" si="2"/>
        <v>-671</v>
      </c>
      <c r="L14">
        <v>55</v>
      </c>
      <c r="M14" s="6">
        <f>IF(ISERROR(E14/L14),0,E14/L14)</f>
        <v>102.34545454545454</v>
      </c>
      <c r="N14" t="s">
        <v>21</v>
      </c>
      <c r="O14" t="s">
        <v>22</v>
      </c>
      <c r="P14">
        <v>1571720400</v>
      </c>
      <c r="Q14">
        <v>1572411600</v>
      </c>
      <c r="R14" s="10">
        <f t="shared" si="0"/>
        <v>43760.208333333328</v>
      </c>
      <c r="S14" s="10">
        <f t="shared" si="0"/>
        <v>43768.208333333328</v>
      </c>
      <c r="T14" t="b">
        <v>0</v>
      </c>
      <c r="U14" t="b">
        <v>0</v>
      </c>
      <c r="V14" t="s">
        <v>53</v>
      </c>
      <c r="W14" t="s">
        <v>2039</v>
      </c>
      <c r="X14" t="s">
        <v>2047</v>
      </c>
    </row>
    <row r="15" spans="1:24" ht="62.4" x14ac:dyDescent="0.3">
      <c r="A15">
        <v>13</v>
      </c>
      <c r="B15" t="s">
        <v>58</v>
      </c>
      <c r="C15" s="3" t="s">
        <v>59</v>
      </c>
      <c r="D15">
        <v>4200</v>
      </c>
      <c r="E15" s="7">
        <f>IF(ISERROR(F15*H15),0,F15*H15)</f>
        <v>10295</v>
      </c>
      <c r="F15">
        <v>10295</v>
      </c>
      <c r="G15" s="7">
        <f t="shared" si="1"/>
        <v>245.11904761904765</v>
      </c>
      <c r="H15">
        <v>1</v>
      </c>
      <c r="I15" t="s">
        <v>20</v>
      </c>
      <c r="J15" t="s">
        <v>20</v>
      </c>
      <c r="K15" s="7">
        <f t="shared" si="2"/>
        <v>6095</v>
      </c>
      <c r="L15">
        <v>98</v>
      </c>
      <c r="M15" s="6">
        <f>IF(ISERROR(E15/L15),0,E15/L15)</f>
        <v>105.05102040816327</v>
      </c>
      <c r="N15" t="s">
        <v>21</v>
      </c>
      <c r="O15" t="s">
        <v>22</v>
      </c>
      <c r="P15">
        <v>1465621200</v>
      </c>
      <c r="Q15">
        <v>1466658000</v>
      </c>
      <c r="R15" s="10">
        <f t="shared" si="0"/>
        <v>42532.208333333328</v>
      </c>
      <c r="S15" s="10">
        <f t="shared" si="0"/>
        <v>42544.208333333328</v>
      </c>
      <c r="T15" t="b">
        <v>0</v>
      </c>
      <c r="U15" t="b">
        <v>0</v>
      </c>
      <c r="V15" t="s">
        <v>60</v>
      </c>
      <c r="W15" t="s">
        <v>2036</v>
      </c>
      <c r="X15" t="s">
        <v>2048</v>
      </c>
    </row>
    <row r="16" spans="1:24" ht="46.8" x14ac:dyDescent="0.3">
      <c r="A16">
        <v>14</v>
      </c>
      <c r="B16" t="s">
        <v>61</v>
      </c>
      <c r="C16" s="3" t="s">
        <v>62</v>
      </c>
      <c r="D16">
        <v>28200</v>
      </c>
      <c r="E16" s="7">
        <f>IF(ISERROR(F16*H16),0,F16*H16)</f>
        <v>18829</v>
      </c>
      <c r="F16">
        <v>18829</v>
      </c>
      <c r="G16" s="7">
        <f t="shared" si="1"/>
        <v>66.769503546099301</v>
      </c>
      <c r="H16">
        <v>1</v>
      </c>
      <c r="I16" t="s">
        <v>14</v>
      </c>
      <c r="J16" t="s">
        <v>14</v>
      </c>
      <c r="K16" s="7">
        <f t="shared" si="2"/>
        <v>-9371</v>
      </c>
      <c r="L16">
        <v>200</v>
      </c>
      <c r="M16" s="6">
        <f>IF(ISERROR(E16/L16),0,E16/L16)</f>
        <v>94.144999999999996</v>
      </c>
      <c r="N16" t="s">
        <v>21</v>
      </c>
      <c r="O16" t="s">
        <v>22</v>
      </c>
      <c r="P16">
        <v>1331013600</v>
      </c>
      <c r="Q16">
        <v>1333342800</v>
      </c>
      <c r="R16" s="10">
        <f t="shared" si="0"/>
        <v>40974.25</v>
      </c>
      <c r="S16" s="10">
        <f t="shared" si="0"/>
        <v>41001.208333333336</v>
      </c>
      <c r="T16" t="b">
        <v>0</v>
      </c>
      <c r="U16" t="b">
        <v>0</v>
      </c>
      <c r="V16" t="s">
        <v>60</v>
      </c>
      <c r="W16" t="s">
        <v>2036</v>
      </c>
      <c r="X16" t="s">
        <v>2048</v>
      </c>
    </row>
    <row r="17" spans="1:24" ht="46.8" x14ac:dyDescent="0.3">
      <c r="A17">
        <v>15</v>
      </c>
      <c r="B17" t="s">
        <v>63</v>
      </c>
      <c r="C17" s="3" t="s">
        <v>64</v>
      </c>
      <c r="D17">
        <v>81200</v>
      </c>
      <c r="E17" s="7">
        <f>IF(ISERROR(F17*H17),0,F17*H17)</f>
        <v>38414</v>
      </c>
      <c r="F17">
        <v>38414</v>
      </c>
      <c r="G17" s="7">
        <f t="shared" si="1"/>
        <v>47.307881773399011</v>
      </c>
      <c r="H17">
        <v>1</v>
      </c>
      <c r="I17" t="s">
        <v>14</v>
      </c>
      <c r="J17" t="s">
        <v>14</v>
      </c>
      <c r="K17" s="7">
        <f t="shared" si="2"/>
        <v>-42786</v>
      </c>
      <c r="L17">
        <v>452</v>
      </c>
      <c r="M17" s="6">
        <f>IF(ISERROR(E17/L17),0,E17/L17)</f>
        <v>84.986725663716811</v>
      </c>
      <c r="N17" t="s">
        <v>21</v>
      </c>
      <c r="O17" t="s">
        <v>22</v>
      </c>
      <c r="P17">
        <v>1575957600</v>
      </c>
      <c r="Q17">
        <v>1576303200</v>
      </c>
      <c r="R17" s="10">
        <f t="shared" si="0"/>
        <v>43809.25</v>
      </c>
      <c r="S17" s="10">
        <f t="shared" si="0"/>
        <v>43813.25</v>
      </c>
      <c r="T17" t="b">
        <v>0</v>
      </c>
      <c r="U17" t="b">
        <v>0</v>
      </c>
      <c r="V17" t="s">
        <v>65</v>
      </c>
      <c r="W17" t="s">
        <v>2037</v>
      </c>
      <c r="X17" t="s">
        <v>2049</v>
      </c>
    </row>
    <row r="18" spans="1:24" ht="62.4" x14ac:dyDescent="0.3">
      <c r="A18">
        <v>16</v>
      </c>
      <c r="B18" t="s">
        <v>66</v>
      </c>
      <c r="C18" s="3" t="s">
        <v>67</v>
      </c>
      <c r="D18">
        <v>1700</v>
      </c>
      <c r="E18" s="7">
        <f>IF(ISERROR(F18*H18),0,F18*H18)</f>
        <v>11041</v>
      </c>
      <c r="F18">
        <v>11041</v>
      </c>
      <c r="G18" s="7">
        <f t="shared" si="1"/>
        <v>649.47058823529414</v>
      </c>
      <c r="H18">
        <v>1</v>
      </c>
      <c r="I18" t="s">
        <v>20</v>
      </c>
      <c r="J18" t="s">
        <v>20</v>
      </c>
      <c r="K18" s="7">
        <f t="shared" si="2"/>
        <v>9341</v>
      </c>
      <c r="L18">
        <v>100</v>
      </c>
      <c r="M18" s="6">
        <f>IF(ISERROR(E18/L18),0,E18/L18)</f>
        <v>110.41</v>
      </c>
      <c r="N18" t="s">
        <v>21</v>
      </c>
      <c r="O18" t="s">
        <v>22</v>
      </c>
      <c r="P18">
        <v>1390370400</v>
      </c>
      <c r="Q18">
        <v>1392271200</v>
      </c>
      <c r="R18" s="10">
        <f t="shared" si="0"/>
        <v>41661.25</v>
      </c>
      <c r="S18" s="10">
        <f t="shared" si="0"/>
        <v>41683.25</v>
      </c>
      <c r="T18" t="b">
        <v>0</v>
      </c>
      <c r="U18" t="b">
        <v>0</v>
      </c>
      <c r="V18" t="s">
        <v>68</v>
      </c>
      <c r="W18" t="s">
        <v>2040</v>
      </c>
      <c r="X18" t="s">
        <v>2050</v>
      </c>
    </row>
    <row r="19" spans="1:24" ht="46.8" x14ac:dyDescent="0.3">
      <c r="A19">
        <v>17</v>
      </c>
      <c r="B19" t="s">
        <v>69</v>
      </c>
      <c r="C19" s="3" t="s">
        <v>70</v>
      </c>
      <c r="D19">
        <v>84600</v>
      </c>
      <c r="E19" s="7">
        <f>IF(ISERROR(F19*H19),0,F19*H19)</f>
        <v>134845</v>
      </c>
      <c r="F19">
        <v>134845</v>
      </c>
      <c r="G19" s="7">
        <f t="shared" si="1"/>
        <v>159.39125295508273</v>
      </c>
      <c r="H19">
        <v>1</v>
      </c>
      <c r="I19" t="s">
        <v>20</v>
      </c>
      <c r="J19" t="s">
        <v>20</v>
      </c>
      <c r="K19" s="7">
        <f t="shared" si="2"/>
        <v>50245</v>
      </c>
      <c r="L19">
        <v>1249</v>
      </c>
      <c r="M19" s="6">
        <f>IF(ISERROR(E19/L19),0,E19/L19)</f>
        <v>107.96236989591674</v>
      </c>
      <c r="N19" t="s">
        <v>21</v>
      </c>
      <c r="O19" t="s">
        <v>22</v>
      </c>
      <c r="P19">
        <v>1294812000</v>
      </c>
      <c r="Q19">
        <v>1294898400</v>
      </c>
      <c r="R19" s="10">
        <f t="shared" si="0"/>
        <v>40555.25</v>
      </c>
      <c r="S19" s="10">
        <f t="shared" si="0"/>
        <v>40556.25</v>
      </c>
      <c r="T19" t="b">
        <v>0</v>
      </c>
      <c r="U19" t="b">
        <v>0</v>
      </c>
      <c r="V19" t="s">
        <v>71</v>
      </c>
      <c r="W19" t="s">
        <v>2039</v>
      </c>
      <c r="X19" t="s">
        <v>2051</v>
      </c>
    </row>
    <row r="20" spans="1:24" ht="46.8" x14ac:dyDescent="0.3">
      <c r="A20">
        <v>18</v>
      </c>
      <c r="B20" t="s">
        <v>72</v>
      </c>
      <c r="C20" s="3" t="s">
        <v>73</v>
      </c>
      <c r="D20">
        <v>9100</v>
      </c>
      <c r="E20" s="7">
        <f>IF(ISERROR(F20*H20),0,F20*H20)</f>
        <v>6089</v>
      </c>
      <c r="F20">
        <v>6089</v>
      </c>
      <c r="G20" s="7">
        <f t="shared" si="1"/>
        <v>66.912087912087912</v>
      </c>
      <c r="H20">
        <v>1</v>
      </c>
      <c r="I20" t="s">
        <v>74</v>
      </c>
      <c r="J20" t="s">
        <v>74</v>
      </c>
      <c r="K20" s="7">
        <f t="shared" si="2"/>
        <v>-3011</v>
      </c>
      <c r="L20">
        <v>135</v>
      </c>
      <c r="M20" s="6">
        <f>IF(ISERROR(E20/L20),0,E20/L20)</f>
        <v>45.103703703703701</v>
      </c>
      <c r="N20" t="s">
        <v>21</v>
      </c>
      <c r="O20" t="s">
        <v>22</v>
      </c>
      <c r="P20">
        <v>1536382800</v>
      </c>
      <c r="Q20">
        <v>1537074000</v>
      </c>
      <c r="R20" s="10">
        <f t="shared" si="0"/>
        <v>43351.208333333328</v>
      </c>
      <c r="S20" s="10">
        <f t="shared" si="0"/>
        <v>43359.208333333328</v>
      </c>
      <c r="T20" t="b">
        <v>0</v>
      </c>
      <c r="U20" t="b">
        <v>0</v>
      </c>
      <c r="V20" t="s">
        <v>33</v>
      </c>
      <c r="W20" t="s">
        <v>2038</v>
      </c>
      <c r="X20" t="s">
        <v>2044</v>
      </c>
    </row>
    <row r="21" spans="1:24" ht="46.8" x14ac:dyDescent="0.3">
      <c r="A21">
        <v>19</v>
      </c>
      <c r="B21" t="s">
        <v>75</v>
      </c>
      <c r="C21" s="3" t="s">
        <v>76</v>
      </c>
      <c r="D21">
        <v>62500</v>
      </c>
      <c r="E21" s="7">
        <f>IF(ISERROR(F21*H21),0,F21*H21)</f>
        <v>30331</v>
      </c>
      <c r="F21">
        <v>30331</v>
      </c>
      <c r="G21" s="7">
        <f t="shared" si="1"/>
        <v>48.529600000000002</v>
      </c>
      <c r="H21">
        <v>1</v>
      </c>
      <c r="I21" t="s">
        <v>14</v>
      </c>
      <c r="J21" t="s">
        <v>14</v>
      </c>
      <c r="K21" s="7">
        <f t="shared" si="2"/>
        <v>-32169</v>
      </c>
      <c r="L21">
        <v>674</v>
      </c>
      <c r="M21" s="6">
        <f>IF(ISERROR(E21/L21),0,E21/L21)</f>
        <v>45.001483679525222</v>
      </c>
      <c r="N21" t="s">
        <v>21</v>
      </c>
      <c r="O21" t="s">
        <v>22</v>
      </c>
      <c r="P21">
        <v>1551679200</v>
      </c>
      <c r="Q21">
        <v>1553490000</v>
      </c>
      <c r="R21" s="10">
        <f t="shared" si="0"/>
        <v>43528.25</v>
      </c>
      <c r="S21" s="10">
        <f t="shared" si="0"/>
        <v>43549.208333333328</v>
      </c>
      <c r="T21" t="b">
        <v>0</v>
      </c>
      <c r="U21" t="b">
        <v>1</v>
      </c>
      <c r="V21" t="s">
        <v>33</v>
      </c>
      <c r="W21" t="s">
        <v>2038</v>
      </c>
      <c r="X21" t="s">
        <v>2044</v>
      </c>
    </row>
    <row r="22" spans="1:24" ht="46.8" x14ac:dyDescent="0.3">
      <c r="A22">
        <v>20</v>
      </c>
      <c r="B22" t="s">
        <v>77</v>
      </c>
      <c r="C22" s="3" t="s">
        <v>78</v>
      </c>
      <c r="D22">
        <v>131800</v>
      </c>
      <c r="E22" s="7">
        <f>IF(ISERROR(F22*H22),0,F22*H22)</f>
        <v>147936</v>
      </c>
      <c r="F22">
        <v>147936</v>
      </c>
      <c r="G22" s="7">
        <f t="shared" si="1"/>
        <v>112.24279210925646</v>
      </c>
      <c r="H22">
        <v>1</v>
      </c>
      <c r="I22" t="s">
        <v>20</v>
      </c>
      <c r="J22" t="s">
        <v>20</v>
      </c>
      <c r="K22" s="7">
        <f t="shared" si="2"/>
        <v>16136</v>
      </c>
      <c r="L22">
        <v>1396</v>
      </c>
      <c r="M22" s="6">
        <f>IF(ISERROR(E22/L22),0,E22/L22)</f>
        <v>105.97134670487107</v>
      </c>
      <c r="N22" t="s">
        <v>21</v>
      </c>
      <c r="O22" t="s">
        <v>22</v>
      </c>
      <c r="P22">
        <v>1406523600</v>
      </c>
      <c r="Q22">
        <v>1406523600</v>
      </c>
      <c r="R22" s="10">
        <f t="shared" si="0"/>
        <v>41848.208333333336</v>
      </c>
      <c r="S22" s="10">
        <f t="shared" si="0"/>
        <v>41848.208333333336</v>
      </c>
      <c r="T22" t="b">
        <v>0</v>
      </c>
      <c r="U22" t="b">
        <v>0</v>
      </c>
      <c r="V22" t="s">
        <v>53</v>
      </c>
      <c r="W22" t="s">
        <v>2039</v>
      </c>
      <c r="X22" t="s">
        <v>2047</v>
      </c>
    </row>
    <row r="23" spans="1:24" ht="46.8" x14ac:dyDescent="0.3">
      <c r="A23">
        <v>21</v>
      </c>
      <c r="B23" t="s">
        <v>79</v>
      </c>
      <c r="C23" s="3" t="s">
        <v>80</v>
      </c>
      <c r="D23">
        <v>94000</v>
      </c>
      <c r="E23" s="7">
        <f>IF(ISERROR(F23*H23),0,F23*H23)</f>
        <v>38533</v>
      </c>
      <c r="F23">
        <v>38533</v>
      </c>
      <c r="G23" s="7">
        <f t="shared" si="1"/>
        <v>40.992553191489364</v>
      </c>
      <c r="H23">
        <v>1</v>
      </c>
      <c r="I23" t="s">
        <v>14</v>
      </c>
      <c r="J23" t="s">
        <v>14</v>
      </c>
      <c r="K23" s="7">
        <f t="shared" si="2"/>
        <v>-55467</v>
      </c>
      <c r="L23">
        <v>558</v>
      </c>
      <c r="M23" s="6">
        <f>IF(ISERROR(E23/L23),0,E23/L23)</f>
        <v>69.055555555555557</v>
      </c>
      <c r="N23" t="s">
        <v>21</v>
      </c>
      <c r="O23" t="s">
        <v>22</v>
      </c>
      <c r="P23">
        <v>1313384400</v>
      </c>
      <c r="Q23">
        <v>1316322000</v>
      </c>
      <c r="R23" s="10">
        <f t="shared" si="0"/>
        <v>40770.208333333336</v>
      </c>
      <c r="S23" s="10">
        <f t="shared" si="0"/>
        <v>40804.208333333336</v>
      </c>
      <c r="T23" t="b">
        <v>0</v>
      </c>
      <c r="U23" t="b">
        <v>0</v>
      </c>
      <c r="V23" t="s">
        <v>33</v>
      </c>
      <c r="W23" t="s">
        <v>2038</v>
      </c>
      <c r="X23" t="s">
        <v>2044</v>
      </c>
    </row>
    <row r="24" spans="1:24" ht="46.8" x14ac:dyDescent="0.3">
      <c r="A24">
        <v>22</v>
      </c>
      <c r="B24" t="s">
        <v>81</v>
      </c>
      <c r="C24" s="3" t="s">
        <v>82</v>
      </c>
      <c r="D24">
        <v>59100</v>
      </c>
      <c r="E24" s="7">
        <f>IF(ISERROR(F24*H24),0,F24*H24)</f>
        <v>75690</v>
      </c>
      <c r="F24">
        <v>75690</v>
      </c>
      <c r="G24" s="7">
        <f t="shared" si="1"/>
        <v>128.07106598984771</v>
      </c>
      <c r="H24">
        <v>1</v>
      </c>
      <c r="I24" t="s">
        <v>20</v>
      </c>
      <c r="J24" t="s">
        <v>20</v>
      </c>
      <c r="K24" s="7">
        <f t="shared" si="2"/>
        <v>16590</v>
      </c>
      <c r="L24">
        <v>890</v>
      </c>
      <c r="M24" s="6">
        <f>IF(ISERROR(E24/L24),0,E24/L24)</f>
        <v>85.044943820224717</v>
      </c>
      <c r="N24" t="s">
        <v>21</v>
      </c>
      <c r="O24" t="s">
        <v>22</v>
      </c>
      <c r="P24">
        <v>1522731600</v>
      </c>
      <c r="Q24">
        <v>1524027600</v>
      </c>
      <c r="R24" s="10">
        <f t="shared" si="0"/>
        <v>43193.208333333328</v>
      </c>
      <c r="S24" s="10">
        <f t="shared" si="0"/>
        <v>43208.208333333328</v>
      </c>
      <c r="T24" t="b">
        <v>0</v>
      </c>
      <c r="U24" t="b">
        <v>0</v>
      </c>
      <c r="V24" t="s">
        <v>33</v>
      </c>
      <c r="W24" t="s">
        <v>2038</v>
      </c>
      <c r="X24" t="s">
        <v>2044</v>
      </c>
    </row>
    <row r="25" spans="1:24" ht="46.8" x14ac:dyDescent="0.3">
      <c r="A25">
        <v>23</v>
      </c>
      <c r="B25" t="s">
        <v>83</v>
      </c>
      <c r="C25" s="3" t="s">
        <v>84</v>
      </c>
      <c r="D25">
        <v>4500</v>
      </c>
      <c r="E25" s="7">
        <f>IF(ISERROR(F25*H25),0,F25*H25)</f>
        <v>20171.7</v>
      </c>
      <c r="F25">
        <v>14942</v>
      </c>
      <c r="G25" s="7">
        <f t="shared" si="1"/>
        <v>448.26000000000005</v>
      </c>
      <c r="H25">
        <v>1.35</v>
      </c>
      <c r="I25" t="s">
        <v>20</v>
      </c>
      <c r="J25" t="s">
        <v>20</v>
      </c>
      <c r="K25" s="7">
        <f t="shared" si="2"/>
        <v>15671.7</v>
      </c>
      <c r="L25">
        <v>142</v>
      </c>
      <c r="M25" s="6">
        <f>IF(ISERROR(E25/L25),0,E25/L25)</f>
        <v>142.0542253521127</v>
      </c>
      <c r="N25" t="s">
        <v>40</v>
      </c>
      <c r="O25" t="s">
        <v>41</v>
      </c>
      <c r="P25">
        <v>1550124000</v>
      </c>
      <c r="Q25">
        <v>1554699600</v>
      </c>
      <c r="R25" s="10">
        <f t="shared" si="0"/>
        <v>43510.25</v>
      </c>
      <c r="S25" s="10">
        <f t="shared" si="0"/>
        <v>43563.208333333328</v>
      </c>
      <c r="T25" t="b">
        <v>0</v>
      </c>
      <c r="U25" t="b">
        <v>0</v>
      </c>
      <c r="V25" t="s">
        <v>42</v>
      </c>
      <c r="W25" t="s">
        <v>2039</v>
      </c>
      <c r="X25" t="s">
        <v>2045</v>
      </c>
    </row>
    <row r="26" spans="1:24" ht="62.4" x14ac:dyDescent="0.3">
      <c r="A26">
        <v>24</v>
      </c>
      <c r="B26" t="s">
        <v>85</v>
      </c>
      <c r="C26" s="3" t="s">
        <v>86</v>
      </c>
      <c r="D26">
        <v>92400</v>
      </c>
      <c r="E26" s="7">
        <f>IF(ISERROR(F26*H26),0,F26*H26)</f>
        <v>104257</v>
      </c>
      <c r="F26">
        <v>104257</v>
      </c>
      <c r="G26" s="7">
        <f t="shared" si="1"/>
        <v>112.83225108225108</v>
      </c>
      <c r="H26">
        <v>1</v>
      </c>
      <c r="I26" t="s">
        <v>20</v>
      </c>
      <c r="J26" t="s">
        <v>20</v>
      </c>
      <c r="K26" s="7">
        <f t="shared" si="2"/>
        <v>11857</v>
      </c>
      <c r="L26">
        <v>2673</v>
      </c>
      <c r="M26" s="6">
        <f>IF(ISERROR(E26/L26),0,E26/L26)</f>
        <v>39.003741114852225</v>
      </c>
      <c r="N26" t="s">
        <v>21</v>
      </c>
      <c r="O26" t="s">
        <v>22</v>
      </c>
      <c r="P26">
        <v>1403326800</v>
      </c>
      <c r="Q26">
        <v>1403499600</v>
      </c>
      <c r="R26" s="10">
        <f t="shared" si="0"/>
        <v>41811.208333333336</v>
      </c>
      <c r="S26" s="10">
        <f t="shared" si="0"/>
        <v>41813.208333333336</v>
      </c>
      <c r="T26" t="b">
        <v>0</v>
      </c>
      <c r="U26" t="b">
        <v>0</v>
      </c>
      <c r="V26" t="s">
        <v>65</v>
      </c>
      <c r="W26" t="s">
        <v>2037</v>
      </c>
      <c r="X26" t="s">
        <v>2049</v>
      </c>
    </row>
    <row r="27" spans="1:24" ht="46.8" x14ac:dyDescent="0.3">
      <c r="A27">
        <v>25</v>
      </c>
      <c r="B27" t="s">
        <v>87</v>
      </c>
      <c r="C27" s="3" t="s">
        <v>88</v>
      </c>
      <c r="D27">
        <v>5500</v>
      </c>
      <c r="E27" s="7">
        <f>IF(ISERROR(F27*H27),0,F27*H27)</f>
        <v>11904</v>
      </c>
      <c r="F27">
        <v>11904</v>
      </c>
      <c r="G27" s="7">
        <f t="shared" si="1"/>
        <v>216.43636363636364</v>
      </c>
      <c r="H27">
        <v>1</v>
      </c>
      <c r="I27" t="s">
        <v>20</v>
      </c>
      <c r="J27" t="s">
        <v>20</v>
      </c>
      <c r="K27" s="7">
        <f t="shared" si="2"/>
        <v>6404</v>
      </c>
      <c r="L27">
        <v>163</v>
      </c>
      <c r="M27" s="6">
        <f>IF(ISERROR(E27/L27),0,E27/L27)</f>
        <v>73.030674846625772</v>
      </c>
      <c r="N27" t="s">
        <v>21</v>
      </c>
      <c r="O27" t="s">
        <v>22</v>
      </c>
      <c r="P27">
        <v>1305694800</v>
      </c>
      <c r="Q27">
        <v>1307422800</v>
      </c>
      <c r="R27" s="10">
        <f t="shared" si="0"/>
        <v>40681.208333333336</v>
      </c>
      <c r="S27" s="10">
        <f t="shared" si="0"/>
        <v>40701.208333333336</v>
      </c>
      <c r="T27" t="b">
        <v>0</v>
      </c>
      <c r="U27" t="b">
        <v>1</v>
      </c>
      <c r="V27" t="s">
        <v>89</v>
      </c>
      <c r="W27" t="s">
        <v>2052</v>
      </c>
      <c r="X27" t="s">
        <v>2053</v>
      </c>
    </row>
    <row r="28" spans="1:24" ht="62.4" x14ac:dyDescent="0.3">
      <c r="A28">
        <v>26</v>
      </c>
      <c r="B28" t="s">
        <v>90</v>
      </c>
      <c r="C28" s="3" t="s">
        <v>91</v>
      </c>
      <c r="D28">
        <v>107500</v>
      </c>
      <c r="E28" s="7">
        <f>IF(ISERROR(F28*H28),0,F28*H28)</f>
        <v>51814</v>
      </c>
      <c r="F28">
        <v>51814</v>
      </c>
      <c r="G28" s="7">
        <f t="shared" si="1"/>
        <v>48.199069767441863</v>
      </c>
      <c r="H28">
        <v>1</v>
      </c>
      <c r="I28" t="s">
        <v>74</v>
      </c>
      <c r="J28" t="s">
        <v>74</v>
      </c>
      <c r="K28" s="7">
        <f t="shared" si="2"/>
        <v>-55686</v>
      </c>
      <c r="L28">
        <v>1480</v>
      </c>
      <c r="M28" s="6">
        <f>IF(ISERROR(E28/L28),0,E28/L28)</f>
        <v>35.009459459459457</v>
      </c>
      <c r="N28" t="s">
        <v>21</v>
      </c>
      <c r="O28" t="s">
        <v>22</v>
      </c>
      <c r="P28">
        <v>1533013200</v>
      </c>
      <c r="Q28">
        <v>1535346000</v>
      </c>
      <c r="R28" s="10">
        <f t="shared" si="0"/>
        <v>43312.208333333328</v>
      </c>
      <c r="S28" s="10">
        <f t="shared" si="0"/>
        <v>43339.208333333328</v>
      </c>
      <c r="T28" t="b">
        <v>0</v>
      </c>
      <c r="U28" t="b">
        <v>0</v>
      </c>
      <c r="V28" t="s">
        <v>33</v>
      </c>
      <c r="W28" t="s">
        <v>2038</v>
      </c>
      <c r="X28" t="s">
        <v>2044</v>
      </c>
    </row>
    <row r="29" spans="1:24" ht="46.8" x14ac:dyDescent="0.3">
      <c r="A29">
        <v>27</v>
      </c>
      <c r="B29" t="s">
        <v>92</v>
      </c>
      <c r="C29" s="3" t="s">
        <v>93</v>
      </c>
      <c r="D29">
        <v>2000</v>
      </c>
      <c r="E29" s="7">
        <f>IF(ISERROR(F29*H29),0,F29*H29)</f>
        <v>1599</v>
      </c>
      <c r="F29">
        <v>1599</v>
      </c>
      <c r="G29" s="7">
        <f t="shared" si="1"/>
        <v>79.95</v>
      </c>
      <c r="H29">
        <v>1</v>
      </c>
      <c r="I29" t="s">
        <v>14</v>
      </c>
      <c r="J29" t="s">
        <v>14</v>
      </c>
      <c r="K29" s="7">
        <f t="shared" si="2"/>
        <v>-401</v>
      </c>
      <c r="L29">
        <v>15</v>
      </c>
      <c r="M29" s="6">
        <f>IF(ISERROR(E29/L29),0,E29/L29)</f>
        <v>106.6</v>
      </c>
      <c r="N29" t="s">
        <v>21</v>
      </c>
      <c r="O29" t="s">
        <v>22</v>
      </c>
      <c r="P29">
        <v>1443848400</v>
      </c>
      <c r="Q29">
        <v>1444539600</v>
      </c>
      <c r="R29" s="10">
        <f t="shared" si="0"/>
        <v>42280.208333333328</v>
      </c>
      <c r="S29" s="10">
        <f t="shared" si="0"/>
        <v>42288.208333333328</v>
      </c>
      <c r="T29" t="b">
        <v>0</v>
      </c>
      <c r="U29" t="b">
        <v>0</v>
      </c>
      <c r="V29" t="s">
        <v>23</v>
      </c>
      <c r="W29" t="s">
        <v>2036</v>
      </c>
      <c r="X29" t="s">
        <v>2042</v>
      </c>
    </row>
    <row r="30" spans="1:24" ht="46.8" x14ac:dyDescent="0.3">
      <c r="A30">
        <v>28</v>
      </c>
      <c r="B30" t="s">
        <v>94</v>
      </c>
      <c r="C30" s="3" t="s">
        <v>95</v>
      </c>
      <c r="D30">
        <v>130800</v>
      </c>
      <c r="E30" s="7">
        <f>IF(ISERROR(F30*H30),0,F30*H30)</f>
        <v>137635</v>
      </c>
      <c r="F30">
        <v>137635</v>
      </c>
      <c r="G30" s="7">
        <f t="shared" si="1"/>
        <v>105.22553516819573</v>
      </c>
      <c r="H30">
        <v>1</v>
      </c>
      <c r="I30" t="s">
        <v>20</v>
      </c>
      <c r="J30" t="s">
        <v>20</v>
      </c>
      <c r="K30" s="7">
        <f t="shared" si="2"/>
        <v>6835</v>
      </c>
      <c r="L30">
        <v>2220</v>
      </c>
      <c r="M30" s="6">
        <f>IF(ISERROR(E30/L30),0,E30/L30)</f>
        <v>61.997747747747745</v>
      </c>
      <c r="N30" t="s">
        <v>21</v>
      </c>
      <c r="O30" t="s">
        <v>22</v>
      </c>
      <c r="P30">
        <v>1265695200</v>
      </c>
      <c r="Q30">
        <v>1267682400</v>
      </c>
      <c r="R30" s="10">
        <f t="shared" si="0"/>
        <v>40218.25</v>
      </c>
      <c r="S30" s="10">
        <f t="shared" si="0"/>
        <v>40241.25</v>
      </c>
      <c r="T30" t="b">
        <v>0</v>
      </c>
      <c r="U30" t="b">
        <v>1</v>
      </c>
      <c r="V30" t="s">
        <v>33</v>
      </c>
      <c r="W30" t="s">
        <v>2038</v>
      </c>
      <c r="X30" t="s">
        <v>2044</v>
      </c>
    </row>
    <row r="31" spans="1:24" ht="46.8" x14ac:dyDescent="0.3">
      <c r="A31">
        <v>29</v>
      </c>
      <c r="B31" t="s">
        <v>96</v>
      </c>
      <c r="C31" s="3" t="s">
        <v>97</v>
      </c>
      <c r="D31">
        <v>45900</v>
      </c>
      <c r="E31" s="7">
        <f>IF(ISERROR(F31*H31),0,F31*H31)</f>
        <v>181158</v>
      </c>
      <c r="F31">
        <v>150965</v>
      </c>
      <c r="G31" s="7">
        <f t="shared" si="1"/>
        <v>394.67973856209147</v>
      </c>
      <c r="H31">
        <v>1.2</v>
      </c>
      <c r="I31" t="s">
        <v>20</v>
      </c>
      <c r="J31" t="s">
        <v>20</v>
      </c>
      <c r="K31" s="7">
        <f t="shared" si="2"/>
        <v>135258</v>
      </c>
      <c r="L31">
        <v>1606</v>
      </c>
      <c r="M31" s="6">
        <f>IF(ISERROR(E31/L31),0,E31/L31)</f>
        <v>112.80074719800747</v>
      </c>
      <c r="N31" t="s">
        <v>98</v>
      </c>
      <c r="O31" t="s">
        <v>99</v>
      </c>
      <c r="P31">
        <v>1532062800</v>
      </c>
      <c r="Q31">
        <v>1535518800</v>
      </c>
      <c r="R31" s="10">
        <f t="shared" si="0"/>
        <v>43301.208333333328</v>
      </c>
      <c r="S31" s="10">
        <f t="shared" si="0"/>
        <v>43341.208333333328</v>
      </c>
      <c r="T31" t="b">
        <v>0</v>
      </c>
      <c r="U31" t="b">
        <v>0</v>
      </c>
      <c r="V31" t="s">
        <v>100</v>
      </c>
      <c r="W31" t="s">
        <v>2039</v>
      </c>
      <c r="X31" t="s">
        <v>2054</v>
      </c>
    </row>
    <row r="32" spans="1:24" ht="46.8" x14ac:dyDescent="0.3">
      <c r="A32">
        <v>30</v>
      </c>
      <c r="B32" t="s">
        <v>101</v>
      </c>
      <c r="C32" s="3" t="s">
        <v>102</v>
      </c>
      <c r="D32">
        <v>9000</v>
      </c>
      <c r="E32" s="7">
        <f>IF(ISERROR(F32*H32),0,F32*H32)</f>
        <v>14455</v>
      </c>
      <c r="F32">
        <v>14455</v>
      </c>
      <c r="G32" s="7">
        <f t="shared" si="1"/>
        <v>160.61111111111111</v>
      </c>
      <c r="H32">
        <v>1</v>
      </c>
      <c r="I32" t="s">
        <v>20</v>
      </c>
      <c r="J32" t="s">
        <v>20</v>
      </c>
      <c r="K32" s="7">
        <f t="shared" si="2"/>
        <v>5455</v>
      </c>
      <c r="L32">
        <v>129</v>
      </c>
      <c r="M32" s="6">
        <f>IF(ISERROR(E32/L32),0,E32/L32)</f>
        <v>112.05426356589147</v>
      </c>
      <c r="N32" t="s">
        <v>21</v>
      </c>
      <c r="O32" t="s">
        <v>22</v>
      </c>
      <c r="P32">
        <v>1558674000</v>
      </c>
      <c r="Q32">
        <v>1559106000</v>
      </c>
      <c r="R32" s="10">
        <f t="shared" si="0"/>
        <v>43609.208333333328</v>
      </c>
      <c r="S32" s="10">
        <f t="shared" si="0"/>
        <v>43614.208333333328</v>
      </c>
      <c r="T32" t="b">
        <v>0</v>
      </c>
      <c r="U32" t="b">
        <v>0</v>
      </c>
      <c r="V32" t="s">
        <v>71</v>
      </c>
      <c r="W32" t="s">
        <v>2039</v>
      </c>
      <c r="X32" t="s">
        <v>2051</v>
      </c>
    </row>
    <row r="33" spans="1:24" ht="46.8" x14ac:dyDescent="0.3">
      <c r="A33">
        <v>31</v>
      </c>
      <c r="B33" t="s">
        <v>103</v>
      </c>
      <c r="C33" s="3" t="s">
        <v>104</v>
      </c>
      <c r="D33">
        <v>3500</v>
      </c>
      <c r="E33" s="7">
        <f>IF(ISERROR(F33*H33),0,F33*H33)</f>
        <v>14647.500000000002</v>
      </c>
      <c r="F33">
        <v>10850</v>
      </c>
      <c r="G33" s="7">
        <f t="shared" si="1"/>
        <v>418.50000000000006</v>
      </c>
      <c r="H33">
        <v>1.35</v>
      </c>
      <c r="I33" t="s">
        <v>20</v>
      </c>
      <c r="J33" t="s">
        <v>20</v>
      </c>
      <c r="K33" s="7">
        <f t="shared" si="2"/>
        <v>11147.500000000002</v>
      </c>
      <c r="L33">
        <v>226</v>
      </c>
      <c r="M33" s="6">
        <f>IF(ISERROR(E33/L33),0,E33/L33)</f>
        <v>64.811946902654881</v>
      </c>
      <c r="N33" t="s">
        <v>40</v>
      </c>
      <c r="O33" t="s">
        <v>41</v>
      </c>
      <c r="P33">
        <v>1451973600</v>
      </c>
      <c r="Q33">
        <v>1454392800</v>
      </c>
      <c r="R33" s="10">
        <f t="shared" si="0"/>
        <v>42374.25</v>
      </c>
      <c r="S33" s="10">
        <f t="shared" si="0"/>
        <v>42402.25</v>
      </c>
      <c r="T33" t="b">
        <v>0</v>
      </c>
      <c r="U33" t="b">
        <v>0</v>
      </c>
      <c r="V33" t="s">
        <v>89</v>
      </c>
      <c r="W33" t="s">
        <v>2052</v>
      </c>
      <c r="X33" t="s">
        <v>2053</v>
      </c>
    </row>
    <row r="34" spans="1:24" ht="46.8" x14ac:dyDescent="0.3">
      <c r="A34">
        <v>32</v>
      </c>
      <c r="B34" t="s">
        <v>105</v>
      </c>
      <c r="C34" s="3" t="s">
        <v>106</v>
      </c>
      <c r="D34">
        <v>101000</v>
      </c>
      <c r="E34" s="7">
        <f>IF(ISERROR(F34*H34),0,F34*H34)</f>
        <v>98197.12000000001</v>
      </c>
      <c r="F34">
        <v>87676</v>
      </c>
      <c r="G34" s="7">
        <f t="shared" si="1"/>
        <v>97.224871287128721</v>
      </c>
      <c r="H34">
        <v>1.1200000000000001</v>
      </c>
      <c r="I34" t="s">
        <v>14</v>
      </c>
      <c r="J34" t="s">
        <v>14</v>
      </c>
      <c r="K34" s="7">
        <f t="shared" si="2"/>
        <v>-2802.8799999999901</v>
      </c>
      <c r="L34">
        <v>2307</v>
      </c>
      <c r="M34" s="6">
        <f>IF(ISERROR(E34/L34),0,E34/L34)</f>
        <v>42.564854789770266</v>
      </c>
      <c r="N34" t="s">
        <v>107</v>
      </c>
      <c r="O34" t="s">
        <v>108</v>
      </c>
      <c r="P34">
        <v>1515564000</v>
      </c>
      <c r="Q34">
        <v>1517896800</v>
      </c>
      <c r="R34" s="10">
        <f t="shared" si="0"/>
        <v>43110.25</v>
      </c>
      <c r="S34" s="10">
        <f t="shared" si="0"/>
        <v>43137.25</v>
      </c>
      <c r="T34" t="b">
        <v>0</v>
      </c>
      <c r="U34" t="b">
        <v>0</v>
      </c>
      <c r="V34" t="s">
        <v>42</v>
      </c>
      <c r="W34" t="s">
        <v>2039</v>
      </c>
      <c r="X34" t="s">
        <v>2045</v>
      </c>
    </row>
    <row r="35" spans="1:24" ht="46.8" x14ac:dyDescent="0.3">
      <c r="A35">
        <v>33</v>
      </c>
      <c r="B35" t="s">
        <v>109</v>
      </c>
      <c r="C35" s="3" t="s">
        <v>110</v>
      </c>
      <c r="D35">
        <v>50200</v>
      </c>
      <c r="E35" s="7">
        <f>IF(ISERROR(F35*H35),0,F35*H35)</f>
        <v>189666</v>
      </c>
      <c r="F35">
        <v>189666</v>
      </c>
      <c r="G35" s="7">
        <f t="shared" si="1"/>
        <v>377.82071713147411</v>
      </c>
      <c r="H35">
        <v>1</v>
      </c>
      <c r="I35" t="s">
        <v>20</v>
      </c>
      <c r="J35" t="s">
        <v>20</v>
      </c>
      <c r="K35" s="7">
        <f t="shared" si="2"/>
        <v>139466</v>
      </c>
      <c r="L35">
        <v>5419</v>
      </c>
      <c r="M35" s="6">
        <f>IF(ISERROR(E35/L35),0,E35/L35)</f>
        <v>35.000184535892231</v>
      </c>
      <c r="N35" t="s">
        <v>21</v>
      </c>
      <c r="O35" t="s">
        <v>22</v>
      </c>
      <c r="P35">
        <v>1412485200</v>
      </c>
      <c r="Q35">
        <v>1415685600</v>
      </c>
      <c r="R35" s="10">
        <f t="shared" si="0"/>
        <v>41917.208333333336</v>
      </c>
      <c r="S35" s="10">
        <f t="shared" si="0"/>
        <v>41954.25</v>
      </c>
      <c r="T35" t="b">
        <v>0</v>
      </c>
      <c r="U35" t="b">
        <v>0</v>
      </c>
      <c r="V35" t="s">
        <v>33</v>
      </c>
      <c r="W35" t="s">
        <v>2038</v>
      </c>
      <c r="X35" t="s">
        <v>2044</v>
      </c>
    </row>
    <row r="36" spans="1:24" ht="62.4" x14ac:dyDescent="0.3">
      <c r="A36">
        <v>34</v>
      </c>
      <c r="B36" t="s">
        <v>111</v>
      </c>
      <c r="C36" s="3" t="s">
        <v>112</v>
      </c>
      <c r="D36">
        <v>9300</v>
      </c>
      <c r="E36" s="7">
        <f>IF(ISERROR(F36*H36),0,F36*H36)</f>
        <v>14025</v>
      </c>
      <c r="F36">
        <v>14025</v>
      </c>
      <c r="G36" s="7">
        <f t="shared" si="1"/>
        <v>150.80645161290323</v>
      </c>
      <c r="H36">
        <v>1</v>
      </c>
      <c r="I36" t="s">
        <v>20</v>
      </c>
      <c r="J36" t="s">
        <v>20</v>
      </c>
      <c r="K36" s="7">
        <f t="shared" si="2"/>
        <v>4725</v>
      </c>
      <c r="L36">
        <v>165</v>
      </c>
      <c r="M36" s="6">
        <f>IF(ISERROR(E36/L36),0,E36/L36)</f>
        <v>85</v>
      </c>
      <c r="N36" t="s">
        <v>21</v>
      </c>
      <c r="O36" t="s">
        <v>22</v>
      </c>
      <c r="P36">
        <v>1490245200</v>
      </c>
      <c r="Q36">
        <v>1490677200</v>
      </c>
      <c r="R36" s="10">
        <f t="shared" si="0"/>
        <v>42817.208333333328</v>
      </c>
      <c r="S36" s="10">
        <f t="shared" si="0"/>
        <v>42822.208333333328</v>
      </c>
      <c r="T36" t="b">
        <v>0</v>
      </c>
      <c r="U36" t="b">
        <v>0</v>
      </c>
      <c r="V36" t="s">
        <v>42</v>
      </c>
      <c r="W36" t="s">
        <v>2039</v>
      </c>
      <c r="X36" t="s">
        <v>2045</v>
      </c>
    </row>
    <row r="37" spans="1:24" ht="46.8" x14ac:dyDescent="0.3">
      <c r="A37">
        <v>35</v>
      </c>
      <c r="B37" t="s">
        <v>113</v>
      </c>
      <c r="C37" s="3" t="s">
        <v>114</v>
      </c>
      <c r="D37">
        <v>125500</v>
      </c>
      <c r="E37" s="7">
        <f>IF(ISERROR(F37*H37),0,F37*H37)</f>
        <v>28294.2</v>
      </c>
      <c r="F37">
        <v>188628</v>
      </c>
      <c r="G37" s="7">
        <f t="shared" si="1"/>
        <v>22.545179282868528</v>
      </c>
      <c r="H37">
        <v>0.15</v>
      </c>
      <c r="I37" t="s">
        <v>20</v>
      </c>
      <c r="J37" t="s">
        <v>14</v>
      </c>
      <c r="K37" s="7">
        <f t="shared" si="2"/>
        <v>-97205.8</v>
      </c>
      <c r="L37">
        <v>1965</v>
      </c>
      <c r="M37" s="6">
        <f>IF(ISERROR(E37/L37),0,E37/L37)</f>
        <v>14.39908396946565</v>
      </c>
      <c r="N37" t="s">
        <v>36</v>
      </c>
      <c r="O37" t="s">
        <v>37</v>
      </c>
      <c r="P37">
        <v>1547877600</v>
      </c>
      <c r="Q37">
        <v>1551506400</v>
      </c>
      <c r="R37" s="10">
        <f t="shared" si="0"/>
        <v>43484.25</v>
      </c>
      <c r="S37" s="10">
        <f t="shared" si="0"/>
        <v>43526.25</v>
      </c>
      <c r="T37" t="b">
        <v>0</v>
      </c>
      <c r="U37" t="b">
        <v>1</v>
      </c>
      <c r="V37" t="s">
        <v>53</v>
      </c>
      <c r="W37" t="s">
        <v>2039</v>
      </c>
      <c r="X37" t="s">
        <v>2047</v>
      </c>
    </row>
    <row r="38" spans="1:24" ht="46.8" x14ac:dyDescent="0.3">
      <c r="A38">
        <v>36</v>
      </c>
      <c r="B38" t="s">
        <v>115</v>
      </c>
      <c r="C38" s="3" t="s">
        <v>116</v>
      </c>
      <c r="D38">
        <v>700</v>
      </c>
      <c r="E38" s="7">
        <f>IF(ISERROR(F38*H38),0,F38*H38)</f>
        <v>1101</v>
      </c>
      <c r="F38">
        <v>1101</v>
      </c>
      <c r="G38" s="7">
        <f t="shared" si="1"/>
        <v>157.28571428571431</v>
      </c>
      <c r="H38">
        <v>1</v>
      </c>
      <c r="I38" t="s">
        <v>20</v>
      </c>
      <c r="J38" t="s">
        <v>20</v>
      </c>
      <c r="K38" s="7">
        <f t="shared" si="2"/>
        <v>401</v>
      </c>
      <c r="L38">
        <v>16</v>
      </c>
      <c r="M38" s="6">
        <f>IF(ISERROR(E38/L38),0,E38/L38)</f>
        <v>68.8125</v>
      </c>
      <c r="N38" t="s">
        <v>21</v>
      </c>
      <c r="O38" t="s">
        <v>22</v>
      </c>
      <c r="P38">
        <v>1298700000</v>
      </c>
      <c r="Q38">
        <v>1300856400</v>
      </c>
      <c r="R38" s="10">
        <f t="shared" si="0"/>
        <v>40600.25</v>
      </c>
      <c r="S38" s="10">
        <f t="shared" si="0"/>
        <v>40625.208333333336</v>
      </c>
      <c r="T38" t="b">
        <v>0</v>
      </c>
      <c r="U38" t="b">
        <v>0</v>
      </c>
      <c r="V38" t="s">
        <v>33</v>
      </c>
      <c r="W38" t="s">
        <v>2038</v>
      </c>
      <c r="X38" t="s">
        <v>2044</v>
      </c>
    </row>
    <row r="39" spans="1:24" ht="62.4" x14ac:dyDescent="0.3">
      <c r="A39">
        <v>37</v>
      </c>
      <c r="B39" t="s">
        <v>117</v>
      </c>
      <c r="C39" s="3" t="s">
        <v>118</v>
      </c>
      <c r="D39">
        <v>8100</v>
      </c>
      <c r="E39" s="7">
        <f>IF(ISERROR(F39*H39),0,F39*H39)</f>
        <v>11339</v>
      </c>
      <c r="F39">
        <v>11339</v>
      </c>
      <c r="G39" s="7">
        <f t="shared" si="1"/>
        <v>139.98765432098764</v>
      </c>
      <c r="H39">
        <v>1</v>
      </c>
      <c r="I39" t="s">
        <v>20</v>
      </c>
      <c r="J39" t="s">
        <v>20</v>
      </c>
      <c r="K39" s="7">
        <f t="shared" si="2"/>
        <v>3239</v>
      </c>
      <c r="L39">
        <v>107</v>
      </c>
      <c r="M39" s="6">
        <f>IF(ISERROR(E39/L39),0,E39/L39)</f>
        <v>105.97196261682242</v>
      </c>
      <c r="N39" t="s">
        <v>21</v>
      </c>
      <c r="O39" t="s">
        <v>22</v>
      </c>
      <c r="P39">
        <v>1570338000</v>
      </c>
      <c r="Q39">
        <v>1573192800</v>
      </c>
      <c r="R39" s="10">
        <f t="shared" si="0"/>
        <v>43744.208333333328</v>
      </c>
      <c r="S39" s="10">
        <f t="shared" si="0"/>
        <v>43777.25</v>
      </c>
      <c r="T39" t="b">
        <v>0</v>
      </c>
      <c r="U39" t="b">
        <v>1</v>
      </c>
      <c r="V39" t="s">
        <v>119</v>
      </c>
      <c r="W39" t="s">
        <v>2040</v>
      </c>
      <c r="X39" t="s">
        <v>2055</v>
      </c>
    </row>
    <row r="40" spans="1:24" ht="46.8" x14ac:dyDescent="0.3">
      <c r="A40">
        <v>38</v>
      </c>
      <c r="B40" t="s">
        <v>120</v>
      </c>
      <c r="C40" s="3" t="s">
        <v>121</v>
      </c>
      <c r="D40">
        <v>3100</v>
      </c>
      <c r="E40" s="7">
        <f>IF(ISERROR(F40*H40),0,F40*H40)</f>
        <v>10085</v>
      </c>
      <c r="F40">
        <v>10085</v>
      </c>
      <c r="G40" s="7">
        <f t="shared" si="1"/>
        <v>325.32258064516128</v>
      </c>
      <c r="H40">
        <v>1</v>
      </c>
      <c r="I40" t="s">
        <v>20</v>
      </c>
      <c r="J40" t="s">
        <v>20</v>
      </c>
      <c r="K40" s="7">
        <f t="shared" si="2"/>
        <v>6985</v>
      </c>
      <c r="L40">
        <v>134</v>
      </c>
      <c r="M40" s="6">
        <f>IF(ISERROR(E40/L40),0,E40/L40)</f>
        <v>75.261194029850742</v>
      </c>
      <c r="N40" t="s">
        <v>21</v>
      </c>
      <c r="O40" t="s">
        <v>22</v>
      </c>
      <c r="P40">
        <v>1287378000</v>
      </c>
      <c r="Q40">
        <v>1287810000</v>
      </c>
      <c r="R40" s="10">
        <f t="shared" si="0"/>
        <v>40469.208333333336</v>
      </c>
      <c r="S40" s="10">
        <f t="shared" si="0"/>
        <v>40474.208333333336</v>
      </c>
      <c r="T40" t="b">
        <v>0</v>
      </c>
      <c r="U40" t="b">
        <v>0</v>
      </c>
      <c r="V40" t="s">
        <v>122</v>
      </c>
      <c r="W40" t="s">
        <v>2056</v>
      </c>
      <c r="X40" t="s">
        <v>2057</v>
      </c>
    </row>
    <row r="41" spans="1:24" ht="46.8" x14ac:dyDescent="0.3">
      <c r="A41">
        <v>39</v>
      </c>
      <c r="B41" t="s">
        <v>123</v>
      </c>
      <c r="C41" s="3" t="s">
        <v>124</v>
      </c>
      <c r="D41">
        <v>9900</v>
      </c>
      <c r="E41" s="7">
        <f>IF(ISERROR(F41*H41),0,F41*H41)</f>
        <v>754.05</v>
      </c>
      <c r="F41">
        <v>5027</v>
      </c>
      <c r="G41" s="7">
        <f t="shared" si="1"/>
        <v>7.6166666666666663</v>
      </c>
      <c r="H41">
        <v>0.15</v>
      </c>
      <c r="I41" t="s">
        <v>14</v>
      </c>
      <c r="J41" t="s">
        <v>14</v>
      </c>
      <c r="K41" s="7">
        <f t="shared" si="2"/>
        <v>-9145.9500000000007</v>
      </c>
      <c r="L41">
        <v>88</v>
      </c>
      <c r="M41" s="6">
        <f>IF(ISERROR(E41/L41),0,E41/L41)</f>
        <v>8.5687499999999996</v>
      </c>
      <c r="N41" t="s">
        <v>36</v>
      </c>
      <c r="O41" t="s">
        <v>37</v>
      </c>
      <c r="P41">
        <v>1361772000</v>
      </c>
      <c r="Q41">
        <v>1362978000</v>
      </c>
      <c r="R41" s="10">
        <f t="shared" si="0"/>
        <v>41330.25</v>
      </c>
      <c r="S41" s="10">
        <f t="shared" si="0"/>
        <v>41344.208333333336</v>
      </c>
      <c r="T41" t="b">
        <v>0</v>
      </c>
      <c r="U41" t="b">
        <v>0</v>
      </c>
      <c r="V41" t="s">
        <v>33</v>
      </c>
      <c r="W41" t="s">
        <v>2038</v>
      </c>
      <c r="X41" t="s">
        <v>2044</v>
      </c>
    </row>
    <row r="42" spans="1:24" ht="46.8" x14ac:dyDescent="0.3">
      <c r="A42">
        <v>40</v>
      </c>
      <c r="B42" t="s">
        <v>125</v>
      </c>
      <c r="C42" s="3" t="s">
        <v>126</v>
      </c>
      <c r="D42">
        <v>8800</v>
      </c>
      <c r="E42" s="7">
        <f>IF(ISERROR(F42*H42),0,F42*H42)</f>
        <v>14878</v>
      </c>
      <c r="F42">
        <v>14878</v>
      </c>
      <c r="G42" s="7">
        <f t="shared" si="1"/>
        <v>169.06818181818181</v>
      </c>
      <c r="H42">
        <v>1</v>
      </c>
      <c r="I42" t="s">
        <v>20</v>
      </c>
      <c r="J42" t="s">
        <v>20</v>
      </c>
      <c r="K42" s="7">
        <f t="shared" si="2"/>
        <v>6078</v>
      </c>
      <c r="L42">
        <v>198</v>
      </c>
      <c r="M42" s="6">
        <f>IF(ISERROR(E42/L42),0,E42/L42)</f>
        <v>75.141414141414145</v>
      </c>
      <c r="N42" t="s">
        <v>21</v>
      </c>
      <c r="O42" t="s">
        <v>22</v>
      </c>
      <c r="P42">
        <v>1275714000</v>
      </c>
      <c r="Q42">
        <v>1277355600</v>
      </c>
      <c r="R42" s="10">
        <f t="shared" si="0"/>
        <v>40334.208333333336</v>
      </c>
      <c r="S42" s="10">
        <f t="shared" si="0"/>
        <v>40353.208333333336</v>
      </c>
      <c r="T42" t="b">
        <v>0</v>
      </c>
      <c r="U42" t="b">
        <v>1</v>
      </c>
      <c r="V42" t="s">
        <v>65</v>
      </c>
      <c r="W42" t="s">
        <v>2037</v>
      </c>
      <c r="X42" t="s">
        <v>2049</v>
      </c>
    </row>
    <row r="43" spans="1:24" ht="46.8" x14ac:dyDescent="0.3">
      <c r="A43">
        <v>41</v>
      </c>
      <c r="B43" t="s">
        <v>127</v>
      </c>
      <c r="C43" s="3" t="s">
        <v>128</v>
      </c>
      <c r="D43">
        <v>5600</v>
      </c>
      <c r="E43" s="7">
        <f>IF(ISERROR(F43*H43),0,F43*H43)</f>
        <v>13354.880000000001</v>
      </c>
      <c r="F43">
        <v>11924</v>
      </c>
      <c r="G43" s="7">
        <f t="shared" si="1"/>
        <v>238.48000000000002</v>
      </c>
      <c r="H43">
        <v>1.1200000000000001</v>
      </c>
      <c r="I43" t="s">
        <v>20</v>
      </c>
      <c r="J43" t="s">
        <v>20</v>
      </c>
      <c r="K43" s="7">
        <f t="shared" si="2"/>
        <v>7754.880000000001</v>
      </c>
      <c r="L43">
        <v>111</v>
      </c>
      <c r="M43" s="6">
        <f>IF(ISERROR(E43/L43),0,E43/L43)</f>
        <v>120.31423423423425</v>
      </c>
      <c r="N43" t="s">
        <v>107</v>
      </c>
      <c r="O43" t="s">
        <v>108</v>
      </c>
      <c r="P43">
        <v>1346734800</v>
      </c>
      <c r="Q43">
        <v>1348981200</v>
      </c>
      <c r="R43" s="10">
        <f t="shared" si="0"/>
        <v>41156.208333333336</v>
      </c>
      <c r="S43" s="10">
        <f t="shared" si="0"/>
        <v>41182.208333333336</v>
      </c>
      <c r="T43" t="b">
        <v>0</v>
      </c>
      <c r="U43" t="b">
        <v>1</v>
      </c>
      <c r="V43" t="s">
        <v>23</v>
      </c>
      <c r="W43" t="s">
        <v>2036</v>
      </c>
      <c r="X43" t="s">
        <v>2042</v>
      </c>
    </row>
    <row r="44" spans="1:24" ht="31.2" x14ac:dyDescent="0.3">
      <c r="A44">
        <v>42</v>
      </c>
      <c r="B44" t="s">
        <v>129</v>
      </c>
      <c r="C44" s="3" t="s">
        <v>130</v>
      </c>
      <c r="D44">
        <v>1800</v>
      </c>
      <c r="E44" s="7">
        <f>IF(ISERROR(F44*H44),0,F44*H44)</f>
        <v>7991</v>
      </c>
      <c r="F44">
        <v>7991</v>
      </c>
      <c r="G44" s="7">
        <f t="shared" si="1"/>
        <v>443.94444444444446</v>
      </c>
      <c r="H44">
        <v>1</v>
      </c>
      <c r="I44" t="s">
        <v>20</v>
      </c>
      <c r="J44" t="s">
        <v>20</v>
      </c>
      <c r="K44" s="7">
        <f t="shared" si="2"/>
        <v>6191</v>
      </c>
      <c r="L44">
        <v>222</v>
      </c>
      <c r="M44" s="6">
        <f>IF(ISERROR(E44/L44),0,E44/L44)</f>
        <v>35.995495495495497</v>
      </c>
      <c r="N44" t="s">
        <v>21</v>
      </c>
      <c r="O44" t="s">
        <v>22</v>
      </c>
      <c r="P44">
        <v>1309755600</v>
      </c>
      <c r="Q44">
        <v>1310533200</v>
      </c>
      <c r="R44" s="10">
        <f t="shared" si="0"/>
        <v>40728.208333333336</v>
      </c>
      <c r="S44" s="10">
        <f t="shared" si="0"/>
        <v>40737.208333333336</v>
      </c>
      <c r="T44" t="b">
        <v>0</v>
      </c>
      <c r="U44" t="b">
        <v>0</v>
      </c>
      <c r="V44" t="s">
        <v>17</v>
      </c>
      <c r="W44" t="s">
        <v>2035</v>
      </c>
      <c r="X44" t="s">
        <v>2041</v>
      </c>
    </row>
    <row r="45" spans="1:24" ht="46.8" x14ac:dyDescent="0.3">
      <c r="A45">
        <v>43</v>
      </c>
      <c r="B45" t="s">
        <v>131</v>
      </c>
      <c r="C45" s="3" t="s">
        <v>132</v>
      </c>
      <c r="D45">
        <v>90200</v>
      </c>
      <c r="E45" s="7">
        <f>IF(ISERROR(F45*H45),0,F45*H45)</f>
        <v>167717</v>
      </c>
      <c r="F45">
        <v>167717</v>
      </c>
      <c r="G45" s="7">
        <f t="shared" si="1"/>
        <v>185.9390243902439</v>
      </c>
      <c r="H45">
        <v>1</v>
      </c>
      <c r="I45" t="s">
        <v>20</v>
      </c>
      <c r="J45" t="s">
        <v>20</v>
      </c>
      <c r="K45" s="7">
        <f t="shared" si="2"/>
        <v>77517</v>
      </c>
      <c r="L45">
        <v>6212</v>
      </c>
      <c r="M45" s="6">
        <f>IF(ISERROR(E45/L45),0,E45/L45)</f>
        <v>26.998873148744366</v>
      </c>
      <c r="N45" t="s">
        <v>21</v>
      </c>
      <c r="O45" t="s">
        <v>22</v>
      </c>
      <c r="P45">
        <v>1406178000</v>
      </c>
      <c r="Q45">
        <v>1407560400</v>
      </c>
      <c r="R45" s="10">
        <f t="shared" si="0"/>
        <v>41844.208333333336</v>
      </c>
      <c r="S45" s="10">
        <f t="shared" si="0"/>
        <v>41860.208333333336</v>
      </c>
      <c r="T45" t="b">
        <v>0</v>
      </c>
      <c r="U45" t="b">
        <v>0</v>
      </c>
      <c r="V45" t="s">
        <v>133</v>
      </c>
      <c r="W45" t="s">
        <v>2040</v>
      </c>
      <c r="X45" t="s">
        <v>2058</v>
      </c>
    </row>
    <row r="46" spans="1:24" ht="46.8" x14ac:dyDescent="0.3">
      <c r="A46">
        <v>44</v>
      </c>
      <c r="B46" t="s">
        <v>134</v>
      </c>
      <c r="C46" s="3" t="s">
        <v>135</v>
      </c>
      <c r="D46">
        <v>1600</v>
      </c>
      <c r="E46" s="7">
        <f>IF(ISERROR(F46*H46),0,F46*H46)</f>
        <v>1581.1499999999999</v>
      </c>
      <c r="F46">
        <v>10541</v>
      </c>
      <c r="G46" s="7">
        <f t="shared" si="1"/>
        <v>98.821874999999991</v>
      </c>
      <c r="H46">
        <v>0.15</v>
      </c>
      <c r="I46" t="s">
        <v>20</v>
      </c>
      <c r="J46" t="s">
        <v>14</v>
      </c>
      <c r="K46" s="7">
        <f t="shared" si="2"/>
        <v>-18.850000000000136</v>
      </c>
      <c r="L46">
        <v>98</v>
      </c>
      <c r="M46" s="6">
        <f>IF(ISERROR(E46/L46),0,E46/L46)</f>
        <v>16.134183673469387</v>
      </c>
      <c r="N46" t="s">
        <v>36</v>
      </c>
      <c r="O46" t="s">
        <v>37</v>
      </c>
      <c r="P46">
        <v>1552798800</v>
      </c>
      <c r="Q46">
        <v>1552885200</v>
      </c>
      <c r="R46" s="10">
        <f t="shared" si="0"/>
        <v>43541.208333333328</v>
      </c>
      <c r="S46" s="10">
        <f t="shared" si="0"/>
        <v>43542.208333333328</v>
      </c>
      <c r="T46" t="b">
        <v>0</v>
      </c>
      <c r="U46" t="b">
        <v>0</v>
      </c>
      <c r="V46" t="s">
        <v>119</v>
      </c>
      <c r="W46" t="s">
        <v>2040</v>
      </c>
      <c r="X46" t="s">
        <v>2055</v>
      </c>
    </row>
    <row r="47" spans="1:24" ht="62.4" x14ac:dyDescent="0.3">
      <c r="A47">
        <v>45</v>
      </c>
      <c r="B47" t="s">
        <v>136</v>
      </c>
      <c r="C47" s="3" t="s">
        <v>137</v>
      </c>
      <c r="D47">
        <v>9500</v>
      </c>
      <c r="E47" s="7">
        <f>IF(ISERROR(F47*H47),0,F47*H47)</f>
        <v>4530</v>
      </c>
      <c r="F47">
        <v>4530</v>
      </c>
      <c r="G47" s="7">
        <f t="shared" si="1"/>
        <v>47.684210526315788</v>
      </c>
      <c r="H47">
        <v>1</v>
      </c>
      <c r="I47" t="s">
        <v>14</v>
      </c>
      <c r="J47" t="s">
        <v>14</v>
      </c>
      <c r="K47" s="7">
        <f t="shared" si="2"/>
        <v>-4970</v>
      </c>
      <c r="L47">
        <v>48</v>
      </c>
      <c r="M47" s="6">
        <f>IF(ISERROR(E47/L47),0,E47/L47)</f>
        <v>94.375</v>
      </c>
      <c r="N47" t="s">
        <v>21</v>
      </c>
      <c r="O47" t="s">
        <v>22</v>
      </c>
      <c r="P47">
        <v>1478062800</v>
      </c>
      <c r="Q47">
        <v>1479362400</v>
      </c>
      <c r="R47" s="10">
        <f t="shared" si="0"/>
        <v>42676.208333333328</v>
      </c>
      <c r="S47" s="10">
        <f t="shared" si="0"/>
        <v>42691.25</v>
      </c>
      <c r="T47" t="b">
        <v>0</v>
      </c>
      <c r="U47" t="b">
        <v>1</v>
      </c>
      <c r="V47" t="s">
        <v>33</v>
      </c>
      <c r="W47" t="s">
        <v>2038</v>
      </c>
      <c r="X47" t="s">
        <v>2044</v>
      </c>
    </row>
    <row r="48" spans="1:24" ht="46.8" x14ac:dyDescent="0.3">
      <c r="A48">
        <v>46</v>
      </c>
      <c r="B48" t="s">
        <v>138</v>
      </c>
      <c r="C48" s="3" t="s">
        <v>139</v>
      </c>
      <c r="D48">
        <v>3700</v>
      </c>
      <c r="E48" s="7">
        <f>IF(ISERROR(F48*H48),0,F48*H48)</f>
        <v>4247</v>
      </c>
      <c r="F48">
        <v>4247</v>
      </c>
      <c r="G48" s="7">
        <f t="shared" si="1"/>
        <v>114.78378378378378</v>
      </c>
      <c r="H48">
        <v>1</v>
      </c>
      <c r="I48" t="s">
        <v>20</v>
      </c>
      <c r="J48" t="s">
        <v>20</v>
      </c>
      <c r="K48" s="7">
        <f t="shared" si="2"/>
        <v>547</v>
      </c>
      <c r="L48">
        <v>92</v>
      </c>
      <c r="M48" s="6">
        <f>IF(ISERROR(E48/L48),0,E48/L48)</f>
        <v>46.163043478260867</v>
      </c>
      <c r="N48" t="s">
        <v>21</v>
      </c>
      <c r="O48" t="s">
        <v>22</v>
      </c>
      <c r="P48">
        <v>1278565200</v>
      </c>
      <c r="Q48">
        <v>1280552400</v>
      </c>
      <c r="R48" s="10">
        <f t="shared" si="0"/>
        <v>40367.208333333336</v>
      </c>
      <c r="S48" s="10">
        <f t="shared" si="0"/>
        <v>40390.208333333336</v>
      </c>
      <c r="T48" t="b">
        <v>0</v>
      </c>
      <c r="U48" t="b">
        <v>0</v>
      </c>
      <c r="V48" t="s">
        <v>23</v>
      </c>
      <c r="W48" t="s">
        <v>2036</v>
      </c>
      <c r="X48" t="s">
        <v>2042</v>
      </c>
    </row>
    <row r="49" spans="1:24" ht="46.8" x14ac:dyDescent="0.3">
      <c r="A49">
        <v>47</v>
      </c>
      <c r="B49" t="s">
        <v>140</v>
      </c>
      <c r="C49" s="3" t="s">
        <v>141</v>
      </c>
      <c r="D49">
        <v>1500</v>
      </c>
      <c r="E49" s="7">
        <f>IF(ISERROR(F49*H49),0,F49*H49)</f>
        <v>7129</v>
      </c>
      <c r="F49">
        <v>7129</v>
      </c>
      <c r="G49" s="7">
        <f t="shared" si="1"/>
        <v>475.26666666666665</v>
      </c>
      <c r="H49">
        <v>1</v>
      </c>
      <c r="I49" t="s">
        <v>20</v>
      </c>
      <c r="J49" t="s">
        <v>20</v>
      </c>
      <c r="K49" s="7">
        <f t="shared" si="2"/>
        <v>5629</v>
      </c>
      <c r="L49">
        <v>149</v>
      </c>
      <c r="M49" s="6">
        <f>IF(ISERROR(E49/L49),0,E49/L49)</f>
        <v>47.845637583892618</v>
      </c>
      <c r="N49" t="s">
        <v>21</v>
      </c>
      <c r="O49" t="s">
        <v>22</v>
      </c>
      <c r="P49">
        <v>1396069200</v>
      </c>
      <c r="Q49">
        <v>1398661200</v>
      </c>
      <c r="R49" s="10">
        <f t="shared" si="0"/>
        <v>41727.208333333336</v>
      </c>
      <c r="S49" s="10">
        <f t="shared" si="0"/>
        <v>41757.208333333336</v>
      </c>
      <c r="T49" t="b">
        <v>0</v>
      </c>
      <c r="U49" t="b">
        <v>0</v>
      </c>
      <c r="V49" t="s">
        <v>33</v>
      </c>
      <c r="W49" t="s">
        <v>2038</v>
      </c>
      <c r="X49" t="s">
        <v>2044</v>
      </c>
    </row>
    <row r="50" spans="1:24" ht="46.8" x14ac:dyDescent="0.3">
      <c r="A50">
        <v>48</v>
      </c>
      <c r="B50" t="s">
        <v>142</v>
      </c>
      <c r="C50" s="3" t="s">
        <v>143</v>
      </c>
      <c r="D50">
        <v>33300</v>
      </c>
      <c r="E50" s="7">
        <f>IF(ISERROR(F50*H50),0,F50*H50)</f>
        <v>128862</v>
      </c>
      <c r="F50">
        <v>128862</v>
      </c>
      <c r="G50" s="7">
        <f t="shared" si="1"/>
        <v>386.97297297297297</v>
      </c>
      <c r="H50">
        <v>1</v>
      </c>
      <c r="I50" t="s">
        <v>20</v>
      </c>
      <c r="J50" t="s">
        <v>20</v>
      </c>
      <c r="K50" s="7">
        <f t="shared" si="2"/>
        <v>95562</v>
      </c>
      <c r="L50">
        <v>2431</v>
      </c>
      <c r="M50" s="6">
        <f>IF(ISERROR(E50/L50),0,E50/L50)</f>
        <v>53.007815713698065</v>
      </c>
      <c r="N50" t="s">
        <v>21</v>
      </c>
      <c r="O50" t="s">
        <v>22</v>
      </c>
      <c r="P50">
        <v>1435208400</v>
      </c>
      <c r="Q50">
        <v>1436245200</v>
      </c>
      <c r="R50" s="10">
        <f t="shared" si="0"/>
        <v>42180.208333333328</v>
      </c>
      <c r="S50" s="10">
        <f t="shared" si="0"/>
        <v>42192.208333333328</v>
      </c>
      <c r="T50" t="b">
        <v>0</v>
      </c>
      <c r="U50" t="b">
        <v>0</v>
      </c>
      <c r="V50" t="s">
        <v>33</v>
      </c>
      <c r="W50" t="s">
        <v>2038</v>
      </c>
      <c r="X50" t="s">
        <v>2044</v>
      </c>
    </row>
    <row r="51" spans="1:24" ht="46.8" x14ac:dyDescent="0.3">
      <c r="A51">
        <v>49</v>
      </c>
      <c r="B51" t="s">
        <v>144</v>
      </c>
      <c r="C51" s="3" t="s">
        <v>145</v>
      </c>
      <c r="D51">
        <v>7200</v>
      </c>
      <c r="E51" s="7">
        <f>IF(ISERROR(F51*H51),0,F51*H51)</f>
        <v>13653</v>
      </c>
      <c r="F51">
        <v>13653</v>
      </c>
      <c r="G51" s="7">
        <f t="shared" si="1"/>
        <v>189.625</v>
      </c>
      <c r="H51">
        <v>1</v>
      </c>
      <c r="I51" t="s">
        <v>20</v>
      </c>
      <c r="J51" t="s">
        <v>20</v>
      </c>
      <c r="K51" s="7">
        <f t="shared" si="2"/>
        <v>6453</v>
      </c>
      <c r="L51">
        <v>303</v>
      </c>
      <c r="M51" s="6">
        <f>IF(ISERROR(E51/L51),0,E51/L51)</f>
        <v>45.059405940594061</v>
      </c>
      <c r="N51" t="s">
        <v>21</v>
      </c>
      <c r="O51" t="s">
        <v>22</v>
      </c>
      <c r="P51">
        <v>1571547600</v>
      </c>
      <c r="Q51">
        <v>1575439200</v>
      </c>
      <c r="R51" s="10">
        <f t="shared" si="0"/>
        <v>43758.208333333328</v>
      </c>
      <c r="S51" s="10">
        <f t="shared" si="0"/>
        <v>43803.25</v>
      </c>
      <c r="T51" t="b">
        <v>0</v>
      </c>
      <c r="U51" t="b">
        <v>0</v>
      </c>
      <c r="V51" t="s">
        <v>23</v>
      </c>
      <c r="W51" t="s">
        <v>2036</v>
      </c>
      <c r="X51" t="s">
        <v>2042</v>
      </c>
    </row>
    <row r="52" spans="1:24" ht="62.4" x14ac:dyDescent="0.3">
      <c r="A52">
        <v>50</v>
      </c>
      <c r="B52" t="s">
        <v>146</v>
      </c>
      <c r="C52" s="3" t="s">
        <v>147</v>
      </c>
      <c r="D52">
        <v>100</v>
      </c>
      <c r="E52" s="7">
        <f>IF(ISERROR(F52*H52),0,F52*H52)</f>
        <v>2.2400000000000002</v>
      </c>
      <c r="F52">
        <v>2</v>
      </c>
      <c r="G52" s="7">
        <f t="shared" si="1"/>
        <v>2.2400000000000002</v>
      </c>
      <c r="H52">
        <v>1.1200000000000001</v>
      </c>
      <c r="I52" t="s">
        <v>14</v>
      </c>
      <c r="J52" t="s">
        <v>14</v>
      </c>
      <c r="K52" s="7">
        <f t="shared" si="2"/>
        <v>-97.76</v>
      </c>
      <c r="L52">
        <v>1</v>
      </c>
      <c r="M52" s="6">
        <f>IF(ISERROR(E52/L52),0,E52/L52)</f>
        <v>2.2400000000000002</v>
      </c>
      <c r="N52" t="s">
        <v>107</v>
      </c>
      <c r="O52" t="s">
        <v>108</v>
      </c>
      <c r="P52">
        <v>1375333200</v>
      </c>
      <c r="Q52">
        <v>1377752400</v>
      </c>
      <c r="R52" s="10">
        <f t="shared" si="0"/>
        <v>41487.208333333336</v>
      </c>
      <c r="S52" s="10">
        <f t="shared" si="0"/>
        <v>41515.208333333336</v>
      </c>
      <c r="T52" t="b">
        <v>0</v>
      </c>
      <c r="U52" t="b">
        <v>0</v>
      </c>
      <c r="V52" t="s">
        <v>148</v>
      </c>
      <c r="W52" t="s">
        <v>2036</v>
      </c>
      <c r="X52" t="s">
        <v>2059</v>
      </c>
    </row>
    <row r="53" spans="1:24" ht="46.8" x14ac:dyDescent="0.3">
      <c r="A53">
        <v>51</v>
      </c>
      <c r="B53" t="s">
        <v>149</v>
      </c>
      <c r="C53" s="3" t="s">
        <v>150</v>
      </c>
      <c r="D53">
        <v>158100</v>
      </c>
      <c r="E53" s="7">
        <f>IF(ISERROR(F53*H53),0,F53*H53)</f>
        <v>196078.05000000002</v>
      </c>
      <c r="F53">
        <v>145243</v>
      </c>
      <c r="G53" s="7">
        <f t="shared" si="1"/>
        <v>124.02153700189756</v>
      </c>
      <c r="H53">
        <v>1.35</v>
      </c>
      <c r="I53" t="s">
        <v>14</v>
      </c>
      <c r="J53" t="s">
        <v>20</v>
      </c>
      <c r="K53" s="7">
        <f t="shared" si="2"/>
        <v>37978.050000000017</v>
      </c>
      <c r="L53">
        <v>1467</v>
      </c>
      <c r="M53" s="6">
        <f>IF(ISERROR(E53/L53),0,E53/L53)</f>
        <v>133.65920245398775</v>
      </c>
      <c r="N53" t="s">
        <v>40</v>
      </c>
      <c r="O53" t="s">
        <v>41</v>
      </c>
      <c r="P53">
        <v>1332824400</v>
      </c>
      <c r="Q53">
        <v>1334206800</v>
      </c>
      <c r="R53" s="10">
        <f t="shared" si="0"/>
        <v>40995.208333333336</v>
      </c>
      <c r="S53" s="10">
        <f t="shared" si="0"/>
        <v>41011.208333333336</v>
      </c>
      <c r="T53" t="b">
        <v>0</v>
      </c>
      <c r="U53" t="b">
        <v>1</v>
      </c>
      <c r="V53" t="s">
        <v>65</v>
      </c>
      <c r="W53" t="s">
        <v>2037</v>
      </c>
      <c r="X53" t="s">
        <v>2049</v>
      </c>
    </row>
    <row r="54" spans="1:24" ht="46.8" x14ac:dyDescent="0.3">
      <c r="A54">
        <v>52</v>
      </c>
      <c r="B54" t="s">
        <v>151</v>
      </c>
      <c r="C54" s="3" t="s">
        <v>152</v>
      </c>
      <c r="D54">
        <v>7200</v>
      </c>
      <c r="E54" s="7">
        <f>IF(ISERROR(F54*H54),0,F54*H54)</f>
        <v>2459</v>
      </c>
      <c r="F54">
        <v>2459</v>
      </c>
      <c r="G54" s="7">
        <f t="shared" si="1"/>
        <v>34.152777777777779</v>
      </c>
      <c r="H54">
        <v>1</v>
      </c>
      <c r="I54" t="s">
        <v>14</v>
      </c>
      <c r="J54" t="s">
        <v>14</v>
      </c>
      <c r="K54" s="7">
        <f t="shared" si="2"/>
        <v>-4741</v>
      </c>
      <c r="L54">
        <v>75</v>
      </c>
      <c r="M54" s="6">
        <f>IF(ISERROR(E54/L54),0,E54/L54)</f>
        <v>32.786666666666669</v>
      </c>
      <c r="N54" t="s">
        <v>21</v>
      </c>
      <c r="O54" t="s">
        <v>22</v>
      </c>
      <c r="P54">
        <v>1284526800</v>
      </c>
      <c r="Q54">
        <v>1284872400</v>
      </c>
      <c r="R54" s="10">
        <f t="shared" si="0"/>
        <v>40436.208333333336</v>
      </c>
      <c r="S54" s="10">
        <f t="shared" si="0"/>
        <v>40440.208333333336</v>
      </c>
      <c r="T54" t="b">
        <v>0</v>
      </c>
      <c r="U54" t="b">
        <v>0</v>
      </c>
      <c r="V54" t="s">
        <v>33</v>
      </c>
      <c r="W54" t="s">
        <v>2038</v>
      </c>
      <c r="X54" t="s">
        <v>2044</v>
      </c>
    </row>
    <row r="55" spans="1:24" ht="46.8" x14ac:dyDescent="0.3">
      <c r="A55">
        <v>53</v>
      </c>
      <c r="B55" t="s">
        <v>153</v>
      </c>
      <c r="C55" s="3" t="s">
        <v>154</v>
      </c>
      <c r="D55">
        <v>8800</v>
      </c>
      <c r="E55" s="7">
        <f>IF(ISERROR(F55*H55),0,F55*H55)</f>
        <v>12356</v>
      </c>
      <c r="F55">
        <v>12356</v>
      </c>
      <c r="G55" s="7">
        <f t="shared" si="1"/>
        <v>140.40909090909091</v>
      </c>
      <c r="H55">
        <v>1</v>
      </c>
      <c r="I55" t="s">
        <v>20</v>
      </c>
      <c r="J55" t="s">
        <v>20</v>
      </c>
      <c r="K55" s="7">
        <f t="shared" si="2"/>
        <v>3556</v>
      </c>
      <c r="L55">
        <v>209</v>
      </c>
      <c r="M55" s="6">
        <f>IF(ISERROR(E55/L55),0,E55/L55)</f>
        <v>59.119617224880386</v>
      </c>
      <c r="N55" t="s">
        <v>21</v>
      </c>
      <c r="O55" t="s">
        <v>22</v>
      </c>
      <c r="P55">
        <v>1400562000</v>
      </c>
      <c r="Q55">
        <v>1403931600</v>
      </c>
      <c r="R55" s="10">
        <f t="shared" si="0"/>
        <v>41779.208333333336</v>
      </c>
      <c r="S55" s="10">
        <f t="shared" si="0"/>
        <v>41818.208333333336</v>
      </c>
      <c r="T55" t="b">
        <v>0</v>
      </c>
      <c r="U55" t="b">
        <v>0</v>
      </c>
      <c r="V55" t="s">
        <v>53</v>
      </c>
      <c r="W55" t="s">
        <v>2039</v>
      </c>
      <c r="X55" t="s">
        <v>2047</v>
      </c>
    </row>
    <row r="56" spans="1:24" ht="78" x14ac:dyDescent="0.3">
      <c r="A56">
        <v>54</v>
      </c>
      <c r="B56" t="s">
        <v>155</v>
      </c>
      <c r="C56" s="3" t="s">
        <v>156</v>
      </c>
      <c r="D56">
        <v>6000</v>
      </c>
      <c r="E56" s="7">
        <f>IF(ISERROR(F56*H56),0,F56*H56)</f>
        <v>5392</v>
      </c>
      <c r="F56">
        <v>5392</v>
      </c>
      <c r="G56" s="7">
        <f t="shared" si="1"/>
        <v>89.86666666666666</v>
      </c>
      <c r="H56">
        <v>1</v>
      </c>
      <c r="I56" t="s">
        <v>14</v>
      </c>
      <c r="J56" t="s">
        <v>14</v>
      </c>
      <c r="K56" s="7">
        <f t="shared" si="2"/>
        <v>-608</v>
      </c>
      <c r="L56">
        <v>120</v>
      </c>
      <c r="M56" s="6">
        <f>IF(ISERROR(E56/L56),0,E56/L56)</f>
        <v>44.93333333333333</v>
      </c>
      <c r="N56" t="s">
        <v>21</v>
      </c>
      <c r="O56" t="s">
        <v>22</v>
      </c>
      <c r="P56">
        <v>1520748000</v>
      </c>
      <c r="Q56">
        <v>1521262800</v>
      </c>
      <c r="R56" s="10">
        <f t="shared" si="0"/>
        <v>43170.25</v>
      </c>
      <c r="S56" s="10">
        <f t="shared" si="0"/>
        <v>43176.208333333328</v>
      </c>
      <c r="T56" t="b">
        <v>0</v>
      </c>
      <c r="U56" t="b">
        <v>0</v>
      </c>
      <c r="V56" t="s">
        <v>65</v>
      </c>
      <c r="W56" t="s">
        <v>2037</v>
      </c>
      <c r="X56" t="s">
        <v>2049</v>
      </c>
    </row>
    <row r="57" spans="1:24" ht="62.4" x14ac:dyDescent="0.3">
      <c r="A57">
        <v>55</v>
      </c>
      <c r="B57" t="s">
        <v>157</v>
      </c>
      <c r="C57" s="3" t="s">
        <v>158</v>
      </c>
      <c r="D57">
        <v>6600</v>
      </c>
      <c r="E57" s="7">
        <f>IF(ISERROR(F57*H57),0,F57*H57)</f>
        <v>11746</v>
      </c>
      <c r="F57">
        <v>11746</v>
      </c>
      <c r="G57" s="7">
        <f t="shared" si="1"/>
        <v>177.96969696969697</v>
      </c>
      <c r="H57">
        <v>1</v>
      </c>
      <c r="I57" t="s">
        <v>20</v>
      </c>
      <c r="J57" t="s">
        <v>20</v>
      </c>
      <c r="K57" s="7">
        <f t="shared" si="2"/>
        <v>5146</v>
      </c>
      <c r="L57">
        <v>131</v>
      </c>
      <c r="M57" s="6">
        <f>IF(ISERROR(E57/L57),0,E57/L57)</f>
        <v>89.664122137404576</v>
      </c>
      <c r="N57" t="s">
        <v>21</v>
      </c>
      <c r="O57" t="s">
        <v>22</v>
      </c>
      <c r="P57">
        <v>1532926800</v>
      </c>
      <c r="Q57">
        <v>1533358800</v>
      </c>
      <c r="R57" s="10">
        <f t="shared" si="0"/>
        <v>43311.208333333328</v>
      </c>
      <c r="S57" s="10">
        <f t="shared" si="0"/>
        <v>43316.208333333328</v>
      </c>
      <c r="T57" t="b">
        <v>0</v>
      </c>
      <c r="U57" t="b">
        <v>0</v>
      </c>
      <c r="V57" t="s">
        <v>159</v>
      </c>
      <c r="W57" t="s">
        <v>2036</v>
      </c>
      <c r="X57" t="s">
        <v>2060</v>
      </c>
    </row>
    <row r="58" spans="1:24" ht="78" x14ac:dyDescent="0.3">
      <c r="A58">
        <v>56</v>
      </c>
      <c r="B58" t="s">
        <v>160</v>
      </c>
      <c r="C58" s="3" t="s">
        <v>161</v>
      </c>
      <c r="D58">
        <v>8000</v>
      </c>
      <c r="E58" s="7">
        <f>IF(ISERROR(F58*H58),0,F58*H58)</f>
        <v>11493</v>
      </c>
      <c r="F58">
        <v>11493</v>
      </c>
      <c r="G58" s="7">
        <f t="shared" si="1"/>
        <v>143.66249999999999</v>
      </c>
      <c r="H58">
        <v>1</v>
      </c>
      <c r="I58" t="s">
        <v>20</v>
      </c>
      <c r="J58" t="s">
        <v>20</v>
      </c>
      <c r="K58" s="7">
        <f t="shared" si="2"/>
        <v>3493</v>
      </c>
      <c r="L58">
        <v>164</v>
      </c>
      <c r="M58" s="6">
        <f>IF(ISERROR(E58/L58),0,E58/L58)</f>
        <v>70.079268292682926</v>
      </c>
      <c r="N58" t="s">
        <v>21</v>
      </c>
      <c r="O58" t="s">
        <v>22</v>
      </c>
      <c r="P58">
        <v>1420869600</v>
      </c>
      <c r="Q58">
        <v>1421474400</v>
      </c>
      <c r="R58" s="10">
        <f t="shared" si="0"/>
        <v>42014.25</v>
      </c>
      <c r="S58" s="10">
        <f t="shared" si="0"/>
        <v>42021.25</v>
      </c>
      <c r="T58" t="b">
        <v>0</v>
      </c>
      <c r="U58" t="b">
        <v>0</v>
      </c>
      <c r="V58" t="s">
        <v>65</v>
      </c>
      <c r="W58" t="s">
        <v>2037</v>
      </c>
      <c r="X58" t="s">
        <v>2049</v>
      </c>
    </row>
    <row r="59" spans="1:24" ht="46.8" x14ac:dyDescent="0.3">
      <c r="A59">
        <v>57</v>
      </c>
      <c r="B59" t="s">
        <v>162</v>
      </c>
      <c r="C59" s="3" t="s">
        <v>163</v>
      </c>
      <c r="D59">
        <v>2900</v>
      </c>
      <c r="E59" s="7">
        <f>IF(ISERROR(F59*H59),0,F59*H59)</f>
        <v>6243</v>
      </c>
      <c r="F59">
        <v>6243</v>
      </c>
      <c r="G59" s="7">
        <f t="shared" si="1"/>
        <v>215.27586206896552</v>
      </c>
      <c r="H59">
        <v>1</v>
      </c>
      <c r="I59" t="s">
        <v>20</v>
      </c>
      <c r="J59" t="s">
        <v>20</v>
      </c>
      <c r="K59" s="7">
        <f t="shared" si="2"/>
        <v>3343</v>
      </c>
      <c r="L59">
        <v>201</v>
      </c>
      <c r="M59" s="6">
        <f>IF(ISERROR(E59/L59),0,E59/L59)</f>
        <v>31.059701492537314</v>
      </c>
      <c r="N59" t="s">
        <v>21</v>
      </c>
      <c r="O59" t="s">
        <v>22</v>
      </c>
      <c r="P59">
        <v>1504242000</v>
      </c>
      <c r="Q59">
        <v>1505278800</v>
      </c>
      <c r="R59" s="10">
        <f t="shared" si="0"/>
        <v>42979.208333333328</v>
      </c>
      <c r="S59" s="10">
        <f t="shared" si="0"/>
        <v>42991.208333333328</v>
      </c>
      <c r="T59" t="b">
        <v>0</v>
      </c>
      <c r="U59" t="b">
        <v>0</v>
      </c>
      <c r="V59" t="s">
        <v>89</v>
      </c>
      <c r="W59" t="s">
        <v>2052</v>
      </c>
      <c r="X59" t="s">
        <v>2053</v>
      </c>
    </row>
    <row r="60" spans="1:24" ht="46.8" x14ac:dyDescent="0.3">
      <c r="A60">
        <v>58</v>
      </c>
      <c r="B60" t="s">
        <v>164</v>
      </c>
      <c r="C60" s="3" t="s">
        <v>165</v>
      </c>
      <c r="D60">
        <v>2700</v>
      </c>
      <c r="E60" s="7">
        <f>IF(ISERROR(F60*H60),0,F60*H60)</f>
        <v>6132</v>
      </c>
      <c r="F60">
        <v>6132</v>
      </c>
      <c r="G60" s="7">
        <f t="shared" si="1"/>
        <v>227.11111111111114</v>
      </c>
      <c r="H60">
        <v>1</v>
      </c>
      <c r="I60" t="s">
        <v>20</v>
      </c>
      <c r="J60" t="s">
        <v>20</v>
      </c>
      <c r="K60" s="7">
        <f t="shared" si="2"/>
        <v>3432</v>
      </c>
      <c r="L60">
        <v>211</v>
      </c>
      <c r="M60" s="6">
        <f>IF(ISERROR(E60/L60),0,E60/L60)</f>
        <v>29.061611374407583</v>
      </c>
      <c r="N60" t="s">
        <v>21</v>
      </c>
      <c r="O60" t="s">
        <v>22</v>
      </c>
      <c r="P60">
        <v>1442811600</v>
      </c>
      <c r="Q60">
        <v>1443934800</v>
      </c>
      <c r="R60" s="10">
        <f t="shared" si="0"/>
        <v>42268.208333333328</v>
      </c>
      <c r="S60" s="10">
        <f t="shared" si="0"/>
        <v>42281.208333333328</v>
      </c>
      <c r="T60" t="b">
        <v>0</v>
      </c>
      <c r="U60" t="b">
        <v>0</v>
      </c>
      <c r="V60" t="s">
        <v>33</v>
      </c>
      <c r="W60" t="s">
        <v>2038</v>
      </c>
      <c r="X60" t="s">
        <v>2044</v>
      </c>
    </row>
    <row r="61" spans="1:24" ht="46.8" x14ac:dyDescent="0.3">
      <c r="A61">
        <v>59</v>
      </c>
      <c r="B61" t="s">
        <v>166</v>
      </c>
      <c r="C61" s="3" t="s">
        <v>167</v>
      </c>
      <c r="D61">
        <v>1400</v>
      </c>
      <c r="E61" s="7">
        <f>IF(ISERROR(F61*H61),0,F61*H61)</f>
        <v>3851</v>
      </c>
      <c r="F61">
        <v>3851</v>
      </c>
      <c r="G61" s="7">
        <f t="shared" si="1"/>
        <v>275.07142857142861</v>
      </c>
      <c r="H61">
        <v>1</v>
      </c>
      <c r="I61" t="s">
        <v>20</v>
      </c>
      <c r="J61" t="s">
        <v>20</v>
      </c>
      <c r="K61" s="7">
        <f t="shared" si="2"/>
        <v>2451</v>
      </c>
      <c r="L61">
        <v>128</v>
      </c>
      <c r="M61" s="6">
        <f>IF(ISERROR(E61/L61),0,E61/L61)</f>
        <v>30.0859375</v>
      </c>
      <c r="N61" t="s">
        <v>21</v>
      </c>
      <c r="O61" t="s">
        <v>22</v>
      </c>
      <c r="P61">
        <v>1497243600</v>
      </c>
      <c r="Q61">
        <v>1498539600</v>
      </c>
      <c r="R61" s="10">
        <f t="shared" si="0"/>
        <v>42898.208333333328</v>
      </c>
      <c r="S61" s="10">
        <f t="shared" si="0"/>
        <v>42913.208333333328</v>
      </c>
      <c r="T61" t="b">
        <v>0</v>
      </c>
      <c r="U61" t="b">
        <v>1</v>
      </c>
      <c r="V61" t="s">
        <v>33</v>
      </c>
      <c r="W61" t="s">
        <v>2038</v>
      </c>
      <c r="X61" t="s">
        <v>2044</v>
      </c>
    </row>
    <row r="62" spans="1:24" ht="46.8" x14ac:dyDescent="0.3">
      <c r="A62">
        <v>60</v>
      </c>
      <c r="B62" t="s">
        <v>168</v>
      </c>
      <c r="C62" s="3" t="s">
        <v>169</v>
      </c>
      <c r="D62">
        <v>94200</v>
      </c>
      <c r="E62" s="7">
        <f>IF(ISERROR(F62*H62),0,F62*H62)</f>
        <v>100637.78</v>
      </c>
      <c r="F62">
        <v>135997</v>
      </c>
      <c r="G62" s="7">
        <f t="shared" si="1"/>
        <v>106.83416135881103</v>
      </c>
      <c r="H62">
        <v>0.74</v>
      </c>
      <c r="I62" t="s">
        <v>20</v>
      </c>
      <c r="J62" t="s">
        <v>20</v>
      </c>
      <c r="K62" s="7">
        <f t="shared" si="2"/>
        <v>6437.7799999999988</v>
      </c>
      <c r="L62">
        <v>1600</v>
      </c>
      <c r="M62" s="6">
        <f>IF(ISERROR(E62/L62),0,E62/L62)</f>
        <v>62.898612499999999</v>
      </c>
      <c r="N62" t="s">
        <v>15</v>
      </c>
      <c r="O62" t="s">
        <v>16</v>
      </c>
      <c r="P62">
        <v>1342501200</v>
      </c>
      <c r="Q62">
        <v>1342760400</v>
      </c>
      <c r="R62" s="10">
        <f t="shared" si="0"/>
        <v>41107.208333333336</v>
      </c>
      <c r="S62" s="10">
        <f t="shared" si="0"/>
        <v>41110.208333333336</v>
      </c>
      <c r="T62" t="b">
        <v>0</v>
      </c>
      <c r="U62" t="b">
        <v>0</v>
      </c>
      <c r="V62" t="s">
        <v>33</v>
      </c>
      <c r="W62" t="s">
        <v>2038</v>
      </c>
      <c r="X62" t="s">
        <v>2044</v>
      </c>
    </row>
    <row r="63" spans="1:24" ht="62.4" x14ac:dyDescent="0.3">
      <c r="A63">
        <v>61</v>
      </c>
      <c r="B63" t="s">
        <v>170</v>
      </c>
      <c r="C63" s="3" t="s">
        <v>171</v>
      </c>
      <c r="D63">
        <v>199200</v>
      </c>
      <c r="E63" s="7">
        <f>IF(ISERROR(F63*H63),0,F63*H63)</f>
        <v>136715</v>
      </c>
      <c r="F63">
        <v>184750</v>
      </c>
      <c r="G63" s="7">
        <f t="shared" si="1"/>
        <v>68.632028112449788</v>
      </c>
      <c r="H63">
        <v>0.74</v>
      </c>
      <c r="I63" t="s">
        <v>14</v>
      </c>
      <c r="J63" t="s">
        <v>14</v>
      </c>
      <c r="K63" s="7">
        <f t="shared" si="2"/>
        <v>-62485</v>
      </c>
      <c r="L63">
        <v>2253</v>
      </c>
      <c r="M63" s="6">
        <f>IF(ISERROR(E63/L63),0,E63/L63)</f>
        <v>60.681313803817133</v>
      </c>
      <c r="N63" t="s">
        <v>15</v>
      </c>
      <c r="O63" t="s">
        <v>16</v>
      </c>
      <c r="P63">
        <v>1298268000</v>
      </c>
      <c r="Q63">
        <v>1301720400</v>
      </c>
      <c r="R63" s="10">
        <f t="shared" si="0"/>
        <v>40595.25</v>
      </c>
      <c r="S63" s="10">
        <f t="shared" si="0"/>
        <v>40635.208333333336</v>
      </c>
      <c r="T63" t="b">
        <v>0</v>
      </c>
      <c r="U63" t="b">
        <v>0</v>
      </c>
      <c r="V63" t="s">
        <v>33</v>
      </c>
      <c r="W63" t="s">
        <v>2038</v>
      </c>
      <c r="X63" t="s">
        <v>2044</v>
      </c>
    </row>
    <row r="64" spans="1:24" ht="62.4" x14ac:dyDescent="0.3">
      <c r="A64">
        <v>62</v>
      </c>
      <c r="B64" t="s">
        <v>172</v>
      </c>
      <c r="C64" s="3" t="s">
        <v>173</v>
      </c>
      <c r="D64">
        <v>2000</v>
      </c>
      <c r="E64" s="7">
        <f>IF(ISERROR(F64*H64),0,F64*H64)</f>
        <v>14452</v>
      </c>
      <c r="F64">
        <v>14452</v>
      </c>
      <c r="G64" s="7">
        <f t="shared" si="1"/>
        <v>722.6</v>
      </c>
      <c r="H64">
        <v>1</v>
      </c>
      <c r="I64" t="s">
        <v>20</v>
      </c>
      <c r="J64" t="s">
        <v>20</v>
      </c>
      <c r="K64" s="7">
        <f t="shared" si="2"/>
        <v>12452</v>
      </c>
      <c r="L64">
        <v>249</v>
      </c>
      <c r="M64" s="6">
        <f>IF(ISERROR(E64/L64),0,E64/L64)</f>
        <v>58.040160642570278</v>
      </c>
      <c r="N64" t="s">
        <v>21</v>
      </c>
      <c r="O64" t="s">
        <v>22</v>
      </c>
      <c r="P64">
        <v>1433480400</v>
      </c>
      <c r="Q64">
        <v>1433566800</v>
      </c>
      <c r="R64" s="10">
        <f t="shared" si="0"/>
        <v>42160.208333333328</v>
      </c>
      <c r="S64" s="10">
        <f t="shared" si="0"/>
        <v>42161.208333333328</v>
      </c>
      <c r="T64" t="b">
        <v>0</v>
      </c>
      <c r="U64" t="b">
        <v>0</v>
      </c>
      <c r="V64" t="s">
        <v>28</v>
      </c>
      <c r="W64" t="s">
        <v>2037</v>
      </c>
      <c r="X64" t="s">
        <v>2043</v>
      </c>
    </row>
    <row r="65" spans="1:24" ht="46.8" x14ac:dyDescent="0.3">
      <c r="A65">
        <v>63</v>
      </c>
      <c r="B65" t="s">
        <v>174</v>
      </c>
      <c r="C65" s="3" t="s">
        <v>175</v>
      </c>
      <c r="D65">
        <v>4700</v>
      </c>
      <c r="E65" s="7">
        <f>IF(ISERROR(F65*H65),0,F65*H65)</f>
        <v>557</v>
      </c>
      <c r="F65">
        <v>557</v>
      </c>
      <c r="G65" s="7">
        <f t="shared" si="1"/>
        <v>11.851063829787234</v>
      </c>
      <c r="H65">
        <v>1</v>
      </c>
      <c r="I65" t="s">
        <v>14</v>
      </c>
      <c r="J65" t="s">
        <v>14</v>
      </c>
      <c r="K65" s="7">
        <f t="shared" si="2"/>
        <v>-4143</v>
      </c>
      <c r="L65">
        <v>5</v>
      </c>
      <c r="M65" s="6">
        <f>IF(ISERROR(E65/L65),0,E65/L65)</f>
        <v>111.4</v>
      </c>
      <c r="N65" t="s">
        <v>21</v>
      </c>
      <c r="O65" t="s">
        <v>22</v>
      </c>
      <c r="P65">
        <v>1493355600</v>
      </c>
      <c r="Q65">
        <v>1493874000</v>
      </c>
      <c r="R65" s="10">
        <f t="shared" si="0"/>
        <v>42853.208333333328</v>
      </c>
      <c r="S65" s="10">
        <f t="shared" si="0"/>
        <v>42859.208333333328</v>
      </c>
      <c r="T65" t="b">
        <v>0</v>
      </c>
      <c r="U65" t="b">
        <v>0</v>
      </c>
      <c r="V65" t="s">
        <v>33</v>
      </c>
      <c r="W65" t="s">
        <v>2038</v>
      </c>
      <c r="X65" t="s">
        <v>2044</v>
      </c>
    </row>
    <row r="66" spans="1:24" ht="62.4" x14ac:dyDescent="0.3">
      <c r="A66">
        <v>64</v>
      </c>
      <c r="B66" t="s">
        <v>176</v>
      </c>
      <c r="C66" s="3" t="s">
        <v>177</v>
      </c>
      <c r="D66">
        <v>2800</v>
      </c>
      <c r="E66" s="7">
        <f>IF(ISERROR(F66*H66),0,F66*H66)</f>
        <v>2734</v>
      </c>
      <c r="F66">
        <v>2734</v>
      </c>
      <c r="G66" s="7">
        <f t="shared" si="1"/>
        <v>97.642857142857139</v>
      </c>
      <c r="H66">
        <v>1</v>
      </c>
      <c r="I66" t="s">
        <v>14</v>
      </c>
      <c r="J66" t="s">
        <v>14</v>
      </c>
      <c r="K66" s="7">
        <f t="shared" si="2"/>
        <v>-66</v>
      </c>
      <c r="L66">
        <v>38</v>
      </c>
      <c r="M66" s="6">
        <f>IF(ISERROR(E66/L66),0,E66/L66)</f>
        <v>71.94736842105263</v>
      </c>
      <c r="N66" t="s">
        <v>21</v>
      </c>
      <c r="O66" t="s">
        <v>22</v>
      </c>
      <c r="P66">
        <v>1530507600</v>
      </c>
      <c r="Q66">
        <v>1531803600</v>
      </c>
      <c r="R66" s="10">
        <f t="shared" ref="R66:S129" si="3">(((P66/60)/60)/24)+DATE(1970,1,1)</f>
        <v>43283.208333333328</v>
      </c>
      <c r="S66" s="10">
        <f t="shared" si="3"/>
        <v>43298.208333333328</v>
      </c>
      <c r="T66" t="b">
        <v>0</v>
      </c>
      <c r="U66" t="b">
        <v>1</v>
      </c>
      <c r="V66" t="s">
        <v>28</v>
      </c>
      <c r="W66" t="s">
        <v>2037</v>
      </c>
      <c r="X66" t="s">
        <v>2043</v>
      </c>
    </row>
    <row r="67" spans="1:24" ht="46.8" x14ac:dyDescent="0.3">
      <c r="A67">
        <v>65</v>
      </c>
      <c r="B67" t="s">
        <v>178</v>
      </c>
      <c r="C67" s="3" t="s">
        <v>179</v>
      </c>
      <c r="D67">
        <v>6100</v>
      </c>
      <c r="E67" s="7">
        <f>IF(ISERROR(F67*H67),0,F67*H67)</f>
        <v>14405</v>
      </c>
      <c r="F67">
        <v>14405</v>
      </c>
      <c r="G67" s="7">
        <f t="shared" ref="G67:G130" si="4">E67/D67*100</f>
        <v>236.14754098360655</v>
      </c>
      <c r="H67">
        <v>1</v>
      </c>
      <c r="I67" t="s">
        <v>20</v>
      </c>
      <c r="J67" t="s">
        <v>20</v>
      </c>
      <c r="K67" s="7">
        <f t="shared" ref="K67:K130" si="5">E67-D67</f>
        <v>8305</v>
      </c>
      <c r="L67">
        <v>236</v>
      </c>
      <c r="M67" s="6">
        <f>IF(ISERROR(E67/L67),0,E67/L67)</f>
        <v>61.038135593220339</v>
      </c>
      <c r="N67" t="s">
        <v>21</v>
      </c>
      <c r="O67" t="s">
        <v>22</v>
      </c>
      <c r="P67">
        <v>1296108000</v>
      </c>
      <c r="Q67">
        <v>1296712800</v>
      </c>
      <c r="R67" s="10">
        <f t="shared" si="3"/>
        <v>40570.25</v>
      </c>
      <c r="S67" s="10">
        <f t="shared" si="3"/>
        <v>40577.25</v>
      </c>
      <c r="T67" t="b">
        <v>0</v>
      </c>
      <c r="U67" t="b">
        <v>0</v>
      </c>
      <c r="V67" t="s">
        <v>33</v>
      </c>
      <c r="W67" t="s">
        <v>2038</v>
      </c>
      <c r="X67" t="s">
        <v>2044</v>
      </c>
    </row>
    <row r="68" spans="1:24" ht="46.8" x14ac:dyDescent="0.3">
      <c r="A68">
        <v>66</v>
      </c>
      <c r="B68" t="s">
        <v>180</v>
      </c>
      <c r="C68" s="3" t="s">
        <v>181</v>
      </c>
      <c r="D68">
        <v>2900</v>
      </c>
      <c r="E68" s="7">
        <f>IF(ISERROR(F68*H68),0,F68*H68)</f>
        <v>1307</v>
      </c>
      <c r="F68">
        <v>1307</v>
      </c>
      <c r="G68" s="7">
        <f t="shared" si="4"/>
        <v>45.068965517241381</v>
      </c>
      <c r="H68">
        <v>1</v>
      </c>
      <c r="I68" t="s">
        <v>14</v>
      </c>
      <c r="J68" t="s">
        <v>14</v>
      </c>
      <c r="K68" s="7">
        <f t="shared" si="5"/>
        <v>-1593</v>
      </c>
      <c r="L68">
        <v>12</v>
      </c>
      <c r="M68" s="6">
        <f>IF(ISERROR(E68/L68),0,E68/L68)</f>
        <v>108.91666666666667</v>
      </c>
      <c r="N68" t="s">
        <v>21</v>
      </c>
      <c r="O68" t="s">
        <v>22</v>
      </c>
      <c r="P68">
        <v>1428469200</v>
      </c>
      <c r="Q68">
        <v>1428901200</v>
      </c>
      <c r="R68" s="10">
        <f t="shared" si="3"/>
        <v>42102.208333333328</v>
      </c>
      <c r="S68" s="10">
        <f t="shared" si="3"/>
        <v>42107.208333333328</v>
      </c>
      <c r="T68" t="b">
        <v>0</v>
      </c>
      <c r="U68" t="b">
        <v>1</v>
      </c>
      <c r="V68" t="s">
        <v>33</v>
      </c>
      <c r="W68" t="s">
        <v>2038</v>
      </c>
      <c r="X68" t="s">
        <v>2044</v>
      </c>
    </row>
    <row r="69" spans="1:24" ht="62.4" x14ac:dyDescent="0.3">
      <c r="A69">
        <v>67</v>
      </c>
      <c r="B69" t="s">
        <v>182</v>
      </c>
      <c r="C69" s="3" t="s">
        <v>183</v>
      </c>
      <c r="D69">
        <v>72600</v>
      </c>
      <c r="E69" s="7">
        <f>IF(ISERROR(F69*H69),0,F69*H69)</f>
        <v>159154.20000000001</v>
      </c>
      <c r="F69">
        <v>117892</v>
      </c>
      <c r="G69" s="7">
        <f t="shared" si="4"/>
        <v>219.22066115702478</v>
      </c>
      <c r="H69">
        <v>1.35</v>
      </c>
      <c r="I69" t="s">
        <v>20</v>
      </c>
      <c r="J69" t="s">
        <v>20</v>
      </c>
      <c r="K69" s="7">
        <f t="shared" si="5"/>
        <v>86554.200000000012</v>
      </c>
      <c r="L69">
        <v>4065</v>
      </c>
      <c r="M69" s="6">
        <f>IF(ISERROR(E69/L69),0,E69/L69)</f>
        <v>39.152324723247233</v>
      </c>
      <c r="N69" t="s">
        <v>40</v>
      </c>
      <c r="O69" t="s">
        <v>41</v>
      </c>
      <c r="P69">
        <v>1264399200</v>
      </c>
      <c r="Q69">
        <v>1264831200</v>
      </c>
      <c r="R69" s="10">
        <f t="shared" si="3"/>
        <v>40203.25</v>
      </c>
      <c r="S69" s="10">
        <f t="shared" si="3"/>
        <v>40208.25</v>
      </c>
      <c r="T69" t="b">
        <v>0</v>
      </c>
      <c r="U69" t="b">
        <v>1</v>
      </c>
      <c r="V69" t="s">
        <v>65</v>
      </c>
      <c r="W69" t="s">
        <v>2037</v>
      </c>
      <c r="X69" t="s">
        <v>2049</v>
      </c>
    </row>
    <row r="70" spans="1:24" ht="46.8" x14ac:dyDescent="0.3">
      <c r="A70">
        <v>68</v>
      </c>
      <c r="B70" t="s">
        <v>184</v>
      </c>
      <c r="C70" s="3" t="s">
        <v>185</v>
      </c>
      <c r="D70">
        <v>5700</v>
      </c>
      <c r="E70" s="7">
        <f>IF(ISERROR(F70*H70),0,F70*H70)</f>
        <v>16248.960000000001</v>
      </c>
      <c r="F70">
        <v>14508</v>
      </c>
      <c r="G70" s="7">
        <f t="shared" si="4"/>
        <v>285.06947368421055</v>
      </c>
      <c r="H70">
        <v>1.1200000000000001</v>
      </c>
      <c r="I70" t="s">
        <v>20</v>
      </c>
      <c r="J70" t="s">
        <v>20</v>
      </c>
      <c r="K70" s="7">
        <f t="shared" si="5"/>
        <v>10548.960000000001</v>
      </c>
      <c r="L70">
        <v>246</v>
      </c>
      <c r="M70" s="6">
        <f>IF(ISERROR(E70/L70),0,E70/L70)</f>
        <v>66.052682926829277</v>
      </c>
      <c r="N70" t="s">
        <v>107</v>
      </c>
      <c r="O70" t="s">
        <v>108</v>
      </c>
      <c r="P70">
        <v>1501131600</v>
      </c>
      <c r="Q70">
        <v>1505192400</v>
      </c>
      <c r="R70" s="10">
        <f t="shared" si="3"/>
        <v>42943.208333333328</v>
      </c>
      <c r="S70" s="10">
        <f t="shared" si="3"/>
        <v>42990.208333333328</v>
      </c>
      <c r="T70" t="b">
        <v>0</v>
      </c>
      <c r="U70" t="b">
        <v>1</v>
      </c>
      <c r="V70" t="s">
        <v>33</v>
      </c>
      <c r="W70" t="s">
        <v>2038</v>
      </c>
      <c r="X70" t="s">
        <v>2044</v>
      </c>
    </row>
    <row r="71" spans="1:24" ht="46.8" x14ac:dyDescent="0.3">
      <c r="A71">
        <v>69</v>
      </c>
      <c r="B71" t="s">
        <v>186</v>
      </c>
      <c r="C71" s="3" t="s">
        <v>187</v>
      </c>
      <c r="D71">
        <v>7900</v>
      </c>
      <c r="E71" s="7">
        <f>IF(ISERROR(F71*H71),0,F71*H71)</f>
        <v>1901</v>
      </c>
      <c r="F71">
        <v>1901</v>
      </c>
      <c r="G71" s="7">
        <f t="shared" si="4"/>
        <v>24.063291139240505</v>
      </c>
      <c r="H71">
        <v>1</v>
      </c>
      <c r="I71" t="s">
        <v>74</v>
      </c>
      <c r="J71" t="s">
        <v>74</v>
      </c>
      <c r="K71" s="7">
        <f t="shared" si="5"/>
        <v>-5999</v>
      </c>
      <c r="L71">
        <v>17</v>
      </c>
      <c r="M71" s="6">
        <f>IF(ISERROR(E71/L71),0,E71/L71)</f>
        <v>111.82352941176471</v>
      </c>
      <c r="N71" t="s">
        <v>21</v>
      </c>
      <c r="O71" t="s">
        <v>22</v>
      </c>
      <c r="P71">
        <v>1292738400</v>
      </c>
      <c r="Q71">
        <v>1295676000</v>
      </c>
      <c r="R71" s="10">
        <f t="shared" si="3"/>
        <v>40531.25</v>
      </c>
      <c r="S71" s="10">
        <f t="shared" si="3"/>
        <v>40565.25</v>
      </c>
      <c r="T71" t="b">
        <v>0</v>
      </c>
      <c r="U71" t="b">
        <v>0</v>
      </c>
      <c r="V71" t="s">
        <v>33</v>
      </c>
      <c r="W71" t="s">
        <v>2038</v>
      </c>
      <c r="X71" t="s">
        <v>2044</v>
      </c>
    </row>
    <row r="72" spans="1:24" ht="46.8" x14ac:dyDescent="0.3">
      <c r="A72">
        <v>70</v>
      </c>
      <c r="B72" t="s">
        <v>188</v>
      </c>
      <c r="C72" s="3" t="s">
        <v>189</v>
      </c>
      <c r="D72">
        <v>128000</v>
      </c>
      <c r="E72" s="7">
        <f>IF(ISERROR(F72*H72),0,F72*H72)</f>
        <v>177395.68000000002</v>
      </c>
      <c r="F72">
        <v>158389</v>
      </c>
      <c r="G72" s="7">
        <f t="shared" si="4"/>
        <v>138.59037500000002</v>
      </c>
      <c r="H72">
        <v>1.1200000000000001</v>
      </c>
      <c r="I72" t="s">
        <v>20</v>
      </c>
      <c r="J72" t="s">
        <v>20</v>
      </c>
      <c r="K72" s="7">
        <f t="shared" si="5"/>
        <v>49395.680000000022</v>
      </c>
      <c r="L72">
        <v>2475</v>
      </c>
      <c r="M72" s="6">
        <f>IF(ISERROR(E72/L72),0,E72/L72)</f>
        <v>71.675022222222225</v>
      </c>
      <c r="N72" t="s">
        <v>107</v>
      </c>
      <c r="O72" t="s">
        <v>108</v>
      </c>
      <c r="P72">
        <v>1288674000</v>
      </c>
      <c r="Q72">
        <v>1292911200</v>
      </c>
      <c r="R72" s="10">
        <f t="shared" si="3"/>
        <v>40484.208333333336</v>
      </c>
      <c r="S72" s="10">
        <f t="shared" si="3"/>
        <v>40533.25</v>
      </c>
      <c r="T72" t="b">
        <v>0</v>
      </c>
      <c r="U72" t="b">
        <v>1</v>
      </c>
      <c r="V72" t="s">
        <v>33</v>
      </c>
      <c r="W72" t="s">
        <v>2038</v>
      </c>
      <c r="X72" t="s">
        <v>2044</v>
      </c>
    </row>
    <row r="73" spans="1:24" ht="62.4" x14ac:dyDescent="0.3">
      <c r="A73">
        <v>71</v>
      </c>
      <c r="B73" t="s">
        <v>190</v>
      </c>
      <c r="C73" s="3" t="s">
        <v>191</v>
      </c>
      <c r="D73">
        <v>6000</v>
      </c>
      <c r="E73" s="7">
        <f>IF(ISERROR(F73*H73),0,F73*H73)</f>
        <v>6484</v>
      </c>
      <c r="F73">
        <v>6484</v>
      </c>
      <c r="G73" s="7">
        <f t="shared" si="4"/>
        <v>108.06666666666666</v>
      </c>
      <c r="H73">
        <v>1</v>
      </c>
      <c r="I73" t="s">
        <v>20</v>
      </c>
      <c r="J73" t="s">
        <v>20</v>
      </c>
      <c r="K73" s="7">
        <f t="shared" si="5"/>
        <v>484</v>
      </c>
      <c r="L73">
        <v>76</v>
      </c>
      <c r="M73" s="6">
        <f>IF(ISERROR(E73/L73),0,E73/L73)</f>
        <v>85.315789473684205</v>
      </c>
      <c r="N73" t="s">
        <v>21</v>
      </c>
      <c r="O73" t="s">
        <v>22</v>
      </c>
      <c r="P73">
        <v>1575093600</v>
      </c>
      <c r="Q73">
        <v>1575439200</v>
      </c>
      <c r="R73" s="10">
        <f t="shared" si="3"/>
        <v>43799.25</v>
      </c>
      <c r="S73" s="10">
        <f t="shared" si="3"/>
        <v>43803.25</v>
      </c>
      <c r="T73" t="b">
        <v>0</v>
      </c>
      <c r="U73" t="b">
        <v>0</v>
      </c>
      <c r="V73" t="s">
        <v>33</v>
      </c>
      <c r="W73" t="s">
        <v>2038</v>
      </c>
      <c r="X73" t="s">
        <v>2044</v>
      </c>
    </row>
    <row r="74" spans="1:24" ht="46.8" x14ac:dyDescent="0.3">
      <c r="A74">
        <v>72</v>
      </c>
      <c r="B74" t="s">
        <v>192</v>
      </c>
      <c r="C74" s="3" t="s">
        <v>193</v>
      </c>
      <c r="D74">
        <v>600</v>
      </c>
      <c r="E74" s="7">
        <f>IF(ISERROR(F74*H74),0,F74*H74)</f>
        <v>4022</v>
      </c>
      <c r="F74">
        <v>4022</v>
      </c>
      <c r="G74" s="7">
        <f t="shared" si="4"/>
        <v>670.33333333333326</v>
      </c>
      <c r="H74">
        <v>1</v>
      </c>
      <c r="I74" t="s">
        <v>20</v>
      </c>
      <c r="J74" t="s">
        <v>20</v>
      </c>
      <c r="K74" s="7">
        <f t="shared" si="5"/>
        <v>3422</v>
      </c>
      <c r="L74">
        <v>54</v>
      </c>
      <c r="M74" s="6">
        <f>IF(ISERROR(E74/L74),0,E74/L74)</f>
        <v>74.481481481481481</v>
      </c>
      <c r="N74" t="s">
        <v>21</v>
      </c>
      <c r="O74" t="s">
        <v>22</v>
      </c>
      <c r="P74">
        <v>1435726800</v>
      </c>
      <c r="Q74">
        <v>1438837200</v>
      </c>
      <c r="R74" s="10">
        <f t="shared" si="3"/>
        <v>42186.208333333328</v>
      </c>
      <c r="S74" s="10">
        <f t="shared" si="3"/>
        <v>42222.208333333328</v>
      </c>
      <c r="T74" t="b">
        <v>0</v>
      </c>
      <c r="U74" t="b">
        <v>0</v>
      </c>
      <c r="V74" t="s">
        <v>71</v>
      </c>
      <c r="W74" t="s">
        <v>2039</v>
      </c>
      <c r="X74" t="s">
        <v>2051</v>
      </c>
    </row>
    <row r="75" spans="1:24" ht="62.4" x14ac:dyDescent="0.3">
      <c r="A75">
        <v>73</v>
      </c>
      <c r="B75" t="s">
        <v>194</v>
      </c>
      <c r="C75" s="3" t="s">
        <v>195</v>
      </c>
      <c r="D75">
        <v>1400</v>
      </c>
      <c r="E75" s="7">
        <f>IF(ISERROR(F75*H75),0,F75*H75)</f>
        <v>9253</v>
      </c>
      <c r="F75">
        <v>9253</v>
      </c>
      <c r="G75" s="7">
        <f t="shared" si="4"/>
        <v>660.92857142857144</v>
      </c>
      <c r="H75">
        <v>1</v>
      </c>
      <c r="I75" t="s">
        <v>20</v>
      </c>
      <c r="J75" t="s">
        <v>20</v>
      </c>
      <c r="K75" s="7">
        <f t="shared" si="5"/>
        <v>7853</v>
      </c>
      <c r="L75">
        <v>88</v>
      </c>
      <c r="M75" s="6">
        <f>IF(ISERROR(E75/L75),0,E75/L75)</f>
        <v>105.14772727272727</v>
      </c>
      <c r="N75" t="s">
        <v>21</v>
      </c>
      <c r="O75" t="s">
        <v>22</v>
      </c>
      <c r="P75">
        <v>1480226400</v>
      </c>
      <c r="Q75">
        <v>1480485600</v>
      </c>
      <c r="R75" s="10">
        <f t="shared" si="3"/>
        <v>42701.25</v>
      </c>
      <c r="S75" s="10">
        <f t="shared" si="3"/>
        <v>42704.25</v>
      </c>
      <c r="T75" t="b">
        <v>0</v>
      </c>
      <c r="U75" t="b">
        <v>0</v>
      </c>
      <c r="V75" t="s">
        <v>159</v>
      </c>
      <c r="W75" t="s">
        <v>2036</v>
      </c>
      <c r="X75" t="s">
        <v>2060</v>
      </c>
    </row>
    <row r="76" spans="1:24" ht="46.8" x14ac:dyDescent="0.3">
      <c r="A76">
        <v>74</v>
      </c>
      <c r="B76" t="s">
        <v>196</v>
      </c>
      <c r="C76" s="3" t="s">
        <v>197</v>
      </c>
      <c r="D76">
        <v>3900</v>
      </c>
      <c r="E76" s="7">
        <f>IF(ISERROR(F76*H76),0,F76*H76)</f>
        <v>6447.6</v>
      </c>
      <c r="F76">
        <v>4776</v>
      </c>
      <c r="G76" s="7">
        <f t="shared" si="4"/>
        <v>165.32307692307694</v>
      </c>
      <c r="H76">
        <v>1.35</v>
      </c>
      <c r="I76" t="s">
        <v>20</v>
      </c>
      <c r="J76" t="s">
        <v>20</v>
      </c>
      <c r="K76" s="7">
        <f t="shared" si="5"/>
        <v>2547.6000000000004</v>
      </c>
      <c r="L76">
        <v>85</v>
      </c>
      <c r="M76" s="6">
        <f>IF(ISERROR(E76/L76),0,E76/L76)</f>
        <v>75.854117647058828</v>
      </c>
      <c r="N76" t="s">
        <v>40</v>
      </c>
      <c r="O76" t="s">
        <v>41</v>
      </c>
      <c r="P76">
        <v>1459054800</v>
      </c>
      <c r="Q76">
        <v>1459141200</v>
      </c>
      <c r="R76" s="10">
        <f t="shared" si="3"/>
        <v>42456.208333333328</v>
      </c>
      <c r="S76" s="10">
        <f t="shared" si="3"/>
        <v>42457.208333333328</v>
      </c>
      <c r="T76" t="b">
        <v>0</v>
      </c>
      <c r="U76" t="b">
        <v>0</v>
      </c>
      <c r="V76" t="s">
        <v>148</v>
      </c>
      <c r="W76" t="s">
        <v>2036</v>
      </c>
      <c r="X76" t="s">
        <v>2059</v>
      </c>
    </row>
    <row r="77" spans="1:24" ht="46.8" x14ac:dyDescent="0.3">
      <c r="A77">
        <v>75</v>
      </c>
      <c r="B77" t="s">
        <v>198</v>
      </c>
      <c r="C77" s="3" t="s">
        <v>199</v>
      </c>
      <c r="D77">
        <v>9700</v>
      </c>
      <c r="E77" s="7">
        <f>IF(ISERROR(F77*H77),0,F77*H77)</f>
        <v>14606</v>
      </c>
      <c r="F77">
        <v>14606</v>
      </c>
      <c r="G77" s="7">
        <f t="shared" si="4"/>
        <v>150.57731958762886</v>
      </c>
      <c r="H77">
        <v>1</v>
      </c>
      <c r="I77" t="s">
        <v>20</v>
      </c>
      <c r="J77" t="s">
        <v>20</v>
      </c>
      <c r="K77" s="7">
        <f t="shared" si="5"/>
        <v>4906</v>
      </c>
      <c r="L77">
        <v>170</v>
      </c>
      <c r="M77" s="6">
        <f>IF(ISERROR(E77/L77),0,E77/L77)</f>
        <v>85.917647058823533</v>
      </c>
      <c r="N77" t="s">
        <v>21</v>
      </c>
      <c r="O77" t="s">
        <v>22</v>
      </c>
      <c r="P77">
        <v>1531630800</v>
      </c>
      <c r="Q77">
        <v>1532322000</v>
      </c>
      <c r="R77" s="10">
        <f t="shared" si="3"/>
        <v>43296.208333333328</v>
      </c>
      <c r="S77" s="10">
        <f t="shared" si="3"/>
        <v>43304.208333333328</v>
      </c>
      <c r="T77" t="b">
        <v>0</v>
      </c>
      <c r="U77" t="b">
        <v>0</v>
      </c>
      <c r="V77" t="s">
        <v>122</v>
      </c>
      <c r="W77" t="s">
        <v>2056</v>
      </c>
      <c r="X77" t="s">
        <v>2057</v>
      </c>
    </row>
    <row r="78" spans="1:24" ht="62.4" x14ac:dyDescent="0.3">
      <c r="A78">
        <v>76</v>
      </c>
      <c r="B78" t="s">
        <v>200</v>
      </c>
      <c r="C78" s="3" t="s">
        <v>201</v>
      </c>
      <c r="D78">
        <v>122900</v>
      </c>
      <c r="E78" s="7">
        <f>IF(ISERROR(F78*H78),0,F78*H78)</f>
        <v>95993</v>
      </c>
      <c r="F78">
        <v>95993</v>
      </c>
      <c r="G78" s="7">
        <f t="shared" si="4"/>
        <v>78.106590724165997</v>
      </c>
      <c r="H78">
        <v>1</v>
      </c>
      <c r="I78" t="s">
        <v>14</v>
      </c>
      <c r="J78" t="s">
        <v>14</v>
      </c>
      <c r="K78" s="7">
        <f t="shared" si="5"/>
        <v>-26907</v>
      </c>
      <c r="L78">
        <v>1684</v>
      </c>
      <c r="M78" s="6">
        <f>IF(ISERROR(E78/L78),0,E78/L78)</f>
        <v>57.00296912114014</v>
      </c>
      <c r="N78" t="s">
        <v>21</v>
      </c>
      <c r="O78" t="s">
        <v>22</v>
      </c>
      <c r="P78">
        <v>1421992800</v>
      </c>
      <c r="Q78">
        <v>1426222800</v>
      </c>
      <c r="R78" s="10">
        <f t="shared" si="3"/>
        <v>42027.25</v>
      </c>
      <c r="S78" s="10">
        <f t="shared" si="3"/>
        <v>42076.208333333328</v>
      </c>
      <c r="T78" t="b">
        <v>1</v>
      </c>
      <c r="U78" t="b">
        <v>1</v>
      </c>
      <c r="V78" t="s">
        <v>33</v>
      </c>
      <c r="W78" t="s">
        <v>2038</v>
      </c>
      <c r="X78" t="s">
        <v>2044</v>
      </c>
    </row>
    <row r="79" spans="1:24" ht="46.8" x14ac:dyDescent="0.3">
      <c r="A79">
        <v>77</v>
      </c>
      <c r="B79" t="s">
        <v>202</v>
      </c>
      <c r="C79" s="3" t="s">
        <v>203</v>
      </c>
      <c r="D79">
        <v>9500</v>
      </c>
      <c r="E79" s="7">
        <f>IF(ISERROR(F79*H79),0,F79*H79)</f>
        <v>4460</v>
      </c>
      <c r="F79">
        <v>4460</v>
      </c>
      <c r="G79" s="7">
        <f t="shared" si="4"/>
        <v>46.94736842105263</v>
      </c>
      <c r="H79">
        <v>1</v>
      </c>
      <c r="I79" t="s">
        <v>14</v>
      </c>
      <c r="J79" t="s">
        <v>14</v>
      </c>
      <c r="K79" s="7">
        <f t="shared" si="5"/>
        <v>-5040</v>
      </c>
      <c r="L79">
        <v>56</v>
      </c>
      <c r="M79" s="6">
        <f>IF(ISERROR(E79/L79),0,E79/L79)</f>
        <v>79.642857142857139</v>
      </c>
      <c r="N79" t="s">
        <v>21</v>
      </c>
      <c r="O79" t="s">
        <v>22</v>
      </c>
      <c r="P79">
        <v>1285563600</v>
      </c>
      <c r="Q79">
        <v>1286773200</v>
      </c>
      <c r="R79" s="10">
        <f t="shared" si="3"/>
        <v>40448.208333333336</v>
      </c>
      <c r="S79" s="10">
        <f t="shared" si="3"/>
        <v>40462.208333333336</v>
      </c>
      <c r="T79" t="b">
        <v>0</v>
      </c>
      <c r="U79" t="b">
        <v>1</v>
      </c>
      <c r="V79" t="s">
        <v>71</v>
      </c>
      <c r="W79" t="s">
        <v>2039</v>
      </c>
      <c r="X79" t="s">
        <v>2051</v>
      </c>
    </row>
    <row r="80" spans="1:24" ht="62.4" x14ac:dyDescent="0.3">
      <c r="A80">
        <v>78</v>
      </c>
      <c r="B80" t="s">
        <v>204</v>
      </c>
      <c r="C80" s="3" t="s">
        <v>205</v>
      </c>
      <c r="D80">
        <v>4500</v>
      </c>
      <c r="E80" s="7">
        <f>IF(ISERROR(F80*H80),0,F80*H80)</f>
        <v>13536</v>
      </c>
      <c r="F80">
        <v>13536</v>
      </c>
      <c r="G80" s="7">
        <f t="shared" si="4"/>
        <v>300.8</v>
      </c>
      <c r="H80">
        <v>1</v>
      </c>
      <c r="I80" t="s">
        <v>20</v>
      </c>
      <c r="J80" t="s">
        <v>20</v>
      </c>
      <c r="K80" s="7">
        <f t="shared" si="5"/>
        <v>9036</v>
      </c>
      <c r="L80">
        <v>330</v>
      </c>
      <c r="M80" s="6">
        <f>IF(ISERROR(E80/L80),0,E80/L80)</f>
        <v>41.018181818181816</v>
      </c>
      <c r="N80" t="s">
        <v>21</v>
      </c>
      <c r="O80" t="s">
        <v>22</v>
      </c>
      <c r="P80">
        <v>1523854800</v>
      </c>
      <c r="Q80">
        <v>1523941200</v>
      </c>
      <c r="R80" s="10">
        <f t="shared" si="3"/>
        <v>43206.208333333328</v>
      </c>
      <c r="S80" s="10">
        <f t="shared" si="3"/>
        <v>43207.208333333328</v>
      </c>
      <c r="T80" t="b">
        <v>0</v>
      </c>
      <c r="U80" t="b">
        <v>0</v>
      </c>
      <c r="V80" t="s">
        <v>206</v>
      </c>
      <c r="W80" t="s">
        <v>2040</v>
      </c>
      <c r="X80" t="s">
        <v>2061</v>
      </c>
    </row>
    <row r="81" spans="1:24" ht="62.4" x14ac:dyDescent="0.3">
      <c r="A81">
        <v>79</v>
      </c>
      <c r="B81" t="s">
        <v>207</v>
      </c>
      <c r="C81" s="3" t="s">
        <v>208</v>
      </c>
      <c r="D81">
        <v>57800</v>
      </c>
      <c r="E81" s="7">
        <f>IF(ISERROR(F81*H81),0,F81*H81)</f>
        <v>40228</v>
      </c>
      <c r="F81">
        <v>40228</v>
      </c>
      <c r="G81" s="7">
        <f t="shared" si="4"/>
        <v>69.598615916955026</v>
      </c>
      <c r="H81">
        <v>1</v>
      </c>
      <c r="I81" t="s">
        <v>14</v>
      </c>
      <c r="J81" t="s">
        <v>14</v>
      </c>
      <c r="K81" s="7">
        <f t="shared" si="5"/>
        <v>-17572</v>
      </c>
      <c r="L81">
        <v>838</v>
      </c>
      <c r="M81" s="6">
        <f>IF(ISERROR(E81/L81),0,E81/L81)</f>
        <v>48.004773269689736</v>
      </c>
      <c r="N81" t="s">
        <v>21</v>
      </c>
      <c r="O81" t="s">
        <v>22</v>
      </c>
      <c r="P81">
        <v>1529125200</v>
      </c>
      <c r="Q81">
        <v>1529557200</v>
      </c>
      <c r="R81" s="10">
        <f t="shared" si="3"/>
        <v>43267.208333333328</v>
      </c>
      <c r="S81" s="10">
        <f t="shared" si="3"/>
        <v>43272.208333333328</v>
      </c>
      <c r="T81" t="b">
        <v>0</v>
      </c>
      <c r="U81" t="b">
        <v>0</v>
      </c>
      <c r="V81" t="s">
        <v>33</v>
      </c>
      <c r="W81" t="s">
        <v>2038</v>
      </c>
      <c r="X81" t="s">
        <v>2044</v>
      </c>
    </row>
    <row r="82" spans="1:24" ht="62.4" x14ac:dyDescent="0.3">
      <c r="A82">
        <v>80</v>
      </c>
      <c r="B82" t="s">
        <v>209</v>
      </c>
      <c r="C82" s="3" t="s">
        <v>210</v>
      </c>
      <c r="D82">
        <v>1100</v>
      </c>
      <c r="E82" s="7">
        <f>IF(ISERROR(F82*H82),0,F82*H82)</f>
        <v>7012</v>
      </c>
      <c r="F82">
        <v>7012</v>
      </c>
      <c r="G82" s="7">
        <f t="shared" si="4"/>
        <v>637.4545454545455</v>
      </c>
      <c r="H82">
        <v>1</v>
      </c>
      <c r="I82" t="s">
        <v>20</v>
      </c>
      <c r="J82" t="s">
        <v>20</v>
      </c>
      <c r="K82" s="7">
        <f t="shared" si="5"/>
        <v>5912</v>
      </c>
      <c r="L82">
        <v>127</v>
      </c>
      <c r="M82" s="6">
        <f>IF(ISERROR(E82/L82),0,E82/L82)</f>
        <v>55.212598425196852</v>
      </c>
      <c r="N82" t="s">
        <v>21</v>
      </c>
      <c r="O82" t="s">
        <v>22</v>
      </c>
      <c r="P82">
        <v>1503982800</v>
      </c>
      <c r="Q82">
        <v>1506574800</v>
      </c>
      <c r="R82" s="10">
        <f t="shared" si="3"/>
        <v>42976.208333333328</v>
      </c>
      <c r="S82" s="10">
        <f t="shared" si="3"/>
        <v>43006.208333333328</v>
      </c>
      <c r="T82" t="b">
        <v>0</v>
      </c>
      <c r="U82" t="b">
        <v>0</v>
      </c>
      <c r="V82" t="s">
        <v>89</v>
      </c>
      <c r="W82" t="s">
        <v>2052</v>
      </c>
      <c r="X82" t="s">
        <v>2053</v>
      </c>
    </row>
    <row r="83" spans="1:24" ht="46.8" x14ac:dyDescent="0.3">
      <c r="A83">
        <v>81</v>
      </c>
      <c r="B83" t="s">
        <v>211</v>
      </c>
      <c r="C83" s="3" t="s">
        <v>212</v>
      </c>
      <c r="D83">
        <v>16800</v>
      </c>
      <c r="E83" s="7">
        <f>IF(ISERROR(F83*H83),0,F83*H83)</f>
        <v>37857</v>
      </c>
      <c r="F83">
        <v>37857</v>
      </c>
      <c r="G83" s="7">
        <f t="shared" si="4"/>
        <v>225.33928571428569</v>
      </c>
      <c r="H83">
        <v>1</v>
      </c>
      <c r="I83" t="s">
        <v>20</v>
      </c>
      <c r="J83" t="s">
        <v>20</v>
      </c>
      <c r="K83" s="7">
        <f t="shared" si="5"/>
        <v>21057</v>
      </c>
      <c r="L83">
        <v>411</v>
      </c>
      <c r="M83" s="6">
        <f>IF(ISERROR(E83/L83),0,E83/L83)</f>
        <v>92.109489051094897</v>
      </c>
      <c r="N83" t="s">
        <v>21</v>
      </c>
      <c r="O83" t="s">
        <v>22</v>
      </c>
      <c r="P83">
        <v>1511416800</v>
      </c>
      <c r="Q83">
        <v>1513576800</v>
      </c>
      <c r="R83" s="10">
        <f t="shared" si="3"/>
        <v>43062.25</v>
      </c>
      <c r="S83" s="10">
        <f t="shared" si="3"/>
        <v>43087.25</v>
      </c>
      <c r="T83" t="b">
        <v>0</v>
      </c>
      <c r="U83" t="b">
        <v>0</v>
      </c>
      <c r="V83" t="s">
        <v>23</v>
      </c>
      <c r="W83" t="s">
        <v>2036</v>
      </c>
      <c r="X83" t="s">
        <v>2042</v>
      </c>
    </row>
    <row r="84" spans="1:24" ht="46.8" x14ac:dyDescent="0.3">
      <c r="A84">
        <v>82</v>
      </c>
      <c r="B84" t="s">
        <v>213</v>
      </c>
      <c r="C84" s="3" t="s">
        <v>214</v>
      </c>
      <c r="D84">
        <v>1000</v>
      </c>
      <c r="E84" s="7">
        <f>IF(ISERROR(F84*H84),0,F84*H84)</f>
        <v>20213.550000000003</v>
      </c>
      <c r="F84">
        <v>14973</v>
      </c>
      <c r="G84" s="7">
        <f t="shared" si="4"/>
        <v>2021.3550000000002</v>
      </c>
      <c r="H84">
        <v>1.35</v>
      </c>
      <c r="I84" t="s">
        <v>20</v>
      </c>
      <c r="J84" t="s">
        <v>20</v>
      </c>
      <c r="K84" s="7">
        <f t="shared" si="5"/>
        <v>19213.550000000003</v>
      </c>
      <c r="L84">
        <v>180</v>
      </c>
      <c r="M84" s="6">
        <f>IF(ISERROR(E84/L84),0,E84/L84)</f>
        <v>112.29750000000001</v>
      </c>
      <c r="N84" t="s">
        <v>40</v>
      </c>
      <c r="O84" t="s">
        <v>41</v>
      </c>
      <c r="P84">
        <v>1547704800</v>
      </c>
      <c r="Q84">
        <v>1548309600</v>
      </c>
      <c r="R84" s="10">
        <f t="shared" si="3"/>
        <v>43482.25</v>
      </c>
      <c r="S84" s="10">
        <f t="shared" si="3"/>
        <v>43489.25</v>
      </c>
      <c r="T84" t="b">
        <v>0</v>
      </c>
      <c r="U84" t="b">
        <v>1</v>
      </c>
      <c r="V84" t="s">
        <v>89</v>
      </c>
      <c r="W84" t="s">
        <v>2052</v>
      </c>
      <c r="X84" t="s">
        <v>2053</v>
      </c>
    </row>
    <row r="85" spans="1:24" ht="46.8" x14ac:dyDescent="0.3">
      <c r="A85">
        <v>83</v>
      </c>
      <c r="B85" t="s">
        <v>215</v>
      </c>
      <c r="C85" s="3" t="s">
        <v>216</v>
      </c>
      <c r="D85">
        <v>106400</v>
      </c>
      <c r="E85" s="7">
        <f>IF(ISERROR(F85*H85),0,F85*H85)</f>
        <v>39996</v>
      </c>
      <c r="F85">
        <v>39996</v>
      </c>
      <c r="G85" s="7">
        <f t="shared" si="4"/>
        <v>37.590225563909776</v>
      </c>
      <c r="H85">
        <v>1</v>
      </c>
      <c r="I85" t="s">
        <v>14</v>
      </c>
      <c r="J85" t="s">
        <v>14</v>
      </c>
      <c r="K85" s="7">
        <f t="shared" si="5"/>
        <v>-66404</v>
      </c>
      <c r="L85">
        <v>1000</v>
      </c>
      <c r="M85" s="6">
        <f>IF(ISERROR(E85/L85),0,E85/L85)</f>
        <v>39.996000000000002</v>
      </c>
      <c r="N85" t="s">
        <v>21</v>
      </c>
      <c r="O85" t="s">
        <v>22</v>
      </c>
      <c r="P85">
        <v>1469682000</v>
      </c>
      <c r="Q85">
        <v>1471582800</v>
      </c>
      <c r="R85" s="10">
        <f t="shared" si="3"/>
        <v>42579.208333333328</v>
      </c>
      <c r="S85" s="10">
        <f t="shared" si="3"/>
        <v>42601.208333333328</v>
      </c>
      <c r="T85" t="b">
        <v>0</v>
      </c>
      <c r="U85" t="b">
        <v>0</v>
      </c>
      <c r="V85" t="s">
        <v>50</v>
      </c>
      <c r="W85" t="s">
        <v>2036</v>
      </c>
      <c r="X85" t="s">
        <v>2046</v>
      </c>
    </row>
    <row r="86" spans="1:24" ht="46.8" x14ac:dyDescent="0.3">
      <c r="A86">
        <v>84</v>
      </c>
      <c r="B86" t="s">
        <v>217</v>
      </c>
      <c r="C86" s="3" t="s">
        <v>218</v>
      </c>
      <c r="D86">
        <v>31400</v>
      </c>
      <c r="E86" s="7">
        <f>IF(ISERROR(F86*H86),0,F86*H86)</f>
        <v>41564</v>
      </c>
      <c r="F86">
        <v>41564</v>
      </c>
      <c r="G86" s="7">
        <f t="shared" si="4"/>
        <v>132.36942675159236</v>
      </c>
      <c r="H86">
        <v>1</v>
      </c>
      <c r="I86" t="s">
        <v>20</v>
      </c>
      <c r="J86" t="s">
        <v>20</v>
      </c>
      <c r="K86" s="7">
        <f t="shared" si="5"/>
        <v>10164</v>
      </c>
      <c r="L86">
        <v>374</v>
      </c>
      <c r="M86" s="6">
        <f>IF(ISERROR(E86/L86),0,E86/L86)</f>
        <v>111.1336898395722</v>
      </c>
      <c r="N86" t="s">
        <v>21</v>
      </c>
      <c r="O86" t="s">
        <v>22</v>
      </c>
      <c r="P86">
        <v>1343451600</v>
      </c>
      <c r="Q86">
        <v>1344315600</v>
      </c>
      <c r="R86" s="10">
        <f t="shared" si="3"/>
        <v>41118.208333333336</v>
      </c>
      <c r="S86" s="10">
        <f t="shared" si="3"/>
        <v>41128.208333333336</v>
      </c>
      <c r="T86" t="b">
        <v>0</v>
      </c>
      <c r="U86" t="b">
        <v>0</v>
      </c>
      <c r="V86" t="s">
        <v>65</v>
      </c>
      <c r="W86" t="s">
        <v>2037</v>
      </c>
      <c r="X86" t="s">
        <v>2049</v>
      </c>
    </row>
    <row r="87" spans="1:24" ht="46.8" x14ac:dyDescent="0.3">
      <c r="A87">
        <v>85</v>
      </c>
      <c r="B87" t="s">
        <v>219</v>
      </c>
      <c r="C87" s="3" t="s">
        <v>220</v>
      </c>
      <c r="D87">
        <v>4900</v>
      </c>
      <c r="E87" s="7">
        <f>IF(ISERROR(F87*H87),0,F87*H87)</f>
        <v>4436.7</v>
      </c>
      <c r="F87">
        <v>6430</v>
      </c>
      <c r="G87" s="7">
        <f t="shared" si="4"/>
        <v>90.544897959183672</v>
      </c>
      <c r="H87">
        <v>0.69</v>
      </c>
      <c r="I87" t="s">
        <v>20</v>
      </c>
      <c r="J87" t="s">
        <v>14</v>
      </c>
      <c r="K87" s="7">
        <f t="shared" si="5"/>
        <v>-463.30000000000018</v>
      </c>
      <c r="L87">
        <v>71</v>
      </c>
      <c r="M87" s="6">
        <f>IF(ISERROR(E87/L87),0,E87/L87)</f>
        <v>62.488732394366195</v>
      </c>
      <c r="N87" t="s">
        <v>26</v>
      </c>
      <c r="O87" t="s">
        <v>27</v>
      </c>
      <c r="P87">
        <v>1315717200</v>
      </c>
      <c r="Q87">
        <v>1316408400</v>
      </c>
      <c r="R87" s="10">
        <f t="shared" si="3"/>
        <v>40797.208333333336</v>
      </c>
      <c r="S87" s="10">
        <f t="shared" si="3"/>
        <v>40805.208333333336</v>
      </c>
      <c r="T87" t="b">
        <v>0</v>
      </c>
      <c r="U87" t="b">
        <v>0</v>
      </c>
      <c r="V87" t="s">
        <v>60</v>
      </c>
      <c r="W87" t="s">
        <v>2036</v>
      </c>
      <c r="X87" t="s">
        <v>2048</v>
      </c>
    </row>
    <row r="88" spans="1:24" ht="46.8" x14ac:dyDescent="0.3">
      <c r="A88">
        <v>86</v>
      </c>
      <c r="B88" t="s">
        <v>221</v>
      </c>
      <c r="C88" s="3" t="s">
        <v>222</v>
      </c>
      <c r="D88">
        <v>7400</v>
      </c>
      <c r="E88" s="7">
        <f>IF(ISERROR(F88*H88),0,F88*H88)</f>
        <v>12405</v>
      </c>
      <c r="F88">
        <v>12405</v>
      </c>
      <c r="G88" s="7">
        <f t="shared" si="4"/>
        <v>167.63513513513513</v>
      </c>
      <c r="H88">
        <v>1</v>
      </c>
      <c r="I88" t="s">
        <v>20</v>
      </c>
      <c r="J88" t="s">
        <v>20</v>
      </c>
      <c r="K88" s="7">
        <f t="shared" si="5"/>
        <v>5005</v>
      </c>
      <c r="L88">
        <v>203</v>
      </c>
      <c r="M88" s="6">
        <f>IF(ISERROR(E88/L88),0,E88/L88)</f>
        <v>61.108374384236456</v>
      </c>
      <c r="N88" t="s">
        <v>21</v>
      </c>
      <c r="O88" t="s">
        <v>22</v>
      </c>
      <c r="P88">
        <v>1430715600</v>
      </c>
      <c r="Q88">
        <v>1431838800</v>
      </c>
      <c r="R88" s="10">
        <f t="shared" si="3"/>
        <v>42128.208333333328</v>
      </c>
      <c r="S88" s="10">
        <f t="shared" si="3"/>
        <v>42141.208333333328</v>
      </c>
      <c r="T88" t="b">
        <v>1</v>
      </c>
      <c r="U88" t="b">
        <v>0</v>
      </c>
      <c r="V88" t="s">
        <v>33</v>
      </c>
      <c r="W88" t="s">
        <v>2038</v>
      </c>
      <c r="X88" t="s">
        <v>2044</v>
      </c>
    </row>
    <row r="89" spans="1:24" ht="62.4" x14ac:dyDescent="0.3">
      <c r="A89">
        <v>87</v>
      </c>
      <c r="B89" t="s">
        <v>223</v>
      </c>
      <c r="C89" s="3" t="s">
        <v>224</v>
      </c>
      <c r="D89">
        <v>198500</v>
      </c>
      <c r="E89" s="7">
        <f>IF(ISERROR(F89*H89),0,F89*H89)</f>
        <v>84897.599999999991</v>
      </c>
      <c r="F89">
        <v>123040</v>
      </c>
      <c r="G89" s="7">
        <f t="shared" si="4"/>
        <v>42.769571788413096</v>
      </c>
      <c r="H89">
        <v>0.69</v>
      </c>
      <c r="I89" t="s">
        <v>14</v>
      </c>
      <c r="J89" t="s">
        <v>14</v>
      </c>
      <c r="K89" s="7">
        <f t="shared" si="5"/>
        <v>-113602.40000000001</v>
      </c>
      <c r="L89">
        <v>1482</v>
      </c>
      <c r="M89" s="6">
        <f>IF(ISERROR(E89/L89),0,E89/L89)</f>
        <v>57.285829959514167</v>
      </c>
      <c r="N89" t="s">
        <v>26</v>
      </c>
      <c r="O89" t="s">
        <v>27</v>
      </c>
      <c r="P89">
        <v>1299564000</v>
      </c>
      <c r="Q89">
        <v>1300510800</v>
      </c>
      <c r="R89" s="10">
        <f t="shared" si="3"/>
        <v>40610.25</v>
      </c>
      <c r="S89" s="10">
        <f t="shared" si="3"/>
        <v>40621.208333333336</v>
      </c>
      <c r="T89" t="b">
        <v>0</v>
      </c>
      <c r="U89" t="b">
        <v>1</v>
      </c>
      <c r="V89" t="s">
        <v>23</v>
      </c>
      <c r="W89" t="s">
        <v>2036</v>
      </c>
      <c r="X89" t="s">
        <v>2042</v>
      </c>
    </row>
    <row r="90" spans="1:24" ht="46.8" x14ac:dyDescent="0.3">
      <c r="A90">
        <v>88</v>
      </c>
      <c r="B90" t="s">
        <v>225</v>
      </c>
      <c r="C90" s="3" t="s">
        <v>226</v>
      </c>
      <c r="D90">
        <v>4800</v>
      </c>
      <c r="E90" s="7">
        <f>IF(ISERROR(F90*H90),0,F90*H90)</f>
        <v>12516</v>
      </c>
      <c r="F90">
        <v>12516</v>
      </c>
      <c r="G90" s="7">
        <f t="shared" si="4"/>
        <v>260.75</v>
      </c>
      <c r="H90">
        <v>1</v>
      </c>
      <c r="I90" t="s">
        <v>20</v>
      </c>
      <c r="J90" t="s">
        <v>20</v>
      </c>
      <c r="K90" s="7">
        <f t="shared" si="5"/>
        <v>7716</v>
      </c>
      <c r="L90">
        <v>113</v>
      </c>
      <c r="M90" s="6">
        <f>IF(ISERROR(E90/L90),0,E90/L90)</f>
        <v>110.76106194690266</v>
      </c>
      <c r="N90" t="s">
        <v>21</v>
      </c>
      <c r="O90" t="s">
        <v>22</v>
      </c>
      <c r="P90">
        <v>1429160400</v>
      </c>
      <c r="Q90">
        <v>1431061200</v>
      </c>
      <c r="R90" s="10">
        <f t="shared" si="3"/>
        <v>42110.208333333328</v>
      </c>
      <c r="S90" s="10">
        <f t="shared" si="3"/>
        <v>42132.208333333328</v>
      </c>
      <c r="T90" t="b">
        <v>0</v>
      </c>
      <c r="U90" t="b">
        <v>0</v>
      </c>
      <c r="V90" t="s">
        <v>206</v>
      </c>
      <c r="W90" t="s">
        <v>2040</v>
      </c>
      <c r="X90" t="s">
        <v>2061</v>
      </c>
    </row>
    <row r="91" spans="1:24" ht="62.4" x14ac:dyDescent="0.3">
      <c r="A91">
        <v>89</v>
      </c>
      <c r="B91" t="s">
        <v>227</v>
      </c>
      <c r="C91" s="3" t="s">
        <v>228</v>
      </c>
      <c r="D91">
        <v>3400</v>
      </c>
      <c r="E91" s="7">
        <f>IF(ISERROR(F91*H91),0,F91*H91)</f>
        <v>8588</v>
      </c>
      <c r="F91">
        <v>8588</v>
      </c>
      <c r="G91" s="7">
        <f t="shared" si="4"/>
        <v>252.58823529411765</v>
      </c>
      <c r="H91">
        <v>1</v>
      </c>
      <c r="I91" t="s">
        <v>20</v>
      </c>
      <c r="J91" t="s">
        <v>20</v>
      </c>
      <c r="K91" s="7">
        <f t="shared" si="5"/>
        <v>5188</v>
      </c>
      <c r="L91">
        <v>96</v>
      </c>
      <c r="M91" s="6">
        <f>IF(ISERROR(E91/L91),0,E91/L91)</f>
        <v>89.458333333333329</v>
      </c>
      <c r="N91" t="s">
        <v>21</v>
      </c>
      <c r="O91" t="s">
        <v>22</v>
      </c>
      <c r="P91">
        <v>1271307600</v>
      </c>
      <c r="Q91">
        <v>1271480400</v>
      </c>
      <c r="R91" s="10">
        <f t="shared" si="3"/>
        <v>40283.208333333336</v>
      </c>
      <c r="S91" s="10">
        <f t="shared" si="3"/>
        <v>40285.208333333336</v>
      </c>
      <c r="T91" t="b">
        <v>0</v>
      </c>
      <c r="U91" t="b">
        <v>0</v>
      </c>
      <c r="V91" t="s">
        <v>33</v>
      </c>
      <c r="W91" t="s">
        <v>2038</v>
      </c>
      <c r="X91" t="s">
        <v>2044</v>
      </c>
    </row>
    <row r="92" spans="1:24" ht="46.8" x14ac:dyDescent="0.3">
      <c r="A92">
        <v>90</v>
      </c>
      <c r="B92" t="s">
        <v>229</v>
      </c>
      <c r="C92" s="3" t="s">
        <v>230</v>
      </c>
      <c r="D92">
        <v>7800</v>
      </c>
      <c r="E92" s="7">
        <f>IF(ISERROR(F92*H92),0,F92*H92)</f>
        <v>6132</v>
      </c>
      <c r="F92">
        <v>6132</v>
      </c>
      <c r="G92" s="7">
        <f t="shared" si="4"/>
        <v>78.615384615384613</v>
      </c>
      <c r="H92">
        <v>1</v>
      </c>
      <c r="I92" t="s">
        <v>14</v>
      </c>
      <c r="J92" t="s">
        <v>14</v>
      </c>
      <c r="K92" s="7">
        <f t="shared" si="5"/>
        <v>-1668</v>
      </c>
      <c r="L92">
        <v>106</v>
      </c>
      <c r="M92" s="6">
        <f>IF(ISERROR(E92/L92),0,E92/L92)</f>
        <v>57.849056603773583</v>
      </c>
      <c r="N92" t="s">
        <v>21</v>
      </c>
      <c r="O92" t="s">
        <v>22</v>
      </c>
      <c r="P92">
        <v>1456380000</v>
      </c>
      <c r="Q92">
        <v>1456380000</v>
      </c>
      <c r="R92" s="10">
        <f t="shared" si="3"/>
        <v>42425.25</v>
      </c>
      <c r="S92" s="10">
        <f t="shared" si="3"/>
        <v>42425.25</v>
      </c>
      <c r="T92" t="b">
        <v>0</v>
      </c>
      <c r="U92" t="b">
        <v>1</v>
      </c>
      <c r="V92" t="s">
        <v>33</v>
      </c>
      <c r="W92" t="s">
        <v>2038</v>
      </c>
      <c r="X92" t="s">
        <v>2044</v>
      </c>
    </row>
    <row r="93" spans="1:24" ht="46.8" x14ac:dyDescent="0.3">
      <c r="A93">
        <v>91</v>
      </c>
      <c r="B93" t="s">
        <v>231</v>
      </c>
      <c r="C93" s="3" t="s">
        <v>232</v>
      </c>
      <c r="D93">
        <v>154300</v>
      </c>
      <c r="E93" s="7">
        <f>IF(ISERROR(F93*H93),0,F93*H93)</f>
        <v>83650.560000000012</v>
      </c>
      <c r="F93">
        <v>74688</v>
      </c>
      <c r="G93" s="7">
        <f t="shared" si="4"/>
        <v>54.212935839274145</v>
      </c>
      <c r="H93">
        <v>1.1200000000000001</v>
      </c>
      <c r="I93" t="s">
        <v>14</v>
      </c>
      <c r="J93" t="s">
        <v>14</v>
      </c>
      <c r="K93" s="7">
        <f t="shared" si="5"/>
        <v>-70649.439999999988</v>
      </c>
      <c r="L93">
        <v>679</v>
      </c>
      <c r="M93" s="6">
        <f>IF(ISERROR(E93/L93),0,E93/L93)</f>
        <v>123.19670103092785</v>
      </c>
      <c r="N93" t="s">
        <v>107</v>
      </c>
      <c r="O93" t="s">
        <v>108</v>
      </c>
      <c r="P93">
        <v>1470459600</v>
      </c>
      <c r="Q93">
        <v>1472878800</v>
      </c>
      <c r="R93" s="10">
        <f t="shared" si="3"/>
        <v>42588.208333333328</v>
      </c>
      <c r="S93" s="10">
        <f t="shared" si="3"/>
        <v>42616.208333333328</v>
      </c>
      <c r="T93" t="b">
        <v>0</v>
      </c>
      <c r="U93" t="b">
        <v>0</v>
      </c>
      <c r="V93" t="s">
        <v>206</v>
      </c>
      <c r="W93" t="s">
        <v>2040</v>
      </c>
      <c r="X93" t="s">
        <v>2061</v>
      </c>
    </row>
    <row r="94" spans="1:24" ht="62.4" x14ac:dyDescent="0.3">
      <c r="A94">
        <v>92</v>
      </c>
      <c r="B94" t="s">
        <v>233</v>
      </c>
      <c r="C94" s="3" t="s">
        <v>234</v>
      </c>
      <c r="D94">
        <v>20000</v>
      </c>
      <c r="E94" s="7">
        <f>IF(ISERROR(F94*H94),0,F94*H94)</f>
        <v>62130</v>
      </c>
      <c r="F94">
        <v>51775</v>
      </c>
      <c r="G94" s="7">
        <f t="shared" si="4"/>
        <v>310.64999999999998</v>
      </c>
      <c r="H94">
        <v>1.2</v>
      </c>
      <c r="I94" t="s">
        <v>20</v>
      </c>
      <c r="J94" t="s">
        <v>20</v>
      </c>
      <c r="K94" s="7">
        <f t="shared" si="5"/>
        <v>42130</v>
      </c>
      <c r="L94">
        <v>498</v>
      </c>
      <c r="M94" s="6">
        <f>IF(ISERROR(E94/L94),0,E94/L94)</f>
        <v>124.75903614457832</v>
      </c>
      <c r="N94" t="s">
        <v>98</v>
      </c>
      <c r="O94" t="s">
        <v>99</v>
      </c>
      <c r="P94">
        <v>1277269200</v>
      </c>
      <c r="Q94">
        <v>1277355600</v>
      </c>
      <c r="R94" s="10">
        <f t="shared" si="3"/>
        <v>40352.208333333336</v>
      </c>
      <c r="S94" s="10">
        <f t="shared" si="3"/>
        <v>40353.208333333336</v>
      </c>
      <c r="T94" t="b">
        <v>0</v>
      </c>
      <c r="U94" t="b">
        <v>1</v>
      </c>
      <c r="V94" t="s">
        <v>89</v>
      </c>
      <c r="W94" t="s">
        <v>2052</v>
      </c>
      <c r="X94" t="s">
        <v>2053</v>
      </c>
    </row>
    <row r="95" spans="1:24" ht="46.8" x14ac:dyDescent="0.3">
      <c r="A95">
        <v>93</v>
      </c>
      <c r="B95" t="s">
        <v>235</v>
      </c>
      <c r="C95" s="3" t="s">
        <v>236</v>
      </c>
      <c r="D95">
        <v>108800</v>
      </c>
      <c r="E95" s="7">
        <f>IF(ISERROR(F95*H95),0,F95*H95)</f>
        <v>65877</v>
      </c>
      <c r="F95">
        <v>65877</v>
      </c>
      <c r="G95" s="7">
        <f t="shared" si="4"/>
        <v>60.548713235294116</v>
      </c>
      <c r="H95">
        <v>1</v>
      </c>
      <c r="I95" t="s">
        <v>74</v>
      </c>
      <c r="J95" t="s">
        <v>74</v>
      </c>
      <c r="K95" s="7">
        <f t="shared" si="5"/>
        <v>-42923</v>
      </c>
      <c r="L95">
        <v>610</v>
      </c>
      <c r="M95" s="6">
        <f>IF(ISERROR(E95/L95),0,E95/L95)</f>
        <v>107.99508196721311</v>
      </c>
      <c r="N95" t="s">
        <v>21</v>
      </c>
      <c r="O95" t="s">
        <v>22</v>
      </c>
      <c r="P95">
        <v>1350709200</v>
      </c>
      <c r="Q95">
        <v>1351054800</v>
      </c>
      <c r="R95" s="10">
        <f t="shared" si="3"/>
        <v>41202.208333333336</v>
      </c>
      <c r="S95" s="10">
        <f t="shared" si="3"/>
        <v>41206.208333333336</v>
      </c>
      <c r="T95" t="b">
        <v>0</v>
      </c>
      <c r="U95" t="b">
        <v>1</v>
      </c>
      <c r="V95" t="s">
        <v>33</v>
      </c>
      <c r="W95" t="s">
        <v>2038</v>
      </c>
      <c r="X95" t="s">
        <v>2044</v>
      </c>
    </row>
    <row r="96" spans="1:24" ht="46.8" x14ac:dyDescent="0.3">
      <c r="A96">
        <v>94</v>
      </c>
      <c r="B96" t="s">
        <v>237</v>
      </c>
      <c r="C96" s="3" t="s">
        <v>238</v>
      </c>
      <c r="D96">
        <v>2900</v>
      </c>
      <c r="E96" s="7">
        <f>IF(ISERROR(F96*H96),0,F96*H96)</f>
        <v>11889.45</v>
      </c>
      <c r="F96">
        <v>8807</v>
      </c>
      <c r="G96" s="7">
        <f t="shared" si="4"/>
        <v>409.98103448275867</v>
      </c>
      <c r="H96">
        <v>1.35</v>
      </c>
      <c r="I96" t="s">
        <v>20</v>
      </c>
      <c r="J96" t="s">
        <v>20</v>
      </c>
      <c r="K96" s="7">
        <f t="shared" si="5"/>
        <v>8989.4500000000007</v>
      </c>
      <c r="L96">
        <v>180</v>
      </c>
      <c r="M96" s="6">
        <f>IF(ISERROR(E96/L96),0,E96/L96)</f>
        <v>66.052500000000009</v>
      </c>
      <c r="N96" t="s">
        <v>40</v>
      </c>
      <c r="O96" t="s">
        <v>41</v>
      </c>
      <c r="P96">
        <v>1554613200</v>
      </c>
      <c r="Q96">
        <v>1555563600</v>
      </c>
      <c r="R96" s="10">
        <f t="shared" si="3"/>
        <v>43562.208333333328</v>
      </c>
      <c r="S96" s="10">
        <f t="shared" si="3"/>
        <v>43573.208333333328</v>
      </c>
      <c r="T96" t="b">
        <v>0</v>
      </c>
      <c r="U96" t="b">
        <v>0</v>
      </c>
      <c r="V96" t="s">
        <v>28</v>
      </c>
      <c r="W96" t="s">
        <v>2037</v>
      </c>
      <c r="X96" t="s">
        <v>2043</v>
      </c>
    </row>
    <row r="97" spans="1:24" ht="78" x14ac:dyDescent="0.3">
      <c r="A97">
        <v>95</v>
      </c>
      <c r="B97" t="s">
        <v>239</v>
      </c>
      <c r="C97" s="3" t="s">
        <v>240</v>
      </c>
      <c r="D97">
        <v>900</v>
      </c>
      <c r="E97" s="7">
        <f>IF(ISERROR(F97*H97),0,F97*H97)</f>
        <v>1017</v>
      </c>
      <c r="F97">
        <v>1017</v>
      </c>
      <c r="G97" s="7">
        <f t="shared" si="4"/>
        <v>112.99999999999999</v>
      </c>
      <c r="H97">
        <v>1</v>
      </c>
      <c r="I97" t="s">
        <v>20</v>
      </c>
      <c r="J97" t="s">
        <v>20</v>
      </c>
      <c r="K97" s="7">
        <f t="shared" si="5"/>
        <v>117</v>
      </c>
      <c r="L97">
        <v>27</v>
      </c>
      <c r="M97" s="6">
        <f>IF(ISERROR(E97/L97),0,E97/L97)</f>
        <v>37.666666666666664</v>
      </c>
      <c r="N97" t="s">
        <v>21</v>
      </c>
      <c r="O97" t="s">
        <v>22</v>
      </c>
      <c r="P97">
        <v>1571029200</v>
      </c>
      <c r="Q97">
        <v>1571634000</v>
      </c>
      <c r="R97" s="10">
        <f t="shared" si="3"/>
        <v>43752.208333333328</v>
      </c>
      <c r="S97" s="10">
        <f t="shared" si="3"/>
        <v>43759.208333333328</v>
      </c>
      <c r="T97" t="b">
        <v>0</v>
      </c>
      <c r="U97" t="b">
        <v>0</v>
      </c>
      <c r="V97" t="s">
        <v>42</v>
      </c>
      <c r="W97" t="s">
        <v>2039</v>
      </c>
      <c r="X97" t="s">
        <v>2045</v>
      </c>
    </row>
    <row r="98" spans="1:24" ht="46.8" x14ac:dyDescent="0.3">
      <c r="A98">
        <v>96</v>
      </c>
      <c r="B98" t="s">
        <v>241</v>
      </c>
      <c r="C98" s="3" t="s">
        <v>242</v>
      </c>
      <c r="D98">
        <v>69700</v>
      </c>
      <c r="E98" s="7">
        <f>IF(ISERROR(F98*H98),0,F98*H98)</f>
        <v>151513</v>
      </c>
      <c r="F98">
        <v>151513</v>
      </c>
      <c r="G98" s="7">
        <f t="shared" si="4"/>
        <v>217.37876614060258</v>
      </c>
      <c r="H98">
        <v>1</v>
      </c>
      <c r="I98" t="s">
        <v>20</v>
      </c>
      <c r="J98" t="s">
        <v>20</v>
      </c>
      <c r="K98" s="7">
        <f t="shared" si="5"/>
        <v>81813</v>
      </c>
      <c r="L98">
        <v>2331</v>
      </c>
      <c r="M98" s="6">
        <f>IF(ISERROR(E98/L98),0,E98/L98)</f>
        <v>64.999141999141997</v>
      </c>
      <c r="N98" t="s">
        <v>21</v>
      </c>
      <c r="O98" t="s">
        <v>22</v>
      </c>
      <c r="P98">
        <v>1299736800</v>
      </c>
      <c r="Q98">
        <v>1300856400</v>
      </c>
      <c r="R98" s="10">
        <f t="shared" si="3"/>
        <v>40612.25</v>
      </c>
      <c r="S98" s="10">
        <f t="shared" si="3"/>
        <v>40625.208333333336</v>
      </c>
      <c r="T98" t="b">
        <v>0</v>
      </c>
      <c r="U98" t="b">
        <v>0</v>
      </c>
      <c r="V98" t="s">
        <v>33</v>
      </c>
      <c r="W98" t="s">
        <v>2038</v>
      </c>
      <c r="X98" t="s">
        <v>2044</v>
      </c>
    </row>
    <row r="99" spans="1:24" ht="46.8" x14ac:dyDescent="0.3">
      <c r="A99">
        <v>97</v>
      </c>
      <c r="B99" t="s">
        <v>243</v>
      </c>
      <c r="C99" s="3" t="s">
        <v>244</v>
      </c>
      <c r="D99">
        <v>1300</v>
      </c>
      <c r="E99" s="7">
        <f>IF(ISERROR(F99*H99),0,F99*H99)</f>
        <v>12047</v>
      </c>
      <c r="F99">
        <v>12047</v>
      </c>
      <c r="G99" s="7">
        <f t="shared" si="4"/>
        <v>926.69230769230762</v>
      </c>
      <c r="H99">
        <v>1</v>
      </c>
      <c r="I99" t="s">
        <v>20</v>
      </c>
      <c r="J99" t="s">
        <v>20</v>
      </c>
      <c r="K99" s="7">
        <f t="shared" si="5"/>
        <v>10747</v>
      </c>
      <c r="L99">
        <v>113</v>
      </c>
      <c r="M99" s="6">
        <f>IF(ISERROR(E99/L99),0,E99/L99)</f>
        <v>106.61061946902655</v>
      </c>
      <c r="N99" t="s">
        <v>21</v>
      </c>
      <c r="O99" t="s">
        <v>22</v>
      </c>
      <c r="P99">
        <v>1435208400</v>
      </c>
      <c r="Q99">
        <v>1439874000</v>
      </c>
      <c r="R99" s="10">
        <f t="shared" si="3"/>
        <v>42180.208333333328</v>
      </c>
      <c r="S99" s="10">
        <f t="shared" si="3"/>
        <v>42234.208333333328</v>
      </c>
      <c r="T99" t="b">
        <v>0</v>
      </c>
      <c r="U99" t="b">
        <v>0</v>
      </c>
      <c r="V99" t="s">
        <v>17</v>
      </c>
      <c r="W99" t="s">
        <v>2035</v>
      </c>
      <c r="X99" t="s">
        <v>2041</v>
      </c>
    </row>
    <row r="100" spans="1:24" ht="46.8" x14ac:dyDescent="0.3">
      <c r="A100">
        <v>98</v>
      </c>
      <c r="B100" t="s">
        <v>245</v>
      </c>
      <c r="C100" s="3" t="s">
        <v>246</v>
      </c>
      <c r="D100">
        <v>97800</v>
      </c>
      <c r="E100" s="7">
        <f>IF(ISERROR(F100*H100),0,F100*H100)</f>
        <v>22736.19</v>
      </c>
      <c r="F100">
        <v>32951</v>
      </c>
      <c r="G100" s="7">
        <f t="shared" si="4"/>
        <v>23.247638036809814</v>
      </c>
      <c r="H100">
        <v>0.69</v>
      </c>
      <c r="I100" t="s">
        <v>14</v>
      </c>
      <c r="J100" t="s">
        <v>14</v>
      </c>
      <c r="K100" s="7">
        <f t="shared" si="5"/>
        <v>-75063.81</v>
      </c>
      <c r="L100">
        <v>1220</v>
      </c>
      <c r="M100" s="6">
        <f>IF(ISERROR(E100/L100),0,E100/L100)</f>
        <v>18.63622131147541</v>
      </c>
      <c r="N100" t="s">
        <v>26</v>
      </c>
      <c r="O100" t="s">
        <v>27</v>
      </c>
      <c r="P100">
        <v>1437973200</v>
      </c>
      <c r="Q100">
        <v>1438318800</v>
      </c>
      <c r="R100" s="10">
        <f t="shared" si="3"/>
        <v>42212.208333333328</v>
      </c>
      <c r="S100" s="10">
        <f t="shared" si="3"/>
        <v>42216.208333333328</v>
      </c>
      <c r="T100" t="b">
        <v>0</v>
      </c>
      <c r="U100" t="b">
        <v>0</v>
      </c>
      <c r="V100" t="s">
        <v>89</v>
      </c>
      <c r="W100" t="s">
        <v>2052</v>
      </c>
      <c r="X100" t="s">
        <v>2053</v>
      </c>
    </row>
    <row r="101" spans="1:24" ht="62.4" x14ac:dyDescent="0.3">
      <c r="A101">
        <v>99</v>
      </c>
      <c r="B101" t="s">
        <v>247</v>
      </c>
      <c r="C101" s="3" t="s">
        <v>248</v>
      </c>
      <c r="D101">
        <v>7600</v>
      </c>
      <c r="E101" s="7">
        <f>IF(ISERROR(F101*H101),0,F101*H101)</f>
        <v>14951</v>
      </c>
      <c r="F101">
        <v>14951</v>
      </c>
      <c r="G101" s="7">
        <f t="shared" si="4"/>
        <v>196.7236842105263</v>
      </c>
      <c r="H101">
        <v>1</v>
      </c>
      <c r="I101" t="s">
        <v>20</v>
      </c>
      <c r="J101" t="s">
        <v>20</v>
      </c>
      <c r="K101" s="7">
        <f t="shared" si="5"/>
        <v>7351</v>
      </c>
      <c r="L101">
        <v>164</v>
      </c>
      <c r="M101" s="6">
        <f>IF(ISERROR(E101/L101),0,E101/L101)</f>
        <v>91.16463414634147</v>
      </c>
      <c r="N101" t="s">
        <v>21</v>
      </c>
      <c r="O101" t="s">
        <v>22</v>
      </c>
      <c r="P101">
        <v>1416895200</v>
      </c>
      <c r="Q101">
        <v>1419400800</v>
      </c>
      <c r="R101" s="10">
        <f t="shared" si="3"/>
        <v>41968.25</v>
      </c>
      <c r="S101" s="10">
        <f t="shared" si="3"/>
        <v>41997.25</v>
      </c>
      <c r="T101" t="b">
        <v>0</v>
      </c>
      <c r="U101" t="b">
        <v>0</v>
      </c>
      <c r="V101" t="s">
        <v>33</v>
      </c>
      <c r="W101" t="s">
        <v>2038</v>
      </c>
      <c r="X101" t="s">
        <v>2044</v>
      </c>
    </row>
    <row r="102" spans="1:24" ht="46.8" x14ac:dyDescent="0.3">
      <c r="A102">
        <v>100</v>
      </c>
      <c r="B102" t="s">
        <v>249</v>
      </c>
      <c r="C102" s="3" t="s">
        <v>250</v>
      </c>
      <c r="D102">
        <v>100</v>
      </c>
      <c r="E102" s="7">
        <f>IF(ISERROR(F102*H102),0,F102*H102)</f>
        <v>1</v>
      </c>
      <c r="F102">
        <v>1</v>
      </c>
      <c r="G102" s="7">
        <f t="shared" si="4"/>
        <v>1</v>
      </c>
      <c r="H102">
        <v>1</v>
      </c>
      <c r="I102" t="s">
        <v>14</v>
      </c>
      <c r="J102" t="s">
        <v>14</v>
      </c>
      <c r="K102" s="7">
        <f t="shared" si="5"/>
        <v>-99</v>
      </c>
      <c r="L102">
        <v>1</v>
      </c>
      <c r="M102" s="6">
        <f>IF(ISERROR(E102/L102),0,E102/L102)</f>
        <v>1</v>
      </c>
      <c r="N102" t="s">
        <v>21</v>
      </c>
      <c r="O102" t="s">
        <v>22</v>
      </c>
      <c r="P102">
        <v>1319000400</v>
      </c>
      <c r="Q102">
        <v>1320555600</v>
      </c>
      <c r="R102" s="10">
        <f t="shared" si="3"/>
        <v>40835.208333333336</v>
      </c>
      <c r="S102" s="10">
        <f t="shared" si="3"/>
        <v>40853.208333333336</v>
      </c>
      <c r="T102" t="b">
        <v>0</v>
      </c>
      <c r="U102" t="b">
        <v>0</v>
      </c>
      <c r="V102" t="s">
        <v>33</v>
      </c>
      <c r="W102" t="s">
        <v>2038</v>
      </c>
      <c r="X102" t="s">
        <v>2044</v>
      </c>
    </row>
    <row r="103" spans="1:24" ht="46.8" x14ac:dyDescent="0.3">
      <c r="A103">
        <v>101</v>
      </c>
      <c r="B103" t="s">
        <v>251</v>
      </c>
      <c r="C103" s="3" t="s">
        <v>252</v>
      </c>
      <c r="D103">
        <v>900</v>
      </c>
      <c r="E103" s="7">
        <f>IF(ISERROR(F103*H103),0,F103*H103)</f>
        <v>9193</v>
      </c>
      <c r="F103">
        <v>9193</v>
      </c>
      <c r="G103" s="7">
        <f t="shared" si="4"/>
        <v>1021.4444444444445</v>
      </c>
      <c r="H103">
        <v>1</v>
      </c>
      <c r="I103" t="s">
        <v>20</v>
      </c>
      <c r="J103" t="s">
        <v>20</v>
      </c>
      <c r="K103" s="7">
        <f t="shared" si="5"/>
        <v>8293</v>
      </c>
      <c r="L103">
        <v>164</v>
      </c>
      <c r="M103" s="6">
        <f>IF(ISERROR(E103/L103),0,E103/L103)</f>
        <v>56.054878048780488</v>
      </c>
      <c r="N103" t="s">
        <v>21</v>
      </c>
      <c r="O103" t="s">
        <v>22</v>
      </c>
      <c r="P103">
        <v>1424498400</v>
      </c>
      <c r="Q103">
        <v>1425103200</v>
      </c>
      <c r="R103" s="10">
        <f t="shared" si="3"/>
        <v>42056.25</v>
      </c>
      <c r="S103" s="10">
        <f t="shared" si="3"/>
        <v>42063.25</v>
      </c>
      <c r="T103" t="b">
        <v>0</v>
      </c>
      <c r="U103" t="b">
        <v>1</v>
      </c>
      <c r="V103" t="s">
        <v>50</v>
      </c>
      <c r="W103" t="s">
        <v>2036</v>
      </c>
      <c r="X103" t="s">
        <v>2046</v>
      </c>
    </row>
    <row r="104" spans="1:24" ht="46.8" x14ac:dyDescent="0.3">
      <c r="A104">
        <v>102</v>
      </c>
      <c r="B104" t="s">
        <v>253</v>
      </c>
      <c r="C104" s="3" t="s">
        <v>254</v>
      </c>
      <c r="D104">
        <v>3700</v>
      </c>
      <c r="E104" s="7">
        <f>IF(ISERROR(F104*H104),0,F104*H104)</f>
        <v>10422</v>
      </c>
      <c r="F104">
        <v>10422</v>
      </c>
      <c r="G104" s="7">
        <f t="shared" si="4"/>
        <v>281.67567567567568</v>
      </c>
      <c r="H104">
        <v>1</v>
      </c>
      <c r="I104" t="s">
        <v>20</v>
      </c>
      <c r="J104" t="s">
        <v>20</v>
      </c>
      <c r="K104" s="7">
        <f t="shared" si="5"/>
        <v>6722</v>
      </c>
      <c r="L104">
        <v>336</v>
      </c>
      <c r="M104" s="6">
        <f>IF(ISERROR(E104/L104),0,E104/L104)</f>
        <v>31.017857142857142</v>
      </c>
      <c r="N104" t="s">
        <v>21</v>
      </c>
      <c r="O104" t="s">
        <v>22</v>
      </c>
      <c r="P104">
        <v>1526274000</v>
      </c>
      <c r="Q104">
        <v>1526878800</v>
      </c>
      <c r="R104" s="10">
        <f t="shared" si="3"/>
        <v>43234.208333333328</v>
      </c>
      <c r="S104" s="10">
        <f t="shared" si="3"/>
        <v>43241.208333333328</v>
      </c>
      <c r="T104" t="b">
        <v>0</v>
      </c>
      <c r="U104" t="b">
        <v>1</v>
      </c>
      <c r="V104" t="s">
        <v>65</v>
      </c>
      <c r="W104" t="s">
        <v>2037</v>
      </c>
      <c r="X104" t="s">
        <v>2049</v>
      </c>
    </row>
    <row r="105" spans="1:24" ht="46.8" x14ac:dyDescent="0.3">
      <c r="A105">
        <v>103</v>
      </c>
      <c r="B105" t="s">
        <v>255</v>
      </c>
      <c r="C105" s="3" t="s">
        <v>256</v>
      </c>
      <c r="D105">
        <v>10000</v>
      </c>
      <c r="E105" s="7">
        <f>IF(ISERROR(F105*H105),0,F105*H105)</f>
        <v>2756.32</v>
      </c>
      <c r="F105">
        <v>2461</v>
      </c>
      <c r="G105" s="7">
        <f t="shared" si="4"/>
        <v>27.563200000000005</v>
      </c>
      <c r="H105">
        <v>1.1200000000000001</v>
      </c>
      <c r="I105" t="s">
        <v>14</v>
      </c>
      <c r="J105" t="s">
        <v>14</v>
      </c>
      <c r="K105" s="7">
        <f t="shared" si="5"/>
        <v>-7243.68</v>
      </c>
      <c r="L105">
        <v>37</v>
      </c>
      <c r="M105" s="6">
        <f>IF(ISERROR(E105/L105),0,E105/L105)</f>
        <v>74.495135135135143</v>
      </c>
      <c r="N105" t="s">
        <v>107</v>
      </c>
      <c r="O105" t="s">
        <v>108</v>
      </c>
      <c r="P105">
        <v>1287896400</v>
      </c>
      <c r="Q105">
        <v>1288674000</v>
      </c>
      <c r="R105" s="10">
        <f t="shared" si="3"/>
        <v>40475.208333333336</v>
      </c>
      <c r="S105" s="10">
        <f t="shared" si="3"/>
        <v>40484.208333333336</v>
      </c>
      <c r="T105" t="b">
        <v>0</v>
      </c>
      <c r="U105" t="b">
        <v>0</v>
      </c>
      <c r="V105" t="s">
        <v>50</v>
      </c>
      <c r="W105" t="s">
        <v>2036</v>
      </c>
      <c r="X105" t="s">
        <v>2046</v>
      </c>
    </row>
    <row r="106" spans="1:24" ht="46.8" x14ac:dyDescent="0.3">
      <c r="A106">
        <v>104</v>
      </c>
      <c r="B106" t="s">
        <v>257</v>
      </c>
      <c r="C106" s="3" t="s">
        <v>258</v>
      </c>
      <c r="D106">
        <v>119200</v>
      </c>
      <c r="E106" s="7">
        <f>IF(ISERROR(F106*H106),0,F106*H106)</f>
        <v>170623</v>
      </c>
      <c r="F106">
        <v>170623</v>
      </c>
      <c r="G106" s="7">
        <f t="shared" si="4"/>
        <v>143.14010067114094</v>
      </c>
      <c r="H106">
        <v>1</v>
      </c>
      <c r="I106" t="s">
        <v>20</v>
      </c>
      <c r="J106" t="s">
        <v>20</v>
      </c>
      <c r="K106" s="7">
        <f t="shared" si="5"/>
        <v>51423</v>
      </c>
      <c r="L106">
        <v>1917</v>
      </c>
      <c r="M106" s="6">
        <f>IF(ISERROR(E106/L106),0,E106/L106)</f>
        <v>89.005216484089729</v>
      </c>
      <c r="N106" t="s">
        <v>21</v>
      </c>
      <c r="O106" t="s">
        <v>22</v>
      </c>
      <c r="P106">
        <v>1495515600</v>
      </c>
      <c r="Q106">
        <v>1495602000</v>
      </c>
      <c r="R106" s="10">
        <f t="shared" si="3"/>
        <v>42878.208333333328</v>
      </c>
      <c r="S106" s="10">
        <f t="shared" si="3"/>
        <v>42879.208333333328</v>
      </c>
      <c r="T106" t="b">
        <v>0</v>
      </c>
      <c r="U106" t="b">
        <v>0</v>
      </c>
      <c r="V106" t="s">
        <v>60</v>
      </c>
      <c r="W106" t="s">
        <v>2036</v>
      </c>
      <c r="X106" t="s">
        <v>2048</v>
      </c>
    </row>
    <row r="107" spans="1:24" ht="46.8" x14ac:dyDescent="0.3">
      <c r="A107">
        <v>105</v>
      </c>
      <c r="B107" t="s">
        <v>259</v>
      </c>
      <c r="C107" s="3" t="s">
        <v>260</v>
      </c>
      <c r="D107">
        <v>6800</v>
      </c>
      <c r="E107" s="7">
        <f>IF(ISERROR(F107*H107),0,F107*H107)</f>
        <v>9829</v>
      </c>
      <c r="F107">
        <v>9829</v>
      </c>
      <c r="G107" s="7">
        <f t="shared" si="4"/>
        <v>144.54411764705884</v>
      </c>
      <c r="H107">
        <v>1</v>
      </c>
      <c r="I107" t="s">
        <v>20</v>
      </c>
      <c r="J107" t="s">
        <v>20</v>
      </c>
      <c r="K107" s="7">
        <f t="shared" si="5"/>
        <v>3029</v>
      </c>
      <c r="L107">
        <v>95</v>
      </c>
      <c r="M107" s="6">
        <f>IF(ISERROR(E107/L107),0,E107/L107)</f>
        <v>103.46315789473684</v>
      </c>
      <c r="N107" t="s">
        <v>21</v>
      </c>
      <c r="O107" t="s">
        <v>22</v>
      </c>
      <c r="P107">
        <v>1364878800</v>
      </c>
      <c r="Q107">
        <v>1366434000</v>
      </c>
      <c r="R107" s="10">
        <f t="shared" si="3"/>
        <v>41366.208333333336</v>
      </c>
      <c r="S107" s="10">
        <f t="shared" si="3"/>
        <v>41384.208333333336</v>
      </c>
      <c r="T107" t="b">
        <v>0</v>
      </c>
      <c r="U107" t="b">
        <v>0</v>
      </c>
      <c r="V107" t="s">
        <v>28</v>
      </c>
      <c r="W107" t="s">
        <v>2037</v>
      </c>
      <c r="X107" t="s">
        <v>2043</v>
      </c>
    </row>
    <row r="108" spans="1:24" ht="46.8" x14ac:dyDescent="0.3">
      <c r="A108">
        <v>106</v>
      </c>
      <c r="B108" t="s">
        <v>261</v>
      </c>
      <c r="C108" s="3" t="s">
        <v>262</v>
      </c>
      <c r="D108">
        <v>3900</v>
      </c>
      <c r="E108" s="7">
        <f>IF(ISERROR(F108*H108),0,F108*H108)</f>
        <v>14006</v>
      </c>
      <c r="F108">
        <v>14006</v>
      </c>
      <c r="G108" s="7">
        <f t="shared" si="4"/>
        <v>359.12820512820514</v>
      </c>
      <c r="H108">
        <v>1</v>
      </c>
      <c r="I108" t="s">
        <v>20</v>
      </c>
      <c r="J108" t="s">
        <v>20</v>
      </c>
      <c r="K108" s="7">
        <f t="shared" si="5"/>
        <v>10106</v>
      </c>
      <c r="L108">
        <v>147</v>
      </c>
      <c r="M108" s="6">
        <f>IF(ISERROR(E108/L108),0,E108/L108)</f>
        <v>95.278911564625844</v>
      </c>
      <c r="N108" t="s">
        <v>21</v>
      </c>
      <c r="O108" t="s">
        <v>22</v>
      </c>
      <c r="P108">
        <v>1567918800</v>
      </c>
      <c r="Q108">
        <v>1568350800</v>
      </c>
      <c r="R108" s="10">
        <f t="shared" si="3"/>
        <v>43716.208333333328</v>
      </c>
      <c r="S108" s="10">
        <f t="shared" si="3"/>
        <v>43721.208333333328</v>
      </c>
      <c r="T108" t="b">
        <v>0</v>
      </c>
      <c r="U108" t="b">
        <v>0</v>
      </c>
      <c r="V108" t="s">
        <v>33</v>
      </c>
      <c r="W108" t="s">
        <v>2038</v>
      </c>
      <c r="X108" t="s">
        <v>2044</v>
      </c>
    </row>
    <row r="109" spans="1:24" ht="46.8" x14ac:dyDescent="0.3">
      <c r="A109">
        <v>107</v>
      </c>
      <c r="B109" t="s">
        <v>263</v>
      </c>
      <c r="C109" s="3" t="s">
        <v>264</v>
      </c>
      <c r="D109">
        <v>3500</v>
      </c>
      <c r="E109" s="7">
        <f>IF(ISERROR(F109*H109),0,F109*H109)</f>
        <v>6527</v>
      </c>
      <c r="F109">
        <v>6527</v>
      </c>
      <c r="G109" s="7">
        <f t="shared" si="4"/>
        <v>186.48571428571427</v>
      </c>
      <c r="H109">
        <v>1</v>
      </c>
      <c r="I109" t="s">
        <v>20</v>
      </c>
      <c r="J109" t="s">
        <v>20</v>
      </c>
      <c r="K109" s="7">
        <f t="shared" si="5"/>
        <v>3027</v>
      </c>
      <c r="L109">
        <v>86</v>
      </c>
      <c r="M109" s="6">
        <f>IF(ISERROR(E109/L109),0,E109/L109)</f>
        <v>75.895348837209298</v>
      </c>
      <c r="N109" t="s">
        <v>21</v>
      </c>
      <c r="O109" t="s">
        <v>22</v>
      </c>
      <c r="P109">
        <v>1524459600</v>
      </c>
      <c r="Q109">
        <v>1525928400</v>
      </c>
      <c r="R109" s="10">
        <f t="shared" si="3"/>
        <v>43213.208333333328</v>
      </c>
      <c r="S109" s="10">
        <f t="shared" si="3"/>
        <v>43230.208333333328</v>
      </c>
      <c r="T109" t="b">
        <v>0</v>
      </c>
      <c r="U109" t="b">
        <v>1</v>
      </c>
      <c r="V109" t="s">
        <v>33</v>
      </c>
      <c r="W109" t="s">
        <v>2038</v>
      </c>
      <c r="X109" t="s">
        <v>2044</v>
      </c>
    </row>
    <row r="110" spans="1:24" ht="62.4" x14ac:dyDescent="0.3">
      <c r="A110">
        <v>108</v>
      </c>
      <c r="B110" t="s">
        <v>265</v>
      </c>
      <c r="C110" s="3" t="s">
        <v>266</v>
      </c>
      <c r="D110">
        <v>1500</v>
      </c>
      <c r="E110" s="7">
        <f>IF(ISERROR(F110*H110),0,F110*H110)</f>
        <v>8929</v>
      </c>
      <c r="F110">
        <v>8929</v>
      </c>
      <c r="G110" s="7">
        <f t="shared" si="4"/>
        <v>595.26666666666665</v>
      </c>
      <c r="H110">
        <v>1</v>
      </c>
      <c r="I110" t="s">
        <v>20</v>
      </c>
      <c r="J110" t="s">
        <v>20</v>
      </c>
      <c r="K110" s="7">
        <f t="shared" si="5"/>
        <v>7429</v>
      </c>
      <c r="L110">
        <v>83</v>
      </c>
      <c r="M110" s="6">
        <f>IF(ISERROR(E110/L110),0,E110/L110)</f>
        <v>107.57831325301204</v>
      </c>
      <c r="N110" t="s">
        <v>21</v>
      </c>
      <c r="O110" t="s">
        <v>22</v>
      </c>
      <c r="P110">
        <v>1333688400</v>
      </c>
      <c r="Q110">
        <v>1336885200</v>
      </c>
      <c r="R110" s="10">
        <f t="shared" si="3"/>
        <v>41005.208333333336</v>
      </c>
      <c r="S110" s="10">
        <f t="shared" si="3"/>
        <v>41042.208333333336</v>
      </c>
      <c r="T110" t="b">
        <v>0</v>
      </c>
      <c r="U110" t="b">
        <v>0</v>
      </c>
      <c r="V110" t="s">
        <v>42</v>
      </c>
      <c r="W110" t="s">
        <v>2039</v>
      </c>
      <c r="X110" t="s">
        <v>2045</v>
      </c>
    </row>
    <row r="111" spans="1:24" ht="46.8" x14ac:dyDescent="0.3">
      <c r="A111">
        <v>109</v>
      </c>
      <c r="B111" t="s">
        <v>267</v>
      </c>
      <c r="C111" s="3" t="s">
        <v>268</v>
      </c>
      <c r="D111">
        <v>5200</v>
      </c>
      <c r="E111" s="7">
        <f>IF(ISERROR(F111*H111),0,F111*H111)</f>
        <v>3079</v>
      </c>
      <c r="F111">
        <v>3079</v>
      </c>
      <c r="G111" s="7">
        <f t="shared" si="4"/>
        <v>59.21153846153846</v>
      </c>
      <c r="H111">
        <v>1</v>
      </c>
      <c r="I111" t="s">
        <v>14</v>
      </c>
      <c r="J111" t="s">
        <v>14</v>
      </c>
      <c r="K111" s="7">
        <f t="shared" si="5"/>
        <v>-2121</v>
      </c>
      <c r="L111">
        <v>60</v>
      </c>
      <c r="M111" s="6">
        <f>IF(ISERROR(E111/L111),0,E111/L111)</f>
        <v>51.31666666666667</v>
      </c>
      <c r="N111" t="s">
        <v>21</v>
      </c>
      <c r="O111" t="s">
        <v>22</v>
      </c>
      <c r="P111">
        <v>1389506400</v>
      </c>
      <c r="Q111">
        <v>1389679200</v>
      </c>
      <c r="R111" s="10">
        <f t="shared" si="3"/>
        <v>41651.25</v>
      </c>
      <c r="S111" s="10">
        <f t="shared" si="3"/>
        <v>41653.25</v>
      </c>
      <c r="T111" t="b">
        <v>0</v>
      </c>
      <c r="U111" t="b">
        <v>0</v>
      </c>
      <c r="V111" t="s">
        <v>269</v>
      </c>
      <c r="W111" t="s">
        <v>2039</v>
      </c>
      <c r="X111" t="s">
        <v>2062</v>
      </c>
    </row>
    <row r="112" spans="1:24" ht="93.6" x14ac:dyDescent="0.3">
      <c r="A112">
        <v>110</v>
      </c>
      <c r="B112" t="s">
        <v>270</v>
      </c>
      <c r="C112" s="3" t="s">
        <v>271</v>
      </c>
      <c r="D112">
        <v>142400</v>
      </c>
      <c r="E112" s="7">
        <f>IF(ISERROR(F112*H112),0,F112*H112)</f>
        <v>21307</v>
      </c>
      <c r="F112">
        <v>21307</v>
      </c>
      <c r="G112" s="7">
        <f t="shared" si="4"/>
        <v>14.962780898876405</v>
      </c>
      <c r="H112">
        <v>1</v>
      </c>
      <c r="I112" t="s">
        <v>14</v>
      </c>
      <c r="J112" t="s">
        <v>14</v>
      </c>
      <c r="K112" s="7">
        <f t="shared" si="5"/>
        <v>-121093</v>
      </c>
      <c r="L112">
        <v>296</v>
      </c>
      <c r="M112" s="6">
        <f>IF(ISERROR(E112/L112),0,E112/L112)</f>
        <v>71.983108108108112</v>
      </c>
      <c r="N112" t="s">
        <v>21</v>
      </c>
      <c r="O112" t="s">
        <v>22</v>
      </c>
      <c r="P112">
        <v>1536642000</v>
      </c>
      <c r="Q112">
        <v>1538283600</v>
      </c>
      <c r="R112" s="10">
        <f t="shared" si="3"/>
        <v>43354.208333333328</v>
      </c>
      <c r="S112" s="10">
        <f t="shared" si="3"/>
        <v>43373.208333333328</v>
      </c>
      <c r="T112" t="b">
        <v>0</v>
      </c>
      <c r="U112" t="b">
        <v>0</v>
      </c>
      <c r="V112" t="s">
        <v>17</v>
      </c>
      <c r="W112" t="s">
        <v>2035</v>
      </c>
      <c r="X112" t="s">
        <v>2041</v>
      </c>
    </row>
    <row r="113" spans="1:24" ht="46.8" x14ac:dyDescent="0.3">
      <c r="A113">
        <v>111</v>
      </c>
      <c r="B113" t="s">
        <v>272</v>
      </c>
      <c r="C113" s="3" t="s">
        <v>273</v>
      </c>
      <c r="D113">
        <v>61400</v>
      </c>
      <c r="E113" s="7">
        <f>IF(ISERROR(F113*H113),0,F113*H113)</f>
        <v>73653</v>
      </c>
      <c r="F113">
        <v>73653</v>
      </c>
      <c r="G113" s="7">
        <f t="shared" si="4"/>
        <v>119.95602605863192</v>
      </c>
      <c r="H113">
        <v>1</v>
      </c>
      <c r="I113" t="s">
        <v>20</v>
      </c>
      <c r="J113" t="s">
        <v>20</v>
      </c>
      <c r="K113" s="7">
        <f t="shared" si="5"/>
        <v>12253</v>
      </c>
      <c r="L113">
        <v>676</v>
      </c>
      <c r="M113" s="6">
        <f>IF(ISERROR(E113/L113),0,E113/L113)</f>
        <v>108.95414201183432</v>
      </c>
      <c r="N113" t="s">
        <v>21</v>
      </c>
      <c r="O113" t="s">
        <v>22</v>
      </c>
      <c r="P113">
        <v>1348290000</v>
      </c>
      <c r="Q113">
        <v>1348808400</v>
      </c>
      <c r="R113" s="10">
        <f t="shared" si="3"/>
        <v>41174.208333333336</v>
      </c>
      <c r="S113" s="10">
        <f t="shared" si="3"/>
        <v>41180.208333333336</v>
      </c>
      <c r="T113" t="b">
        <v>0</v>
      </c>
      <c r="U113" t="b">
        <v>0</v>
      </c>
      <c r="V113" t="s">
        <v>133</v>
      </c>
      <c r="W113" t="s">
        <v>2040</v>
      </c>
      <c r="X113" t="s">
        <v>2058</v>
      </c>
    </row>
    <row r="114" spans="1:24" ht="46.8" x14ac:dyDescent="0.3">
      <c r="A114">
        <v>112</v>
      </c>
      <c r="B114" t="s">
        <v>274</v>
      </c>
      <c r="C114" s="3" t="s">
        <v>275</v>
      </c>
      <c r="D114">
        <v>4700</v>
      </c>
      <c r="E114" s="7">
        <f>IF(ISERROR(F114*H114),0,F114*H114)</f>
        <v>8718.15</v>
      </c>
      <c r="F114">
        <v>12635</v>
      </c>
      <c r="G114" s="7">
        <f t="shared" si="4"/>
        <v>185.49255319148935</v>
      </c>
      <c r="H114">
        <v>0.69</v>
      </c>
      <c r="I114" t="s">
        <v>20</v>
      </c>
      <c r="J114" t="s">
        <v>20</v>
      </c>
      <c r="K114" s="7">
        <f t="shared" si="5"/>
        <v>4018.1499999999996</v>
      </c>
      <c r="L114">
        <v>361</v>
      </c>
      <c r="M114" s="6">
        <f>IF(ISERROR(E114/L114),0,E114/L114)</f>
        <v>24.15</v>
      </c>
      <c r="N114" t="s">
        <v>26</v>
      </c>
      <c r="O114" t="s">
        <v>27</v>
      </c>
      <c r="P114">
        <v>1408856400</v>
      </c>
      <c r="Q114">
        <v>1410152400</v>
      </c>
      <c r="R114" s="10">
        <f t="shared" si="3"/>
        <v>41875.208333333336</v>
      </c>
      <c r="S114" s="10">
        <f t="shared" si="3"/>
        <v>41890.208333333336</v>
      </c>
      <c r="T114" t="b">
        <v>0</v>
      </c>
      <c r="U114" t="b">
        <v>0</v>
      </c>
      <c r="V114" t="s">
        <v>28</v>
      </c>
      <c r="W114" t="s">
        <v>2037</v>
      </c>
      <c r="X114" t="s">
        <v>2043</v>
      </c>
    </row>
    <row r="115" spans="1:24" ht="31.2" x14ac:dyDescent="0.3">
      <c r="A115">
        <v>113</v>
      </c>
      <c r="B115" t="s">
        <v>276</v>
      </c>
      <c r="C115" s="3" t="s">
        <v>277</v>
      </c>
      <c r="D115">
        <v>3300</v>
      </c>
      <c r="E115" s="7">
        <f>IF(ISERROR(F115*H115),0,F115*H115)</f>
        <v>12437</v>
      </c>
      <c r="F115">
        <v>12437</v>
      </c>
      <c r="G115" s="7">
        <f t="shared" si="4"/>
        <v>376.87878787878788</v>
      </c>
      <c r="H115">
        <v>1</v>
      </c>
      <c r="I115" t="s">
        <v>20</v>
      </c>
      <c r="J115" t="s">
        <v>20</v>
      </c>
      <c r="K115" s="7">
        <f t="shared" si="5"/>
        <v>9137</v>
      </c>
      <c r="L115">
        <v>131</v>
      </c>
      <c r="M115" s="6">
        <f>IF(ISERROR(E115/L115),0,E115/L115)</f>
        <v>94.938931297709928</v>
      </c>
      <c r="N115" t="s">
        <v>21</v>
      </c>
      <c r="O115" t="s">
        <v>22</v>
      </c>
      <c r="P115">
        <v>1505192400</v>
      </c>
      <c r="Q115">
        <v>1505797200</v>
      </c>
      <c r="R115" s="10">
        <f t="shared" si="3"/>
        <v>42990.208333333328</v>
      </c>
      <c r="S115" s="10">
        <f t="shared" si="3"/>
        <v>42997.208333333328</v>
      </c>
      <c r="T115" t="b">
        <v>0</v>
      </c>
      <c r="U115" t="b">
        <v>0</v>
      </c>
      <c r="V115" t="s">
        <v>17</v>
      </c>
      <c r="W115" t="s">
        <v>2035</v>
      </c>
      <c r="X115" t="s">
        <v>2041</v>
      </c>
    </row>
    <row r="116" spans="1:24" ht="46.8" x14ac:dyDescent="0.3">
      <c r="A116">
        <v>114</v>
      </c>
      <c r="B116" t="s">
        <v>278</v>
      </c>
      <c r="C116" s="3" t="s">
        <v>279</v>
      </c>
      <c r="D116">
        <v>1900</v>
      </c>
      <c r="E116" s="7">
        <f>IF(ISERROR(F116*H116),0,F116*H116)</f>
        <v>13816</v>
      </c>
      <c r="F116">
        <v>13816</v>
      </c>
      <c r="G116" s="7">
        <f t="shared" si="4"/>
        <v>727.15789473684208</v>
      </c>
      <c r="H116">
        <v>1</v>
      </c>
      <c r="I116" t="s">
        <v>20</v>
      </c>
      <c r="J116" t="s">
        <v>20</v>
      </c>
      <c r="K116" s="7">
        <f t="shared" si="5"/>
        <v>11916</v>
      </c>
      <c r="L116">
        <v>126</v>
      </c>
      <c r="M116" s="6">
        <f>IF(ISERROR(E116/L116),0,E116/L116)</f>
        <v>109.65079365079364</v>
      </c>
      <c r="N116" t="s">
        <v>21</v>
      </c>
      <c r="O116" t="s">
        <v>22</v>
      </c>
      <c r="P116">
        <v>1554786000</v>
      </c>
      <c r="Q116">
        <v>1554872400</v>
      </c>
      <c r="R116" s="10">
        <f t="shared" si="3"/>
        <v>43564.208333333328</v>
      </c>
      <c r="S116" s="10">
        <f t="shared" si="3"/>
        <v>43565.208333333328</v>
      </c>
      <c r="T116" t="b">
        <v>0</v>
      </c>
      <c r="U116" t="b">
        <v>1</v>
      </c>
      <c r="V116" t="s">
        <v>65</v>
      </c>
      <c r="W116" t="s">
        <v>2037</v>
      </c>
      <c r="X116" t="s">
        <v>2049</v>
      </c>
    </row>
    <row r="117" spans="1:24" ht="62.4" x14ac:dyDescent="0.3">
      <c r="A117">
        <v>115</v>
      </c>
      <c r="B117" t="s">
        <v>280</v>
      </c>
      <c r="C117" s="3" t="s">
        <v>281</v>
      </c>
      <c r="D117">
        <v>166700</v>
      </c>
      <c r="E117" s="7">
        <f>IF(ISERROR(F117*H117),0,F117*H117)</f>
        <v>162827.84000000003</v>
      </c>
      <c r="F117">
        <v>145382</v>
      </c>
      <c r="G117" s="7">
        <f t="shared" si="4"/>
        <v>97.677168566286753</v>
      </c>
      <c r="H117">
        <v>1.1200000000000001</v>
      </c>
      <c r="I117" t="s">
        <v>14</v>
      </c>
      <c r="J117" t="s">
        <v>14</v>
      </c>
      <c r="K117" s="7">
        <f t="shared" si="5"/>
        <v>-3872.1599999999744</v>
      </c>
      <c r="L117">
        <v>3304</v>
      </c>
      <c r="M117" s="6">
        <f>IF(ISERROR(E117/L117),0,E117/L117)</f>
        <v>49.282033898305095</v>
      </c>
      <c r="N117" t="s">
        <v>107</v>
      </c>
      <c r="O117" t="s">
        <v>108</v>
      </c>
      <c r="P117">
        <v>1510898400</v>
      </c>
      <c r="Q117">
        <v>1513922400</v>
      </c>
      <c r="R117" s="10">
        <f t="shared" si="3"/>
        <v>43056.25</v>
      </c>
      <c r="S117" s="10">
        <f t="shared" si="3"/>
        <v>43091.25</v>
      </c>
      <c r="T117" t="b">
        <v>0</v>
      </c>
      <c r="U117" t="b">
        <v>0</v>
      </c>
      <c r="V117" t="s">
        <v>119</v>
      </c>
      <c r="W117" t="s">
        <v>2040</v>
      </c>
      <c r="X117" t="s">
        <v>2055</v>
      </c>
    </row>
    <row r="118" spans="1:24" ht="62.4" x14ac:dyDescent="0.3">
      <c r="A118">
        <v>116</v>
      </c>
      <c r="B118" t="s">
        <v>282</v>
      </c>
      <c r="C118" s="3" t="s">
        <v>283</v>
      </c>
      <c r="D118">
        <v>7200</v>
      </c>
      <c r="E118" s="7">
        <f>IF(ISERROR(F118*H118),0,F118*H118)</f>
        <v>6336</v>
      </c>
      <c r="F118">
        <v>6336</v>
      </c>
      <c r="G118" s="7">
        <f t="shared" si="4"/>
        <v>88</v>
      </c>
      <c r="H118">
        <v>1</v>
      </c>
      <c r="I118" t="s">
        <v>14</v>
      </c>
      <c r="J118" t="s">
        <v>14</v>
      </c>
      <c r="K118" s="7">
        <f t="shared" si="5"/>
        <v>-864</v>
      </c>
      <c r="L118">
        <v>73</v>
      </c>
      <c r="M118" s="6">
        <f>IF(ISERROR(E118/L118),0,E118/L118)</f>
        <v>86.794520547945211</v>
      </c>
      <c r="N118" t="s">
        <v>21</v>
      </c>
      <c r="O118" t="s">
        <v>22</v>
      </c>
      <c r="P118">
        <v>1442552400</v>
      </c>
      <c r="Q118">
        <v>1442638800</v>
      </c>
      <c r="R118" s="10">
        <f t="shared" si="3"/>
        <v>42265.208333333328</v>
      </c>
      <c r="S118" s="10">
        <f t="shared" si="3"/>
        <v>42266.208333333328</v>
      </c>
      <c r="T118" t="b">
        <v>0</v>
      </c>
      <c r="U118" t="b">
        <v>0</v>
      </c>
      <c r="V118" t="s">
        <v>33</v>
      </c>
      <c r="W118" t="s">
        <v>2038</v>
      </c>
      <c r="X118" t="s">
        <v>2044</v>
      </c>
    </row>
    <row r="119" spans="1:24" ht="62.4" x14ac:dyDescent="0.3">
      <c r="A119">
        <v>117</v>
      </c>
      <c r="B119" t="s">
        <v>284</v>
      </c>
      <c r="C119" s="3" t="s">
        <v>285</v>
      </c>
      <c r="D119">
        <v>4900</v>
      </c>
      <c r="E119" s="7">
        <f>IF(ISERROR(F119*H119),0,F119*H119)</f>
        <v>8523</v>
      </c>
      <c r="F119">
        <v>8523</v>
      </c>
      <c r="G119" s="7">
        <f t="shared" si="4"/>
        <v>173.9387755102041</v>
      </c>
      <c r="H119">
        <v>1</v>
      </c>
      <c r="I119" t="s">
        <v>20</v>
      </c>
      <c r="J119" t="s">
        <v>20</v>
      </c>
      <c r="K119" s="7">
        <f t="shared" si="5"/>
        <v>3623</v>
      </c>
      <c r="L119">
        <v>275</v>
      </c>
      <c r="M119" s="6">
        <f>IF(ISERROR(E119/L119),0,E119/L119)</f>
        <v>30.992727272727272</v>
      </c>
      <c r="N119" t="s">
        <v>21</v>
      </c>
      <c r="O119" t="s">
        <v>22</v>
      </c>
      <c r="P119">
        <v>1316667600</v>
      </c>
      <c r="Q119">
        <v>1317186000</v>
      </c>
      <c r="R119" s="10">
        <f t="shared" si="3"/>
        <v>40808.208333333336</v>
      </c>
      <c r="S119" s="10">
        <f t="shared" si="3"/>
        <v>40814.208333333336</v>
      </c>
      <c r="T119" t="b">
        <v>0</v>
      </c>
      <c r="U119" t="b">
        <v>0</v>
      </c>
      <c r="V119" t="s">
        <v>269</v>
      </c>
      <c r="W119" t="s">
        <v>2039</v>
      </c>
      <c r="X119" t="s">
        <v>2062</v>
      </c>
    </row>
    <row r="120" spans="1:24" ht="46.8" x14ac:dyDescent="0.3">
      <c r="A120">
        <v>118</v>
      </c>
      <c r="B120" t="s">
        <v>286</v>
      </c>
      <c r="C120" s="3" t="s">
        <v>287</v>
      </c>
      <c r="D120">
        <v>5400</v>
      </c>
      <c r="E120" s="7">
        <f>IF(ISERROR(F120*H120),0,F120*H120)</f>
        <v>6351</v>
      </c>
      <c r="F120">
        <v>6351</v>
      </c>
      <c r="G120" s="7">
        <f t="shared" si="4"/>
        <v>117.61111111111111</v>
      </c>
      <c r="H120">
        <v>1</v>
      </c>
      <c r="I120" t="s">
        <v>20</v>
      </c>
      <c r="J120" t="s">
        <v>20</v>
      </c>
      <c r="K120" s="7">
        <f t="shared" si="5"/>
        <v>951</v>
      </c>
      <c r="L120">
        <v>67</v>
      </c>
      <c r="M120" s="6">
        <f>IF(ISERROR(E120/L120),0,E120/L120)</f>
        <v>94.791044776119406</v>
      </c>
      <c r="N120" t="s">
        <v>21</v>
      </c>
      <c r="O120" t="s">
        <v>22</v>
      </c>
      <c r="P120">
        <v>1390716000</v>
      </c>
      <c r="Q120">
        <v>1391234400</v>
      </c>
      <c r="R120" s="10">
        <f t="shared" si="3"/>
        <v>41665.25</v>
      </c>
      <c r="S120" s="10">
        <f t="shared" si="3"/>
        <v>41671.25</v>
      </c>
      <c r="T120" t="b">
        <v>0</v>
      </c>
      <c r="U120" t="b">
        <v>0</v>
      </c>
      <c r="V120" t="s">
        <v>122</v>
      </c>
      <c r="W120" t="s">
        <v>2056</v>
      </c>
      <c r="X120" t="s">
        <v>2057</v>
      </c>
    </row>
    <row r="121" spans="1:24" ht="78" x14ac:dyDescent="0.3">
      <c r="A121">
        <v>119</v>
      </c>
      <c r="B121" t="s">
        <v>288</v>
      </c>
      <c r="C121" s="3" t="s">
        <v>289</v>
      </c>
      <c r="D121">
        <v>5000</v>
      </c>
      <c r="E121" s="7">
        <f>IF(ISERROR(F121*H121),0,F121*H121)</f>
        <v>10748</v>
      </c>
      <c r="F121">
        <v>10748</v>
      </c>
      <c r="G121" s="7">
        <f t="shared" si="4"/>
        <v>214.96</v>
      </c>
      <c r="H121">
        <v>1</v>
      </c>
      <c r="I121" t="s">
        <v>20</v>
      </c>
      <c r="J121" t="s">
        <v>20</v>
      </c>
      <c r="K121" s="7">
        <f t="shared" si="5"/>
        <v>5748</v>
      </c>
      <c r="L121">
        <v>154</v>
      </c>
      <c r="M121" s="6">
        <f>IF(ISERROR(E121/L121),0,E121/L121)</f>
        <v>69.79220779220779</v>
      </c>
      <c r="N121" t="s">
        <v>21</v>
      </c>
      <c r="O121" t="s">
        <v>22</v>
      </c>
      <c r="P121">
        <v>1402894800</v>
      </c>
      <c r="Q121">
        <v>1404363600</v>
      </c>
      <c r="R121" s="10">
        <f t="shared" si="3"/>
        <v>41806.208333333336</v>
      </c>
      <c r="S121" s="10">
        <f t="shared" si="3"/>
        <v>41823.208333333336</v>
      </c>
      <c r="T121" t="b">
        <v>0</v>
      </c>
      <c r="U121" t="b">
        <v>1</v>
      </c>
      <c r="V121" t="s">
        <v>42</v>
      </c>
      <c r="W121" t="s">
        <v>2039</v>
      </c>
      <c r="X121" t="s">
        <v>2045</v>
      </c>
    </row>
    <row r="122" spans="1:24" ht="46.8" x14ac:dyDescent="0.3">
      <c r="A122">
        <v>120</v>
      </c>
      <c r="B122" t="s">
        <v>290</v>
      </c>
      <c r="C122" s="3" t="s">
        <v>291</v>
      </c>
      <c r="D122">
        <v>75100</v>
      </c>
      <c r="E122" s="7">
        <f>IF(ISERROR(F122*H122),0,F122*H122)</f>
        <v>112272</v>
      </c>
      <c r="F122">
        <v>112272</v>
      </c>
      <c r="G122" s="7">
        <f t="shared" si="4"/>
        <v>149.49667110519306</v>
      </c>
      <c r="H122">
        <v>1</v>
      </c>
      <c r="I122" t="s">
        <v>20</v>
      </c>
      <c r="J122" t="s">
        <v>20</v>
      </c>
      <c r="K122" s="7">
        <f t="shared" si="5"/>
        <v>37172</v>
      </c>
      <c r="L122">
        <v>1782</v>
      </c>
      <c r="M122" s="6">
        <f>IF(ISERROR(E122/L122),0,E122/L122)</f>
        <v>63.003367003367003</v>
      </c>
      <c r="N122" t="s">
        <v>21</v>
      </c>
      <c r="O122" t="s">
        <v>22</v>
      </c>
      <c r="P122">
        <v>1429246800</v>
      </c>
      <c r="Q122">
        <v>1429592400</v>
      </c>
      <c r="R122" s="10">
        <f t="shared" si="3"/>
        <v>42111.208333333328</v>
      </c>
      <c r="S122" s="10">
        <f t="shared" si="3"/>
        <v>42115.208333333328</v>
      </c>
      <c r="T122" t="b">
        <v>0</v>
      </c>
      <c r="U122" t="b">
        <v>1</v>
      </c>
      <c r="V122" t="s">
        <v>292</v>
      </c>
      <c r="W122" t="s">
        <v>2052</v>
      </c>
      <c r="X122" t="s">
        <v>2063</v>
      </c>
    </row>
    <row r="123" spans="1:24" ht="46.8" x14ac:dyDescent="0.3">
      <c r="A123">
        <v>121</v>
      </c>
      <c r="B123" t="s">
        <v>293</v>
      </c>
      <c r="C123" s="3" t="s">
        <v>294</v>
      </c>
      <c r="D123">
        <v>45300</v>
      </c>
      <c r="E123" s="7">
        <f>IF(ISERROR(F123*H123),0,F123*H123)</f>
        <v>99361</v>
      </c>
      <c r="F123">
        <v>99361</v>
      </c>
      <c r="G123" s="7">
        <f t="shared" si="4"/>
        <v>219.33995584988963</v>
      </c>
      <c r="H123">
        <v>1</v>
      </c>
      <c r="I123" t="s">
        <v>20</v>
      </c>
      <c r="J123" t="s">
        <v>20</v>
      </c>
      <c r="K123" s="7">
        <f t="shared" si="5"/>
        <v>54061</v>
      </c>
      <c r="L123">
        <v>903</v>
      </c>
      <c r="M123" s="6">
        <f>IF(ISERROR(E123/L123),0,E123/L123)</f>
        <v>110.0343300110742</v>
      </c>
      <c r="N123" t="s">
        <v>21</v>
      </c>
      <c r="O123" t="s">
        <v>22</v>
      </c>
      <c r="P123">
        <v>1412485200</v>
      </c>
      <c r="Q123">
        <v>1413608400</v>
      </c>
      <c r="R123" s="10">
        <f t="shared" si="3"/>
        <v>41917.208333333336</v>
      </c>
      <c r="S123" s="10">
        <f t="shared" si="3"/>
        <v>41930.208333333336</v>
      </c>
      <c r="T123" t="b">
        <v>0</v>
      </c>
      <c r="U123" t="b">
        <v>0</v>
      </c>
      <c r="V123" t="s">
        <v>89</v>
      </c>
      <c r="W123" t="s">
        <v>2052</v>
      </c>
      <c r="X123" t="s">
        <v>2053</v>
      </c>
    </row>
    <row r="124" spans="1:24" ht="46.8" x14ac:dyDescent="0.3">
      <c r="A124">
        <v>122</v>
      </c>
      <c r="B124" t="s">
        <v>295</v>
      </c>
      <c r="C124" s="3" t="s">
        <v>296</v>
      </c>
      <c r="D124">
        <v>136800</v>
      </c>
      <c r="E124" s="7">
        <f>IF(ISERROR(F124*H124),0,F124*H124)</f>
        <v>88055</v>
      </c>
      <c r="F124">
        <v>88055</v>
      </c>
      <c r="G124" s="7">
        <f t="shared" si="4"/>
        <v>64.367690058479525</v>
      </c>
      <c r="H124">
        <v>1</v>
      </c>
      <c r="I124" t="s">
        <v>14</v>
      </c>
      <c r="J124" t="s">
        <v>14</v>
      </c>
      <c r="K124" s="7">
        <f t="shared" si="5"/>
        <v>-48745</v>
      </c>
      <c r="L124">
        <v>3387</v>
      </c>
      <c r="M124" s="6">
        <f>IF(ISERROR(E124/L124),0,E124/L124)</f>
        <v>25.997933274284026</v>
      </c>
      <c r="N124" t="s">
        <v>21</v>
      </c>
      <c r="O124" t="s">
        <v>22</v>
      </c>
      <c r="P124">
        <v>1417068000</v>
      </c>
      <c r="Q124">
        <v>1419400800</v>
      </c>
      <c r="R124" s="10">
        <f t="shared" si="3"/>
        <v>41970.25</v>
      </c>
      <c r="S124" s="10">
        <f t="shared" si="3"/>
        <v>41997.25</v>
      </c>
      <c r="T124" t="b">
        <v>0</v>
      </c>
      <c r="U124" t="b">
        <v>0</v>
      </c>
      <c r="V124" t="s">
        <v>119</v>
      </c>
      <c r="W124" t="s">
        <v>2040</v>
      </c>
      <c r="X124" t="s">
        <v>2055</v>
      </c>
    </row>
    <row r="125" spans="1:24" ht="46.8" x14ac:dyDescent="0.3">
      <c r="A125">
        <v>123</v>
      </c>
      <c r="B125" t="s">
        <v>297</v>
      </c>
      <c r="C125" s="3" t="s">
        <v>298</v>
      </c>
      <c r="D125">
        <v>177700</v>
      </c>
      <c r="E125" s="7">
        <f>IF(ISERROR(F125*H125),0,F125*H125)</f>
        <v>24488.079999999998</v>
      </c>
      <c r="F125">
        <v>33092</v>
      </c>
      <c r="G125" s="7">
        <f t="shared" si="4"/>
        <v>13.780574001125492</v>
      </c>
      <c r="H125">
        <v>0.74</v>
      </c>
      <c r="I125" t="s">
        <v>14</v>
      </c>
      <c r="J125" t="s">
        <v>14</v>
      </c>
      <c r="K125" s="7">
        <f t="shared" si="5"/>
        <v>-153211.92000000001</v>
      </c>
      <c r="L125">
        <v>662</v>
      </c>
      <c r="M125" s="6">
        <f>IF(ISERROR(E125/L125),0,E125/L125)</f>
        <v>36.991057401812689</v>
      </c>
      <c r="N125" t="s">
        <v>15</v>
      </c>
      <c r="O125" t="s">
        <v>16</v>
      </c>
      <c r="P125">
        <v>1448344800</v>
      </c>
      <c r="Q125">
        <v>1448604000</v>
      </c>
      <c r="R125" s="10">
        <f t="shared" si="3"/>
        <v>42332.25</v>
      </c>
      <c r="S125" s="10">
        <f t="shared" si="3"/>
        <v>42335.25</v>
      </c>
      <c r="T125" t="b">
        <v>1</v>
      </c>
      <c r="U125" t="b">
        <v>0</v>
      </c>
      <c r="V125" t="s">
        <v>33</v>
      </c>
      <c r="W125" t="s">
        <v>2038</v>
      </c>
      <c r="X125" t="s">
        <v>2044</v>
      </c>
    </row>
    <row r="126" spans="1:24" ht="46.8" x14ac:dyDescent="0.3">
      <c r="A126">
        <v>124</v>
      </c>
      <c r="B126" t="s">
        <v>299</v>
      </c>
      <c r="C126" s="3" t="s">
        <v>300</v>
      </c>
      <c r="D126">
        <v>2600</v>
      </c>
      <c r="E126" s="7">
        <f>IF(ISERROR(F126*H126),0,F126*H126)</f>
        <v>10709.44</v>
      </c>
      <c r="F126">
        <v>9562</v>
      </c>
      <c r="G126" s="7">
        <f t="shared" si="4"/>
        <v>411.90153846153851</v>
      </c>
      <c r="H126">
        <v>1.1200000000000001</v>
      </c>
      <c r="I126" t="s">
        <v>20</v>
      </c>
      <c r="J126" t="s">
        <v>20</v>
      </c>
      <c r="K126" s="7">
        <f t="shared" si="5"/>
        <v>8109.4400000000005</v>
      </c>
      <c r="L126">
        <v>94</v>
      </c>
      <c r="M126" s="6">
        <f>IF(ISERROR(E126/L126),0,E126/L126)</f>
        <v>113.93021276595745</v>
      </c>
      <c r="N126" t="s">
        <v>107</v>
      </c>
      <c r="O126" t="s">
        <v>108</v>
      </c>
      <c r="P126">
        <v>1557723600</v>
      </c>
      <c r="Q126">
        <v>1562302800</v>
      </c>
      <c r="R126" s="10">
        <f t="shared" si="3"/>
        <v>43598.208333333328</v>
      </c>
      <c r="S126" s="10">
        <f t="shared" si="3"/>
        <v>43651.208333333328</v>
      </c>
      <c r="T126" t="b">
        <v>0</v>
      </c>
      <c r="U126" t="b">
        <v>0</v>
      </c>
      <c r="V126" t="s">
        <v>122</v>
      </c>
      <c r="W126" t="s">
        <v>2056</v>
      </c>
      <c r="X126" t="s">
        <v>2057</v>
      </c>
    </row>
    <row r="127" spans="1:24" ht="46.8" x14ac:dyDescent="0.3">
      <c r="A127">
        <v>125</v>
      </c>
      <c r="B127" t="s">
        <v>301</v>
      </c>
      <c r="C127" s="3" t="s">
        <v>302</v>
      </c>
      <c r="D127">
        <v>5300</v>
      </c>
      <c r="E127" s="7">
        <f>IF(ISERROR(F127*H127),0,F127*H127)</f>
        <v>8475</v>
      </c>
      <c r="F127">
        <v>8475</v>
      </c>
      <c r="G127" s="7">
        <f t="shared" si="4"/>
        <v>159.90566037735849</v>
      </c>
      <c r="H127">
        <v>1</v>
      </c>
      <c r="I127" t="s">
        <v>20</v>
      </c>
      <c r="J127" t="s">
        <v>20</v>
      </c>
      <c r="K127" s="7">
        <f t="shared" si="5"/>
        <v>3175</v>
      </c>
      <c r="L127">
        <v>180</v>
      </c>
      <c r="M127" s="6">
        <f>IF(ISERROR(E127/L127),0,E127/L127)</f>
        <v>47.083333333333336</v>
      </c>
      <c r="N127" t="s">
        <v>21</v>
      </c>
      <c r="O127" t="s">
        <v>22</v>
      </c>
      <c r="P127">
        <v>1537333200</v>
      </c>
      <c r="Q127">
        <v>1537678800</v>
      </c>
      <c r="R127" s="10">
        <f t="shared" si="3"/>
        <v>43362.208333333328</v>
      </c>
      <c r="S127" s="10">
        <f t="shared" si="3"/>
        <v>43366.208333333328</v>
      </c>
      <c r="T127" t="b">
        <v>0</v>
      </c>
      <c r="U127" t="b">
        <v>0</v>
      </c>
      <c r="V127" t="s">
        <v>33</v>
      </c>
      <c r="W127" t="s">
        <v>2038</v>
      </c>
      <c r="X127" t="s">
        <v>2044</v>
      </c>
    </row>
    <row r="128" spans="1:24" ht="46.8" x14ac:dyDescent="0.3">
      <c r="A128">
        <v>126</v>
      </c>
      <c r="B128" t="s">
        <v>303</v>
      </c>
      <c r="C128" s="3" t="s">
        <v>304</v>
      </c>
      <c r="D128">
        <v>180200</v>
      </c>
      <c r="E128" s="7">
        <f>IF(ISERROR(F128*H128),0,F128*H128)</f>
        <v>69617</v>
      </c>
      <c r="F128">
        <v>69617</v>
      </c>
      <c r="G128" s="7">
        <f t="shared" si="4"/>
        <v>38.633185349611544</v>
      </c>
      <c r="H128">
        <v>1</v>
      </c>
      <c r="I128" t="s">
        <v>14</v>
      </c>
      <c r="J128" t="s">
        <v>14</v>
      </c>
      <c r="K128" s="7">
        <f t="shared" si="5"/>
        <v>-110583</v>
      </c>
      <c r="L128">
        <v>774</v>
      </c>
      <c r="M128" s="6">
        <f>IF(ISERROR(E128/L128),0,E128/L128)</f>
        <v>89.944444444444443</v>
      </c>
      <c r="N128" t="s">
        <v>21</v>
      </c>
      <c r="O128" t="s">
        <v>22</v>
      </c>
      <c r="P128">
        <v>1471150800</v>
      </c>
      <c r="Q128">
        <v>1473570000</v>
      </c>
      <c r="R128" s="10">
        <f t="shared" si="3"/>
        <v>42596.208333333328</v>
      </c>
      <c r="S128" s="10">
        <f t="shared" si="3"/>
        <v>42624.208333333328</v>
      </c>
      <c r="T128" t="b">
        <v>0</v>
      </c>
      <c r="U128" t="b">
        <v>1</v>
      </c>
      <c r="V128" t="s">
        <v>33</v>
      </c>
      <c r="W128" t="s">
        <v>2038</v>
      </c>
      <c r="X128" t="s">
        <v>2044</v>
      </c>
    </row>
    <row r="129" spans="1:24" ht="62.4" x14ac:dyDescent="0.3">
      <c r="A129">
        <v>127</v>
      </c>
      <c r="B129" t="s">
        <v>305</v>
      </c>
      <c r="C129" s="3" t="s">
        <v>306</v>
      </c>
      <c r="D129">
        <v>103200</v>
      </c>
      <c r="E129" s="7">
        <f>IF(ISERROR(F129*H129),0,F129*H129)</f>
        <v>39269.58</v>
      </c>
      <c r="F129">
        <v>53067</v>
      </c>
      <c r="G129" s="7">
        <f t="shared" si="4"/>
        <v>38.051918604651163</v>
      </c>
      <c r="H129">
        <v>0.74</v>
      </c>
      <c r="I129" t="s">
        <v>14</v>
      </c>
      <c r="J129" t="s">
        <v>14</v>
      </c>
      <c r="K129" s="7">
        <f t="shared" si="5"/>
        <v>-63930.42</v>
      </c>
      <c r="L129">
        <v>672</v>
      </c>
      <c r="M129" s="6">
        <f>IF(ISERROR(E129/L129),0,E129/L129)</f>
        <v>58.436875000000001</v>
      </c>
      <c r="N129" t="s">
        <v>15</v>
      </c>
      <c r="O129" t="s">
        <v>16</v>
      </c>
      <c r="P129">
        <v>1273640400</v>
      </c>
      <c r="Q129">
        <v>1273899600</v>
      </c>
      <c r="R129" s="10">
        <f t="shared" si="3"/>
        <v>40310.208333333336</v>
      </c>
      <c r="S129" s="10">
        <f t="shared" si="3"/>
        <v>40313.208333333336</v>
      </c>
      <c r="T129" t="b">
        <v>0</v>
      </c>
      <c r="U129" t="b">
        <v>0</v>
      </c>
      <c r="V129" t="s">
        <v>33</v>
      </c>
      <c r="W129" t="s">
        <v>2038</v>
      </c>
      <c r="X129" t="s">
        <v>2044</v>
      </c>
    </row>
    <row r="130" spans="1:24" ht="46.8" x14ac:dyDescent="0.3">
      <c r="A130">
        <v>128</v>
      </c>
      <c r="B130" t="s">
        <v>307</v>
      </c>
      <c r="C130" s="3" t="s">
        <v>308</v>
      </c>
      <c r="D130">
        <v>70600</v>
      </c>
      <c r="E130" s="7">
        <f>IF(ISERROR(F130*H130),0,F130*H130)</f>
        <v>42596</v>
      </c>
      <c r="F130">
        <v>42596</v>
      </c>
      <c r="G130" s="7">
        <f t="shared" si="4"/>
        <v>60.334277620396605</v>
      </c>
      <c r="H130">
        <v>1</v>
      </c>
      <c r="I130" t="s">
        <v>74</v>
      </c>
      <c r="J130" t="s">
        <v>74</v>
      </c>
      <c r="K130" s="7">
        <f t="shared" si="5"/>
        <v>-28004</v>
      </c>
      <c r="L130">
        <v>532</v>
      </c>
      <c r="M130" s="6">
        <f>IF(ISERROR(E130/L130),0,E130/L130)</f>
        <v>80.067669172932327</v>
      </c>
      <c r="N130" t="s">
        <v>21</v>
      </c>
      <c r="O130" t="s">
        <v>22</v>
      </c>
      <c r="P130">
        <v>1282885200</v>
      </c>
      <c r="Q130">
        <v>1284008400</v>
      </c>
      <c r="R130" s="10">
        <f t="shared" ref="R130:S193" si="6">(((P130/60)/60)/24)+DATE(1970,1,1)</f>
        <v>40417.208333333336</v>
      </c>
      <c r="S130" s="10">
        <f t="shared" si="6"/>
        <v>40430.208333333336</v>
      </c>
      <c r="T130" t="b">
        <v>0</v>
      </c>
      <c r="U130" t="b">
        <v>0</v>
      </c>
      <c r="V130" t="s">
        <v>23</v>
      </c>
      <c r="W130" t="s">
        <v>2036</v>
      </c>
      <c r="X130" t="s">
        <v>2042</v>
      </c>
    </row>
    <row r="131" spans="1:24" ht="62.4" x14ac:dyDescent="0.3">
      <c r="A131">
        <v>129</v>
      </c>
      <c r="B131" t="s">
        <v>309</v>
      </c>
      <c r="C131" s="3" t="s">
        <v>310</v>
      </c>
      <c r="D131">
        <v>148500</v>
      </c>
      <c r="E131" s="7">
        <f>IF(ISERROR(F131*H131),0,F131*H131)</f>
        <v>3281.64</v>
      </c>
      <c r="F131">
        <v>4756</v>
      </c>
      <c r="G131" s="7">
        <f t="shared" ref="G131:G194" si="7">E131/D131*100</f>
        <v>2.2098585858585857</v>
      </c>
      <c r="H131">
        <v>0.69</v>
      </c>
      <c r="I131" t="s">
        <v>74</v>
      </c>
      <c r="J131" t="s">
        <v>74</v>
      </c>
      <c r="K131" s="7">
        <f t="shared" ref="K131:K194" si="8">E131-D131</f>
        <v>-145218.35999999999</v>
      </c>
      <c r="L131">
        <v>55</v>
      </c>
      <c r="M131" s="6">
        <f>IF(ISERROR(E131/L131),0,E131/L131)</f>
        <v>59.666181818181819</v>
      </c>
      <c r="N131" t="s">
        <v>26</v>
      </c>
      <c r="O131" t="s">
        <v>27</v>
      </c>
      <c r="P131">
        <v>1422943200</v>
      </c>
      <c r="Q131">
        <v>1425103200</v>
      </c>
      <c r="R131" s="10">
        <f t="shared" si="6"/>
        <v>42038.25</v>
      </c>
      <c r="S131" s="10">
        <f t="shared" si="6"/>
        <v>42063.25</v>
      </c>
      <c r="T131" t="b">
        <v>0</v>
      </c>
      <c r="U131" t="b">
        <v>0</v>
      </c>
      <c r="V131" t="s">
        <v>17</v>
      </c>
      <c r="W131" t="s">
        <v>2035</v>
      </c>
      <c r="X131" t="s">
        <v>2041</v>
      </c>
    </row>
    <row r="132" spans="1:24" ht="46.8" x14ac:dyDescent="0.3">
      <c r="A132">
        <v>130</v>
      </c>
      <c r="B132" t="s">
        <v>311</v>
      </c>
      <c r="C132" s="3" t="s">
        <v>312</v>
      </c>
      <c r="D132">
        <v>9600</v>
      </c>
      <c r="E132" s="7">
        <f>IF(ISERROR(F132*H132),0,F132*H132)</f>
        <v>2238.75</v>
      </c>
      <c r="F132">
        <v>14925</v>
      </c>
      <c r="G132" s="7">
        <f t="shared" si="7"/>
        <v>23.3203125</v>
      </c>
      <c r="H132">
        <v>0.15</v>
      </c>
      <c r="I132" t="s">
        <v>20</v>
      </c>
      <c r="J132" t="s">
        <v>14</v>
      </c>
      <c r="K132" s="7">
        <f t="shared" si="8"/>
        <v>-7361.25</v>
      </c>
      <c r="L132">
        <v>533</v>
      </c>
      <c r="M132" s="6">
        <f>IF(ISERROR(E132/L132),0,E132/L132)</f>
        <v>4.2002814258911823</v>
      </c>
      <c r="N132" t="s">
        <v>36</v>
      </c>
      <c r="O132" t="s">
        <v>37</v>
      </c>
      <c r="P132">
        <v>1319605200</v>
      </c>
      <c r="Q132">
        <v>1320991200</v>
      </c>
      <c r="R132" s="10">
        <f t="shared" si="6"/>
        <v>40842.208333333336</v>
      </c>
      <c r="S132" s="10">
        <f t="shared" si="6"/>
        <v>40858.25</v>
      </c>
      <c r="T132" t="b">
        <v>0</v>
      </c>
      <c r="U132" t="b">
        <v>0</v>
      </c>
      <c r="V132" t="s">
        <v>53</v>
      </c>
      <c r="W132" t="s">
        <v>2039</v>
      </c>
      <c r="X132" t="s">
        <v>2047</v>
      </c>
    </row>
    <row r="133" spans="1:24" ht="62.4" x14ac:dyDescent="0.3">
      <c r="A133">
        <v>131</v>
      </c>
      <c r="B133" t="s">
        <v>313</v>
      </c>
      <c r="C133" s="3" t="s">
        <v>314</v>
      </c>
      <c r="D133">
        <v>164700</v>
      </c>
      <c r="E133" s="7">
        <f>IF(ISERROR(F133*H133),0,F133*H133)</f>
        <v>224256.6</v>
      </c>
      <c r="F133">
        <v>166116</v>
      </c>
      <c r="G133" s="7">
        <f t="shared" si="7"/>
        <v>136.16065573770493</v>
      </c>
      <c r="H133">
        <v>1.35</v>
      </c>
      <c r="I133" t="s">
        <v>20</v>
      </c>
      <c r="J133" t="s">
        <v>20</v>
      </c>
      <c r="K133" s="7">
        <f t="shared" si="8"/>
        <v>59556.600000000006</v>
      </c>
      <c r="L133">
        <v>2443</v>
      </c>
      <c r="M133" s="6">
        <f>IF(ISERROR(E133/L133),0,E133/L133)</f>
        <v>91.795579205894398</v>
      </c>
      <c r="N133" t="s">
        <v>40</v>
      </c>
      <c r="O133" t="s">
        <v>41</v>
      </c>
      <c r="P133">
        <v>1385704800</v>
      </c>
      <c r="Q133">
        <v>1386828000</v>
      </c>
      <c r="R133" s="10">
        <f t="shared" si="6"/>
        <v>41607.25</v>
      </c>
      <c r="S133" s="10">
        <f t="shared" si="6"/>
        <v>41620.25</v>
      </c>
      <c r="T133" t="b">
        <v>0</v>
      </c>
      <c r="U133" t="b">
        <v>0</v>
      </c>
      <c r="V133" t="s">
        <v>28</v>
      </c>
      <c r="W133" t="s">
        <v>2037</v>
      </c>
      <c r="X133" t="s">
        <v>2043</v>
      </c>
    </row>
    <row r="134" spans="1:24" ht="31.2" x14ac:dyDescent="0.3">
      <c r="A134">
        <v>132</v>
      </c>
      <c r="B134" t="s">
        <v>315</v>
      </c>
      <c r="C134" s="3" t="s">
        <v>316</v>
      </c>
      <c r="D134">
        <v>3300</v>
      </c>
      <c r="E134" s="7">
        <f>IF(ISERROR(F134*H134),0,F134*H134)</f>
        <v>3834</v>
      </c>
      <c r="F134">
        <v>3834</v>
      </c>
      <c r="G134" s="7">
        <f t="shared" si="7"/>
        <v>116.18181818181819</v>
      </c>
      <c r="H134">
        <v>1</v>
      </c>
      <c r="I134" t="s">
        <v>20</v>
      </c>
      <c r="J134" t="s">
        <v>20</v>
      </c>
      <c r="K134" s="7">
        <f t="shared" si="8"/>
        <v>534</v>
      </c>
      <c r="L134">
        <v>89</v>
      </c>
      <c r="M134" s="6">
        <f>IF(ISERROR(E134/L134),0,E134/L134)</f>
        <v>43.078651685393261</v>
      </c>
      <c r="N134" t="s">
        <v>21</v>
      </c>
      <c r="O134" t="s">
        <v>22</v>
      </c>
      <c r="P134">
        <v>1515736800</v>
      </c>
      <c r="Q134">
        <v>1517119200</v>
      </c>
      <c r="R134" s="10">
        <f t="shared" si="6"/>
        <v>43112.25</v>
      </c>
      <c r="S134" s="10">
        <f t="shared" si="6"/>
        <v>43128.25</v>
      </c>
      <c r="T134" t="b">
        <v>0</v>
      </c>
      <c r="U134" t="b">
        <v>1</v>
      </c>
      <c r="V134" t="s">
        <v>33</v>
      </c>
      <c r="W134" t="s">
        <v>2038</v>
      </c>
      <c r="X134" t="s">
        <v>2044</v>
      </c>
    </row>
    <row r="135" spans="1:24" ht="46.8" x14ac:dyDescent="0.3">
      <c r="A135">
        <v>133</v>
      </c>
      <c r="B135" t="s">
        <v>317</v>
      </c>
      <c r="C135" s="3" t="s">
        <v>318</v>
      </c>
      <c r="D135">
        <v>4500</v>
      </c>
      <c r="E135" s="7">
        <f>IF(ISERROR(F135*H135),0,F135*H135)</f>
        <v>13985</v>
      </c>
      <c r="F135">
        <v>13985</v>
      </c>
      <c r="G135" s="7">
        <f t="shared" si="7"/>
        <v>310.77777777777777</v>
      </c>
      <c r="H135">
        <v>1</v>
      </c>
      <c r="I135" t="s">
        <v>20</v>
      </c>
      <c r="J135" t="s">
        <v>20</v>
      </c>
      <c r="K135" s="7">
        <f t="shared" si="8"/>
        <v>9485</v>
      </c>
      <c r="L135">
        <v>159</v>
      </c>
      <c r="M135" s="6">
        <f>IF(ISERROR(E135/L135),0,E135/L135)</f>
        <v>87.95597484276729</v>
      </c>
      <c r="N135" t="s">
        <v>21</v>
      </c>
      <c r="O135" t="s">
        <v>22</v>
      </c>
      <c r="P135">
        <v>1313125200</v>
      </c>
      <c r="Q135">
        <v>1315026000</v>
      </c>
      <c r="R135" s="10">
        <f t="shared" si="6"/>
        <v>40767.208333333336</v>
      </c>
      <c r="S135" s="10">
        <f t="shared" si="6"/>
        <v>40789.208333333336</v>
      </c>
      <c r="T135" t="b">
        <v>0</v>
      </c>
      <c r="U135" t="b">
        <v>0</v>
      </c>
      <c r="V135" t="s">
        <v>319</v>
      </c>
      <c r="W135" t="s">
        <v>2036</v>
      </c>
      <c r="X135" t="s">
        <v>2064</v>
      </c>
    </row>
    <row r="136" spans="1:24" ht="46.8" x14ac:dyDescent="0.3">
      <c r="A136">
        <v>134</v>
      </c>
      <c r="B136" t="s">
        <v>320</v>
      </c>
      <c r="C136" s="3" t="s">
        <v>321</v>
      </c>
      <c r="D136">
        <v>99500</v>
      </c>
      <c r="E136" s="7">
        <f>IF(ISERROR(F136*H136),0,F136*H136)</f>
        <v>107145.59999999999</v>
      </c>
      <c r="F136">
        <v>89288</v>
      </c>
      <c r="G136" s="7">
        <f t="shared" si="7"/>
        <v>107.68402010050251</v>
      </c>
      <c r="H136">
        <v>1.2</v>
      </c>
      <c r="I136" t="s">
        <v>14</v>
      </c>
      <c r="J136" t="s">
        <v>20</v>
      </c>
      <c r="K136" s="7">
        <f t="shared" si="8"/>
        <v>7645.5999999999913</v>
      </c>
      <c r="L136">
        <v>940</v>
      </c>
      <c r="M136" s="6">
        <f>IF(ISERROR(E136/L136),0,E136/L136)</f>
        <v>113.98468085106381</v>
      </c>
      <c r="N136" t="s">
        <v>98</v>
      </c>
      <c r="O136" t="s">
        <v>99</v>
      </c>
      <c r="P136">
        <v>1308459600</v>
      </c>
      <c r="Q136">
        <v>1312693200</v>
      </c>
      <c r="R136" s="10">
        <f t="shared" si="6"/>
        <v>40713.208333333336</v>
      </c>
      <c r="S136" s="10">
        <f t="shared" si="6"/>
        <v>40762.208333333336</v>
      </c>
      <c r="T136" t="b">
        <v>0</v>
      </c>
      <c r="U136" t="b">
        <v>1</v>
      </c>
      <c r="V136" t="s">
        <v>42</v>
      </c>
      <c r="W136" t="s">
        <v>2039</v>
      </c>
      <c r="X136" t="s">
        <v>2045</v>
      </c>
    </row>
    <row r="137" spans="1:24" ht="46.8" x14ac:dyDescent="0.3">
      <c r="A137">
        <v>135</v>
      </c>
      <c r="B137" t="s">
        <v>322</v>
      </c>
      <c r="C137" s="3" t="s">
        <v>323</v>
      </c>
      <c r="D137">
        <v>7700</v>
      </c>
      <c r="E137" s="7">
        <f>IF(ISERROR(F137*H137),0,F137*H137)</f>
        <v>5488</v>
      </c>
      <c r="F137">
        <v>5488</v>
      </c>
      <c r="G137" s="7">
        <f t="shared" si="7"/>
        <v>71.27272727272728</v>
      </c>
      <c r="H137">
        <v>1</v>
      </c>
      <c r="I137" t="s">
        <v>14</v>
      </c>
      <c r="J137" t="s">
        <v>14</v>
      </c>
      <c r="K137" s="7">
        <f t="shared" si="8"/>
        <v>-2212</v>
      </c>
      <c r="L137">
        <v>117</v>
      </c>
      <c r="M137" s="6">
        <f>IF(ISERROR(E137/L137),0,E137/L137)</f>
        <v>46.905982905982903</v>
      </c>
      <c r="N137" t="s">
        <v>21</v>
      </c>
      <c r="O137" t="s">
        <v>22</v>
      </c>
      <c r="P137">
        <v>1362636000</v>
      </c>
      <c r="Q137">
        <v>1363064400</v>
      </c>
      <c r="R137" s="10">
        <f t="shared" si="6"/>
        <v>41340.25</v>
      </c>
      <c r="S137" s="10">
        <f t="shared" si="6"/>
        <v>41345.208333333336</v>
      </c>
      <c r="T137" t="b">
        <v>0</v>
      </c>
      <c r="U137" t="b">
        <v>1</v>
      </c>
      <c r="V137" t="s">
        <v>33</v>
      </c>
      <c r="W137" t="s">
        <v>2038</v>
      </c>
      <c r="X137" t="s">
        <v>2044</v>
      </c>
    </row>
    <row r="138" spans="1:24" ht="62.4" x14ac:dyDescent="0.3">
      <c r="A138">
        <v>136</v>
      </c>
      <c r="B138" t="s">
        <v>324</v>
      </c>
      <c r="C138" s="3" t="s">
        <v>325</v>
      </c>
      <c r="D138">
        <v>82800</v>
      </c>
      <c r="E138" s="7">
        <f>IF(ISERROR(F138*H138),0,F138*H138)</f>
        <v>2721</v>
      </c>
      <c r="F138">
        <v>2721</v>
      </c>
      <c r="G138" s="7">
        <f t="shared" si="7"/>
        <v>3.2862318840579712</v>
      </c>
      <c r="H138">
        <v>1</v>
      </c>
      <c r="I138" t="s">
        <v>74</v>
      </c>
      <c r="J138" t="s">
        <v>74</v>
      </c>
      <c r="K138" s="7">
        <f t="shared" si="8"/>
        <v>-80079</v>
      </c>
      <c r="L138">
        <v>58</v>
      </c>
      <c r="M138" s="6">
        <f>IF(ISERROR(E138/L138),0,E138/L138)</f>
        <v>46.913793103448278</v>
      </c>
      <c r="N138" t="s">
        <v>21</v>
      </c>
      <c r="O138" t="s">
        <v>22</v>
      </c>
      <c r="P138">
        <v>1402117200</v>
      </c>
      <c r="Q138">
        <v>1403154000</v>
      </c>
      <c r="R138" s="10">
        <f t="shared" si="6"/>
        <v>41797.208333333336</v>
      </c>
      <c r="S138" s="10">
        <f t="shared" si="6"/>
        <v>41809.208333333336</v>
      </c>
      <c r="T138" t="b">
        <v>0</v>
      </c>
      <c r="U138" t="b">
        <v>1</v>
      </c>
      <c r="V138" t="s">
        <v>53</v>
      </c>
      <c r="W138" t="s">
        <v>2039</v>
      </c>
      <c r="X138" t="s">
        <v>2047</v>
      </c>
    </row>
    <row r="139" spans="1:24" ht="46.8" x14ac:dyDescent="0.3">
      <c r="A139">
        <v>137</v>
      </c>
      <c r="B139" t="s">
        <v>326</v>
      </c>
      <c r="C139" s="3" t="s">
        <v>327</v>
      </c>
      <c r="D139">
        <v>1800</v>
      </c>
      <c r="E139" s="7">
        <f>IF(ISERROR(F139*H139),0,F139*H139)</f>
        <v>4712</v>
      </c>
      <c r="F139">
        <v>4712</v>
      </c>
      <c r="G139" s="7">
        <f t="shared" si="7"/>
        <v>261.77777777777777</v>
      </c>
      <c r="H139">
        <v>1</v>
      </c>
      <c r="I139" t="s">
        <v>20</v>
      </c>
      <c r="J139" t="s">
        <v>20</v>
      </c>
      <c r="K139" s="7">
        <f t="shared" si="8"/>
        <v>2912</v>
      </c>
      <c r="L139">
        <v>50</v>
      </c>
      <c r="M139" s="6">
        <f>IF(ISERROR(E139/L139),0,E139/L139)</f>
        <v>94.24</v>
      </c>
      <c r="N139" t="s">
        <v>21</v>
      </c>
      <c r="O139" t="s">
        <v>22</v>
      </c>
      <c r="P139">
        <v>1286341200</v>
      </c>
      <c r="Q139">
        <v>1286859600</v>
      </c>
      <c r="R139" s="10">
        <f t="shared" si="6"/>
        <v>40457.208333333336</v>
      </c>
      <c r="S139" s="10">
        <f t="shared" si="6"/>
        <v>40463.208333333336</v>
      </c>
      <c r="T139" t="b">
        <v>0</v>
      </c>
      <c r="U139" t="b">
        <v>0</v>
      </c>
      <c r="V139" t="s">
        <v>68</v>
      </c>
      <c r="W139" t="s">
        <v>2040</v>
      </c>
      <c r="X139" t="s">
        <v>2050</v>
      </c>
    </row>
    <row r="140" spans="1:24" ht="62.4" x14ac:dyDescent="0.3">
      <c r="A140">
        <v>138</v>
      </c>
      <c r="B140" t="s">
        <v>328</v>
      </c>
      <c r="C140" s="3" t="s">
        <v>329</v>
      </c>
      <c r="D140">
        <v>9600</v>
      </c>
      <c r="E140" s="7">
        <f>IF(ISERROR(F140*H140),0,F140*H140)</f>
        <v>9216</v>
      </c>
      <c r="F140">
        <v>9216</v>
      </c>
      <c r="G140" s="7">
        <f t="shared" si="7"/>
        <v>96</v>
      </c>
      <c r="H140">
        <v>1</v>
      </c>
      <c r="I140" t="s">
        <v>14</v>
      </c>
      <c r="J140" t="s">
        <v>14</v>
      </c>
      <c r="K140" s="7">
        <f t="shared" si="8"/>
        <v>-384</v>
      </c>
      <c r="L140">
        <v>115</v>
      </c>
      <c r="M140" s="6">
        <f>IF(ISERROR(E140/L140),0,E140/L140)</f>
        <v>80.139130434782615</v>
      </c>
      <c r="N140" t="s">
        <v>21</v>
      </c>
      <c r="O140" t="s">
        <v>22</v>
      </c>
      <c r="P140">
        <v>1348808400</v>
      </c>
      <c r="Q140">
        <v>1349326800</v>
      </c>
      <c r="R140" s="10">
        <f t="shared" si="6"/>
        <v>41180.208333333336</v>
      </c>
      <c r="S140" s="10">
        <f t="shared" si="6"/>
        <v>41186.208333333336</v>
      </c>
      <c r="T140" t="b">
        <v>0</v>
      </c>
      <c r="U140" t="b">
        <v>0</v>
      </c>
      <c r="V140" t="s">
        <v>292</v>
      </c>
      <c r="W140" t="s">
        <v>2052</v>
      </c>
      <c r="X140" t="s">
        <v>2063</v>
      </c>
    </row>
    <row r="141" spans="1:24" ht="46.8" x14ac:dyDescent="0.3">
      <c r="A141">
        <v>139</v>
      </c>
      <c r="B141" t="s">
        <v>330</v>
      </c>
      <c r="C141" s="3" t="s">
        <v>331</v>
      </c>
      <c r="D141">
        <v>92100</v>
      </c>
      <c r="E141" s="7">
        <f>IF(ISERROR(F141*H141),0,F141*H141)</f>
        <v>19246</v>
      </c>
      <c r="F141">
        <v>19246</v>
      </c>
      <c r="G141" s="7">
        <f t="shared" si="7"/>
        <v>20.896851248642779</v>
      </c>
      <c r="H141">
        <v>1</v>
      </c>
      <c r="I141" t="s">
        <v>14</v>
      </c>
      <c r="J141" t="s">
        <v>14</v>
      </c>
      <c r="K141" s="7">
        <f t="shared" si="8"/>
        <v>-72854</v>
      </c>
      <c r="L141">
        <v>326</v>
      </c>
      <c r="M141" s="6">
        <f>IF(ISERROR(E141/L141),0,E141/L141)</f>
        <v>59.036809815950917</v>
      </c>
      <c r="N141" t="s">
        <v>21</v>
      </c>
      <c r="O141" t="s">
        <v>22</v>
      </c>
      <c r="P141">
        <v>1429592400</v>
      </c>
      <c r="Q141">
        <v>1430974800</v>
      </c>
      <c r="R141" s="10">
        <f t="shared" si="6"/>
        <v>42115.208333333328</v>
      </c>
      <c r="S141" s="10">
        <f t="shared" si="6"/>
        <v>42131.208333333328</v>
      </c>
      <c r="T141" t="b">
        <v>0</v>
      </c>
      <c r="U141" t="b">
        <v>1</v>
      </c>
      <c r="V141" t="s">
        <v>65</v>
      </c>
      <c r="W141" t="s">
        <v>2037</v>
      </c>
      <c r="X141" t="s">
        <v>2049</v>
      </c>
    </row>
    <row r="142" spans="1:24" ht="78" x14ac:dyDescent="0.3">
      <c r="A142">
        <v>140</v>
      </c>
      <c r="B142" t="s">
        <v>332</v>
      </c>
      <c r="C142" s="3" t="s">
        <v>333</v>
      </c>
      <c r="D142">
        <v>5500</v>
      </c>
      <c r="E142" s="7">
        <f>IF(ISERROR(F142*H142),0,F142*H142)</f>
        <v>12274</v>
      </c>
      <c r="F142">
        <v>12274</v>
      </c>
      <c r="G142" s="7">
        <f t="shared" si="7"/>
        <v>223.16363636363636</v>
      </c>
      <c r="H142">
        <v>1</v>
      </c>
      <c r="I142" t="s">
        <v>20</v>
      </c>
      <c r="J142" t="s">
        <v>20</v>
      </c>
      <c r="K142" s="7">
        <f t="shared" si="8"/>
        <v>6774</v>
      </c>
      <c r="L142">
        <v>186</v>
      </c>
      <c r="M142" s="6">
        <f>IF(ISERROR(E142/L142),0,E142/L142)</f>
        <v>65.989247311827953</v>
      </c>
      <c r="N142" t="s">
        <v>21</v>
      </c>
      <c r="O142" t="s">
        <v>22</v>
      </c>
      <c r="P142">
        <v>1519538400</v>
      </c>
      <c r="Q142">
        <v>1519970400</v>
      </c>
      <c r="R142" s="10">
        <f t="shared" si="6"/>
        <v>43156.25</v>
      </c>
      <c r="S142" s="10">
        <f t="shared" si="6"/>
        <v>43161.25</v>
      </c>
      <c r="T142" t="b">
        <v>0</v>
      </c>
      <c r="U142" t="b">
        <v>0</v>
      </c>
      <c r="V142" t="s">
        <v>42</v>
      </c>
      <c r="W142" t="s">
        <v>2039</v>
      </c>
      <c r="X142" t="s">
        <v>2045</v>
      </c>
    </row>
    <row r="143" spans="1:24" ht="46.8" x14ac:dyDescent="0.3">
      <c r="A143">
        <v>141</v>
      </c>
      <c r="B143" t="s">
        <v>334</v>
      </c>
      <c r="C143" s="3" t="s">
        <v>335</v>
      </c>
      <c r="D143">
        <v>64300</v>
      </c>
      <c r="E143" s="7">
        <f>IF(ISERROR(F143*H143),0,F143*H143)</f>
        <v>65323</v>
      </c>
      <c r="F143">
        <v>65323</v>
      </c>
      <c r="G143" s="7">
        <f t="shared" si="7"/>
        <v>101.59097978227061</v>
      </c>
      <c r="H143">
        <v>1</v>
      </c>
      <c r="I143" t="s">
        <v>20</v>
      </c>
      <c r="J143" t="s">
        <v>20</v>
      </c>
      <c r="K143" s="7">
        <f t="shared" si="8"/>
        <v>1023</v>
      </c>
      <c r="L143">
        <v>1071</v>
      </c>
      <c r="M143" s="6">
        <f>IF(ISERROR(E143/L143),0,E143/L143)</f>
        <v>60.992530345471522</v>
      </c>
      <c r="N143" t="s">
        <v>21</v>
      </c>
      <c r="O143" t="s">
        <v>22</v>
      </c>
      <c r="P143">
        <v>1434085200</v>
      </c>
      <c r="Q143">
        <v>1434603600</v>
      </c>
      <c r="R143" s="10">
        <f t="shared" si="6"/>
        <v>42167.208333333328</v>
      </c>
      <c r="S143" s="10">
        <f t="shared" si="6"/>
        <v>42173.208333333328</v>
      </c>
      <c r="T143" t="b">
        <v>0</v>
      </c>
      <c r="U143" t="b">
        <v>0</v>
      </c>
      <c r="V143" t="s">
        <v>28</v>
      </c>
      <c r="W143" t="s">
        <v>2037</v>
      </c>
      <c r="X143" t="s">
        <v>2043</v>
      </c>
    </row>
    <row r="144" spans="1:24" ht="62.4" x14ac:dyDescent="0.3">
      <c r="A144">
        <v>142</v>
      </c>
      <c r="B144" t="s">
        <v>336</v>
      </c>
      <c r="C144" s="3" t="s">
        <v>337</v>
      </c>
      <c r="D144">
        <v>5000</v>
      </c>
      <c r="E144" s="7">
        <f>IF(ISERROR(F144*H144),0,F144*H144)</f>
        <v>11502</v>
      </c>
      <c r="F144">
        <v>11502</v>
      </c>
      <c r="G144" s="7">
        <f t="shared" si="7"/>
        <v>230.03999999999996</v>
      </c>
      <c r="H144">
        <v>1</v>
      </c>
      <c r="I144" t="s">
        <v>20</v>
      </c>
      <c r="J144" t="s">
        <v>20</v>
      </c>
      <c r="K144" s="7">
        <f t="shared" si="8"/>
        <v>6502</v>
      </c>
      <c r="L144">
        <v>117</v>
      </c>
      <c r="M144" s="6">
        <f>IF(ISERROR(E144/L144),0,E144/L144)</f>
        <v>98.307692307692307</v>
      </c>
      <c r="N144" t="s">
        <v>21</v>
      </c>
      <c r="O144" t="s">
        <v>22</v>
      </c>
      <c r="P144">
        <v>1333688400</v>
      </c>
      <c r="Q144">
        <v>1337230800</v>
      </c>
      <c r="R144" s="10">
        <f t="shared" si="6"/>
        <v>41005.208333333336</v>
      </c>
      <c r="S144" s="10">
        <f t="shared" si="6"/>
        <v>41046.208333333336</v>
      </c>
      <c r="T144" t="b">
        <v>0</v>
      </c>
      <c r="U144" t="b">
        <v>0</v>
      </c>
      <c r="V144" t="s">
        <v>28</v>
      </c>
      <c r="W144" t="s">
        <v>2037</v>
      </c>
      <c r="X144" t="s">
        <v>2043</v>
      </c>
    </row>
    <row r="145" spans="1:24" ht="46.8" x14ac:dyDescent="0.3">
      <c r="A145">
        <v>143</v>
      </c>
      <c r="B145" t="s">
        <v>338</v>
      </c>
      <c r="C145" s="3" t="s">
        <v>339</v>
      </c>
      <c r="D145">
        <v>5400</v>
      </c>
      <c r="E145" s="7">
        <f>IF(ISERROR(F145*H145),0,F145*H145)</f>
        <v>7322</v>
      </c>
      <c r="F145">
        <v>7322</v>
      </c>
      <c r="G145" s="7">
        <f t="shared" si="7"/>
        <v>135.59259259259261</v>
      </c>
      <c r="H145">
        <v>1</v>
      </c>
      <c r="I145" t="s">
        <v>20</v>
      </c>
      <c r="J145" t="s">
        <v>20</v>
      </c>
      <c r="K145" s="7">
        <f t="shared" si="8"/>
        <v>1922</v>
      </c>
      <c r="L145">
        <v>70</v>
      </c>
      <c r="M145" s="6">
        <f>IF(ISERROR(E145/L145),0,E145/L145)</f>
        <v>104.6</v>
      </c>
      <c r="N145" t="s">
        <v>21</v>
      </c>
      <c r="O145" t="s">
        <v>22</v>
      </c>
      <c r="P145">
        <v>1277701200</v>
      </c>
      <c r="Q145">
        <v>1279429200</v>
      </c>
      <c r="R145" s="10">
        <f t="shared" si="6"/>
        <v>40357.208333333336</v>
      </c>
      <c r="S145" s="10">
        <f t="shared" si="6"/>
        <v>40377.208333333336</v>
      </c>
      <c r="T145" t="b">
        <v>0</v>
      </c>
      <c r="U145" t="b">
        <v>0</v>
      </c>
      <c r="V145" t="s">
        <v>60</v>
      </c>
      <c r="W145" t="s">
        <v>2036</v>
      </c>
      <c r="X145" t="s">
        <v>2048</v>
      </c>
    </row>
    <row r="146" spans="1:24" ht="46.8" x14ac:dyDescent="0.3">
      <c r="A146">
        <v>144</v>
      </c>
      <c r="B146" t="s">
        <v>340</v>
      </c>
      <c r="C146" s="3" t="s">
        <v>341</v>
      </c>
      <c r="D146">
        <v>9000</v>
      </c>
      <c r="E146" s="7">
        <f>IF(ISERROR(F146*H146),0,F146*H146)</f>
        <v>11619</v>
      </c>
      <c r="F146">
        <v>11619</v>
      </c>
      <c r="G146" s="7">
        <f t="shared" si="7"/>
        <v>129.1</v>
      </c>
      <c r="H146">
        <v>1</v>
      </c>
      <c r="I146" t="s">
        <v>20</v>
      </c>
      <c r="J146" t="s">
        <v>20</v>
      </c>
      <c r="K146" s="7">
        <f t="shared" si="8"/>
        <v>2619</v>
      </c>
      <c r="L146">
        <v>135</v>
      </c>
      <c r="M146" s="6">
        <f>IF(ISERROR(E146/L146),0,E146/L146)</f>
        <v>86.066666666666663</v>
      </c>
      <c r="N146" t="s">
        <v>21</v>
      </c>
      <c r="O146" t="s">
        <v>22</v>
      </c>
      <c r="P146">
        <v>1560747600</v>
      </c>
      <c r="Q146">
        <v>1561438800</v>
      </c>
      <c r="R146" s="10">
        <f t="shared" si="6"/>
        <v>43633.208333333328</v>
      </c>
      <c r="S146" s="10">
        <f t="shared" si="6"/>
        <v>43641.208333333328</v>
      </c>
      <c r="T146" t="b">
        <v>0</v>
      </c>
      <c r="U146" t="b">
        <v>0</v>
      </c>
      <c r="V146" t="s">
        <v>33</v>
      </c>
      <c r="W146" t="s">
        <v>2038</v>
      </c>
      <c r="X146" t="s">
        <v>2044</v>
      </c>
    </row>
    <row r="147" spans="1:24" ht="46.8" x14ac:dyDescent="0.3">
      <c r="A147">
        <v>145</v>
      </c>
      <c r="B147" t="s">
        <v>342</v>
      </c>
      <c r="C147" s="3" t="s">
        <v>343</v>
      </c>
      <c r="D147">
        <v>25000</v>
      </c>
      <c r="E147" s="7">
        <f>IF(ISERROR(F147*H147),0,F147*H147)</f>
        <v>70953.599999999991</v>
      </c>
      <c r="F147">
        <v>59128</v>
      </c>
      <c r="G147" s="7">
        <f t="shared" si="7"/>
        <v>283.81439999999998</v>
      </c>
      <c r="H147">
        <v>1.2</v>
      </c>
      <c r="I147" t="s">
        <v>20</v>
      </c>
      <c r="J147" t="s">
        <v>20</v>
      </c>
      <c r="K147" s="7">
        <f t="shared" si="8"/>
        <v>45953.599999999991</v>
      </c>
      <c r="L147">
        <v>768</v>
      </c>
      <c r="M147" s="6">
        <f>IF(ISERROR(E147/L147),0,E147/L147)</f>
        <v>92.387499999999989</v>
      </c>
      <c r="N147" t="s">
        <v>98</v>
      </c>
      <c r="O147" t="s">
        <v>99</v>
      </c>
      <c r="P147">
        <v>1410066000</v>
      </c>
      <c r="Q147">
        <v>1410498000</v>
      </c>
      <c r="R147" s="10">
        <f t="shared" si="6"/>
        <v>41889.208333333336</v>
      </c>
      <c r="S147" s="10">
        <f t="shared" si="6"/>
        <v>41894.208333333336</v>
      </c>
      <c r="T147" t="b">
        <v>0</v>
      </c>
      <c r="U147" t="b">
        <v>0</v>
      </c>
      <c r="V147" t="s">
        <v>65</v>
      </c>
      <c r="W147" t="s">
        <v>2037</v>
      </c>
      <c r="X147" t="s">
        <v>2049</v>
      </c>
    </row>
    <row r="148" spans="1:24" ht="62.4" x14ac:dyDescent="0.3">
      <c r="A148">
        <v>146</v>
      </c>
      <c r="B148" t="s">
        <v>344</v>
      </c>
      <c r="C148" s="3" t="s">
        <v>345</v>
      </c>
      <c r="D148">
        <v>8800</v>
      </c>
      <c r="E148" s="7">
        <f>IF(ISERROR(F148*H148),0,F148*H148)</f>
        <v>1518</v>
      </c>
      <c r="F148">
        <v>1518</v>
      </c>
      <c r="G148" s="7">
        <f t="shared" si="7"/>
        <v>17.25</v>
      </c>
      <c r="H148">
        <v>1</v>
      </c>
      <c r="I148" t="s">
        <v>74</v>
      </c>
      <c r="J148" t="s">
        <v>74</v>
      </c>
      <c r="K148" s="7">
        <f t="shared" si="8"/>
        <v>-7282</v>
      </c>
      <c r="L148">
        <v>51</v>
      </c>
      <c r="M148" s="6">
        <f>IF(ISERROR(E148/L148),0,E148/L148)</f>
        <v>29.764705882352942</v>
      </c>
      <c r="N148" t="s">
        <v>21</v>
      </c>
      <c r="O148" t="s">
        <v>22</v>
      </c>
      <c r="P148">
        <v>1320732000</v>
      </c>
      <c r="Q148">
        <v>1322460000</v>
      </c>
      <c r="R148" s="10">
        <f t="shared" si="6"/>
        <v>40855.25</v>
      </c>
      <c r="S148" s="10">
        <f t="shared" si="6"/>
        <v>40875.25</v>
      </c>
      <c r="T148" t="b">
        <v>0</v>
      </c>
      <c r="U148" t="b">
        <v>0</v>
      </c>
      <c r="V148" t="s">
        <v>33</v>
      </c>
      <c r="W148" t="s">
        <v>2038</v>
      </c>
      <c r="X148" t="s">
        <v>2044</v>
      </c>
    </row>
    <row r="149" spans="1:24" ht="62.4" x14ac:dyDescent="0.3">
      <c r="A149">
        <v>147</v>
      </c>
      <c r="B149" t="s">
        <v>346</v>
      </c>
      <c r="C149" s="3" t="s">
        <v>347</v>
      </c>
      <c r="D149">
        <v>8300</v>
      </c>
      <c r="E149" s="7">
        <f>IF(ISERROR(F149*H149),0,F149*H149)</f>
        <v>9337</v>
      </c>
      <c r="F149">
        <v>9337</v>
      </c>
      <c r="G149" s="7">
        <f t="shared" si="7"/>
        <v>112.49397590361446</v>
      </c>
      <c r="H149">
        <v>1</v>
      </c>
      <c r="I149" t="s">
        <v>20</v>
      </c>
      <c r="J149" t="s">
        <v>20</v>
      </c>
      <c r="K149" s="7">
        <f t="shared" si="8"/>
        <v>1037</v>
      </c>
      <c r="L149">
        <v>199</v>
      </c>
      <c r="M149" s="6">
        <f>IF(ISERROR(E149/L149),0,E149/L149)</f>
        <v>46.91959798994975</v>
      </c>
      <c r="N149" t="s">
        <v>21</v>
      </c>
      <c r="O149" t="s">
        <v>22</v>
      </c>
      <c r="P149">
        <v>1465794000</v>
      </c>
      <c r="Q149">
        <v>1466312400</v>
      </c>
      <c r="R149" s="10">
        <f t="shared" si="6"/>
        <v>42534.208333333328</v>
      </c>
      <c r="S149" s="10">
        <f t="shared" si="6"/>
        <v>42540.208333333328</v>
      </c>
      <c r="T149" t="b">
        <v>0</v>
      </c>
      <c r="U149" t="b">
        <v>1</v>
      </c>
      <c r="V149" t="s">
        <v>33</v>
      </c>
      <c r="W149" t="s">
        <v>2038</v>
      </c>
      <c r="X149" t="s">
        <v>2044</v>
      </c>
    </row>
    <row r="150" spans="1:24" ht="46.8" x14ac:dyDescent="0.3">
      <c r="A150">
        <v>148</v>
      </c>
      <c r="B150" t="s">
        <v>348</v>
      </c>
      <c r="C150" s="3" t="s">
        <v>349</v>
      </c>
      <c r="D150">
        <v>9300</v>
      </c>
      <c r="E150" s="7">
        <f>IF(ISERROR(F150*H150),0,F150*H150)</f>
        <v>11255</v>
      </c>
      <c r="F150">
        <v>11255</v>
      </c>
      <c r="G150" s="7">
        <f t="shared" si="7"/>
        <v>121.02150537634408</v>
      </c>
      <c r="H150">
        <v>1</v>
      </c>
      <c r="I150" t="s">
        <v>20</v>
      </c>
      <c r="J150" t="s">
        <v>20</v>
      </c>
      <c r="K150" s="7">
        <f t="shared" si="8"/>
        <v>1955</v>
      </c>
      <c r="L150">
        <v>107</v>
      </c>
      <c r="M150" s="6">
        <f>IF(ISERROR(E150/L150),0,E150/L150)</f>
        <v>105.18691588785046</v>
      </c>
      <c r="N150" t="s">
        <v>21</v>
      </c>
      <c r="O150" t="s">
        <v>22</v>
      </c>
      <c r="P150">
        <v>1500958800</v>
      </c>
      <c r="Q150">
        <v>1501736400</v>
      </c>
      <c r="R150" s="10">
        <f t="shared" si="6"/>
        <v>42941.208333333328</v>
      </c>
      <c r="S150" s="10">
        <f t="shared" si="6"/>
        <v>42950.208333333328</v>
      </c>
      <c r="T150" t="b">
        <v>0</v>
      </c>
      <c r="U150" t="b">
        <v>0</v>
      </c>
      <c r="V150" t="s">
        <v>65</v>
      </c>
      <c r="W150" t="s">
        <v>2037</v>
      </c>
      <c r="X150" t="s">
        <v>2049</v>
      </c>
    </row>
    <row r="151" spans="1:24" ht="46.8" x14ac:dyDescent="0.3">
      <c r="A151">
        <v>149</v>
      </c>
      <c r="B151" t="s">
        <v>350</v>
      </c>
      <c r="C151" s="3" t="s">
        <v>351</v>
      </c>
      <c r="D151">
        <v>6200</v>
      </c>
      <c r="E151" s="7">
        <f>IF(ISERROR(F151*H151),0,F151*H151)</f>
        <v>13632</v>
      </c>
      <c r="F151">
        <v>13632</v>
      </c>
      <c r="G151" s="7">
        <f t="shared" si="7"/>
        <v>219.87096774193549</v>
      </c>
      <c r="H151">
        <v>1</v>
      </c>
      <c r="I151" t="s">
        <v>20</v>
      </c>
      <c r="J151" t="s">
        <v>20</v>
      </c>
      <c r="K151" s="7">
        <f t="shared" si="8"/>
        <v>7432</v>
      </c>
      <c r="L151">
        <v>195</v>
      </c>
      <c r="M151" s="6">
        <f>IF(ISERROR(E151/L151),0,E151/L151)</f>
        <v>69.907692307692301</v>
      </c>
      <c r="N151" t="s">
        <v>21</v>
      </c>
      <c r="O151" t="s">
        <v>22</v>
      </c>
      <c r="P151">
        <v>1357020000</v>
      </c>
      <c r="Q151">
        <v>1361512800</v>
      </c>
      <c r="R151" s="10">
        <f t="shared" si="6"/>
        <v>41275.25</v>
      </c>
      <c r="S151" s="10">
        <f t="shared" si="6"/>
        <v>41327.25</v>
      </c>
      <c r="T151" t="b">
        <v>0</v>
      </c>
      <c r="U151" t="b">
        <v>0</v>
      </c>
      <c r="V151" t="s">
        <v>60</v>
      </c>
      <c r="W151" t="s">
        <v>2036</v>
      </c>
      <c r="X151" t="s">
        <v>2048</v>
      </c>
    </row>
    <row r="152" spans="1:24" ht="46.8" x14ac:dyDescent="0.3">
      <c r="A152">
        <v>150</v>
      </c>
      <c r="B152" t="s">
        <v>352</v>
      </c>
      <c r="C152" s="3" t="s">
        <v>353</v>
      </c>
      <c r="D152">
        <v>100</v>
      </c>
      <c r="E152" s="7">
        <f>IF(ISERROR(F152*H152),0,F152*H152)</f>
        <v>1</v>
      </c>
      <c r="F152">
        <v>1</v>
      </c>
      <c r="G152" s="7">
        <f t="shared" si="7"/>
        <v>1</v>
      </c>
      <c r="H152">
        <v>1</v>
      </c>
      <c r="I152" t="s">
        <v>14</v>
      </c>
      <c r="J152" t="s">
        <v>14</v>
      </c>
      <c r="K152" s="7">
        <f t="shared" si="8"/>
        <v>-99</v>
      </c>
      <c r="L152">
        <v>1</v>
      </c>
      <c r="M152" s="6">
        <f>IF(ISERROR(E152/L152),0,E152/L152)</f>
        <v>1</v>
      </c>
      <c r="N152" t="s">
        <v>21</v>
      </c>
      <c r="O152" t="s">
        <v>22</v>
      </c>
      <c r="P152">
        <v>1544940000</v>
      </c>
      <c r="Q152">
        <v>1545026400</v>
      </c>
      <c r="R152" s="10">
        <f t="shared" si="6"/>
        <v>43450.25</v>
      </c>
      <c r="S152" s="10">
        <f t="shared" si="6"/>
        <v>43451.25</v>
      </c>
      <c r="T152" t="b">
        <v>0</v>
      </c>
      <c r="U152" t="b">
        <v>0</v>
      </c>
      <c r="V152" t="s">
        <v>23</v>
      </c>
      <c r="W152" t="s">
        <v>2036</v>
      </c>
      <c r="X152" t="s">
        <v>2042</v>
      </c>
    </row>
    <row r="153" spans="1:24" ht="46.8" x14ac:dyDescent="0.3">
      <c r="A153">
        <v>151</v>
      </c>
      <c r="B153" t="s">
        <v>354</v>
      </c>
      <c r="C153" s="3" t="s">
        <v>355</v>
      </c>
      <c r="D153">
        <v>137200</v>
      </c>
      <c r="E153" s="7">
        <f>IF(ISERROR(F153*H153),0,F153*H153)</f>
        <v>88037</v>
      </c>
      <c r="F153">
        <v>88037</v>
      </c>
      <c r="G153" s="7">
        <f t="shared" si="7"/>
        <v>64.166909620991248</v>
      </c>
      <c r="H153">
        <v>1</v>
      </c>
      <c r="I153" t="s">
        <v>14</v>
      </c>
      <c r="J153" t="s">
        <v>14</v>
      </c>
      <c r="K153" s="7">
        <f t="shared" si="8"/>
        <v>-49163</v>
      </c>
      <c r="L153">
        <v>1467</v>
      </c>
      <c r="M153" s="6">
        <f>IF(ISERROR(E153/L153),0,E153/L153)</f>
        <v>60.011588275391958</v>
      </c>
      <c r="N153" t="s">
        <v>21</v>
      </c>
      <c r="O153" t="s">
        <v>22</v>
      </c>
      <c r="P153">
        <v>1402290000</v>
      </c>
      <c r="Q153">
        <v>1406696400</v>
      </c>
      <c r="R153" s="10">
        <f t="shared" si="6"/>
        <v>41799.208333333336</v>
      </c>
      <c r="S153" s="10">
        <f t="shared" si="6"/>
        <v>41850.208333333336</v>
      </c>
      <c r="T153" t="b">
        <v>0</v>
      </c>
      <c r="U153" t="b">
        <v>0</v>
      </c>
      <c r="V153" t="s">
        <v>50</v>
      </c>
      <c r="W153" t="s">
        <v>2036</v>
      </c>
      <c r="X153" t="s">
        <v>2046</v>
      </c>
    </row>
    <row r="154" spans="1:24" ht="46.8" x14ac:dyDescent="0.3">
      <c r="A154">
        <v>152</v>
      </c>
      <c r="B154" t="s">
        <v>356</v>
      </c>
      <c r="C154" s="3" t="s">
        <v>357</v>
      </c>
      <c r="D154">
        <v>41500</v>
      </c>
      <c r="E154" s="7">
        <f>IF(ISERROR(F154*H154),0,F154*H154)</f>
        <v>175573</v>
      </c>
      <c r="F154">
        <v>175573</v>
      </c>
      <c r="G154" s="7">
        <f t="shared" si="7"/>
        <v>423.06746987951806</v>
      </c>
      <c r="H154">
        <v>1</v>
      </c>
      <c r="I154" t="s">
        <v>20</v>
      </c>
      <c r="J154" t="s">
        <v>20</v>
      </c>
      <c r="K154" s="7">
        <f t="shared" si="8"/>
        <v>134073</v>
      </c>
      <c r="L154">
        <v>3376</v>
      </c>
      <c r="M154" s="6">
        <f>IF(ISERROR(E154/L154),0,E154/L154)</f>
        <v>52.006220379146917</v>
      </c>
      <c r="N154" t="s">
        <v>21</v>
      </c>
      <c r="O154" t="s">
        <v>22</v>
      </c>
      <c r="P154">
        <v>1487311200</v>
      </c>
      <c r="Q154">
        <v>1487916000</v>
      </c>
      <c r="R154" s="10">
        <f t="shared" si="6"/>
        <v>42783.25</v>
      </c>
      <c r="S154" s="10">
        <f t="shared" si="6"/>
        <v>42790.25</v>
      </c>
      <c r="T154" t="b">
        <v>0</v>
      </c>
      <c r="U154" t="b">
        <v>0</v>
      </c>
      <c r="V154" t="s">
        <v>60</v>
      </c>
      <c r="W154" t="s">
        <v>2036</v>
      </c>
      <c r="X154" t="s">
        <v>2048</v>
      </c>
    </row>
    <row r="155" spans="1:24" ht="46.8" x14ac:dyDescent="0.3">
      <c r="A155">
        <v>153</v>
      </c>
      <c r="B155" t="s">
        <v>358</v>
      </c>
      <c r="C155" s="3" t="s">
        <v>359</v>
      </c>
      <c r="D155">
        <v>189400</v>
      </c>
      <c r="E155" s="7">
        <f>IF(ISERROR(F155*H155),0,F155*H155)</f>
        <v>176112</v>
      </c>
      <c r="F155">
        <v>176112</v>
      </c>
      <c r="G155" s="7">
        <f t="shared" si="7"/>
        <v>92.984160506863773</v>
      </c>
      <c r="H155">
        <v>1</v>
      </c>
      <c r="I155" t="s">
        <v>14</v>
      </c>
      <c r="J155" t="s">
        <v>14</v>
      </c>
      <c r="K155" s="7">
        <f t="shared" si="8"/>
        <v>-13288</v>
      </c>
      <c r="L155">
        <v>5681</v>
      </c>
      <c r="M155" s="6">
        <f>IF(ISERROR(E155/L155),0,E155/L155)</f>
        <v>31.000176025347649</v>
      </c>
      <c r="N155" t="s">
        <v>21</v>
      </c>
      <c r="O155" t="s">
        <v>22</v>
      </c>
      <c r="P155">
        <v>1350622800</v>
      </c>
      <c r="Q155">
        <v>1351141200</v>
      </c>
      <c r="R155" s="10">
        <f t="shared" si="6"/>
        <v>41201.208333333336</v>
      </c>
      <c r="S155" s="10">
        <f t="shared" si="6"/>
        <v>41207.208333333336</v>
      </c>
      <c r="T155" t="b">
        <v>0</v>
      </c>
      <c r="U155" t="b">
        <v>0</v>
      </c>
      <c r="V155" t="s">
        <v>33</v>
      </c>
      <c r="W155" t="s">
        <v>2038</v>
      </c>
      <c r="X155" t="s">
        <v>2044</v>
      </c>
    </row>
    <row r="156" spans="1:24" ht="46.8" x14ac:dyDescent="0.3">
      <c r="A156">
        <v>154</v>
      </c>
      <c r="B156" t="s">
        <v>360</v>
      </c>
      <c r="C156" s="3" t="s">
        <v>361</v>
      </c>
      <c r="D156">
        <v>171300</v>
      </c>
      <c r="E156" s="7">
        <f>IF(ISERROR(F156*H156),0,F156*H156)</f>
        <v>100650</v>
      </c>
      <c r="F156">
        <v>100650</v>
      </c>
      <c r="G156" s="7">
        <f t="shared" si="7"/>
        <v>58.756567425569173</v>
      </c>
      <c r="H156">
        <v>1</v>
      </c>
      <c r="I156" t="s">
        <v>14</v>
      </c>
      <c r="J156" t="s">
        <v>14</v>
      </c>
      <c r="K156" s="7">
        <f t="shared" si="8"/>
        <v>-70650</v>
      </c>
      <c r="L156">
        <v>1059</v>
      </c>
      <c r="M156" s="6">
        <f>IF(ISERROR(E156/L156),0,E156/L156)</f>
        <v>95.042492917847028</v>
      </c>
      <c r="N156" t="s">
        <v>21</v>
      </c>
      <c r="O156" t="s">
        <v>22</v>
      </c>
      <c r="P156">
        <v>1463029200</v>
      </c>
      <c r="Q156">
        <v>1465016400</v>
      </c>
      <c r="R156" s="10">
        <f t="shared" si="6"/>
        <v>42502.208333333328</v>
      </c>
      <c r="S156" s="10">
        <f t="shared" si="6"/>
        <v>42525.208333333328</v>
      </c>
      <c r="T156" t="b">
        <v>0</v>
      </c>
      <c r="U156" t="b">
        <v>1</v>
      </c>
      <c r="V156" t="s">
        <v>60</v>
      </c>
      <c r="W156" t="s">
        <v>2036</v>
      </c>
      <c r="X156" t="s">
        <v>2048</v>
      </c>
    </row>
    <row r="157" spans="1:24" ht="46.8" x14ac:dyDescent="0.3">
      <c r="A157">
        <v>155</v>
      </c>
      <c r="B157" t="s">
        <v>362</v>
      </c>
      <c r="C157" s="3" t="s">
        <v>363</v>
      </c>
      <c r="D157">
        <v>139500</v>
      </c>
      <c r="E157" s="7">
        <f>IF(ISERROR(F157*H157),0,F157*H157)</f>
        <v>90706</v>
      </c>
      <c r="F157">
        <v>90706</v>
      </c>
      <c r="G157" s="7">
        <f t="shared" si="7"/>
        <v>65.022222222222226</v>
      </c>
      <c r="H157">
        <v>1</v>
      </c>
      <c r="I157" t="s">
        <v>14</v>
      </c>
      <c r="J157" t="s">
        <v>14</v>
      </c>
      <c r="K157" s="7">
        <f t="shared" si="8"/>
        <v>-48794</v>
      </c>
      <c r="L157">
        <v>1194</v>
      </c>
      <c r="M157" s="6">
        <f>IF(ISERROR(E157/L157),0,E157/L157)</f>
        <v>75.968174204355108</v>
      </c>
      <c r="N157" t="s">
        <v>21</v>
      </c>
      <c r="O157" t="s">
        <v>22</v>
      </c>
      <c r="P157">
        <v>1269493200</v>
      </c>
      <c r="Q157">
        <v>1270789200</v>
      </c>
      <c r="R157" s="10">
        <f t="shared" si="6"/>
        <v>40262.208333333336</v>
      </c>
      <c r="S157" s="10">
        <f t="shared" si="6"/>
        <v>40277.208333333336</v>
      </c>
      <c r="T157" t="b">
        <v>0</v>
      </c>
      <c r="U157" t="b">
        <v>0</v>
      </c>
      <c r="V157" t="s">
        <v>33</v>
      </c>
      <c r="W157" t="s">
        <v>2038</v>
      </c>
      <c r="X157" t="s">
        <v>2044</v>
      </c>
    </row>
    <row r="158" spans="1:24" ht="46.8" x14ac:dyDescent="0.3">
      <c r="A158">
        <v>156</v>
      </c>
      <c r="B158" t="s">
        <v>364</v>
      </c>
      <c r="C158" s="3" t="s">
        <v>365</v>
      </c>
      <c r="D158">
        <v>36400</v>
      </c>
      <c r="E158" s="7">
        <f>IF(ISERROR(F158*H158),0,F158*H158)</f>
        <v>18570.66</v>
      </c>
      <c r="F158">
        <v>26914</v>
      </c>
      <c r="G158" s="7">
        <f t="shared" si="7"/>
        <v>51.018296703296706</v>
      </c>
      <c r="H158">
        <v>0.69</v>
      </c>
      <c r="I158" t="s">
        <v>74</v>
      </c>
      <c r="J158" t="s">
        <v>74</v>
      </c>
      <c r="K158" s="7">
        <f t="shared" si="8"/>
        <v>-17829.34</v>
      </c>
      <c r="L158">
        <v>379</v>
      </c>
      <c r="M158" s="6">
        <f>IF(ISERROR(E158/L158),0,E158/L158)</f>
        <v>48.999102902374666</v>
      </c>
      <c r="N158" t="s">
        <v>26</v>
      </c>
      <c r="O158" t="s">
        <v>27</v>
      </c>
      <c r="P158">
        <v>1570251600</v>
      </c>
      <c r="Q158">
        <v>1572325200</v>
      </c>
      <c r="R158" s="10">
        <f t="shared" si="6"/>
        <v>43743.208333333328</v>
      </c>
      <c r="S158" s="10">
        <f t="shared" si="6"/>
        <v>43767.208333333328</v>
      </c>
      <c r="T158" t="b">
        <v>0</v>
      </c>
      <c r="U158" t="b">
        <v>0</v>
      </c>
      <c r="V158" t="s">
        <v>23</v>
      </c>
      <c r="W158" t="s">
        <v>2036</v>
      </c>
      <c r="X158" t="s">
        <v>2042</v>
      </c>
    </row>
    <row r="159" spans="1:24" ht="46.8" x14ac:dyDescent="0.3">
      <c r="A159">
        <v>157</v>
      </c>
      <c r="B159" t="s">
        <v>366</v>
      </c>
      <c r="C159" s="3" t="s">
        <v>367</v>
      </c>
      <c r="D159">
        <v>4200</v>
      </c>
      <c r="E159" s="7">
        <f>IF(ISERROR(F159*H159),0,F159*H159)</f>
        <v>1526.28</v>
      </c>
      <c r="F159">
        <v>2212</v>
      </c>
      <c r="G159" s="7">
        <f t="shared" si="7"/>
        <v>36.340000000000003</v>
      </c>
      <c r="H159">
        <v>0.69</v>
      </c>
      <c r="I159" t="s">
        <v>14</v>
      </c>
      <c r="J159" t="s">
        <v>14</v>
      </c>
      <c r="K159" s="7">
        <f t="shared" si="8"/>
        <v>-2673.7200000000003</v>
      </c>
      <c r="L159">
        <v>30</v>
      </c>
      <c r="M159" s="6">
        <f>IF(ISERROR(E159/L159),0,E159/L159)</f>
        <v>50.875999999999998</v>
      </c>
      <c r="N159" t="s">
        <v>26</v>
      </c>
      <c r="O159" t="s">
        <v>27</v>
      </c>
      <c r="P159">
        <v>1388383200</v>
      </c>
      <c r="Q159">
        <v>1389420000</v>
      </c>
      <c r="R159" s="10">
        <f t="shared" si="6"/>
        <v>41638.25</v>
      </c>
      <c r="S159" s="10">
        <f t="shared" si="6"/>
        <v>41650.25</v>
      </c>
      <c r="T159" t="b">
        <v>0</v>
      </c>
      <c r="U159" t="b">
        <v>0</v>
      </c>
      <c r="V159" t="s">
        <v>122</v>
      </c>
      <c r="W159" t="s">
        <v>2056</v>
      </c>
      <c r="X159" t="s">
        <v>2057</v>
      </c>
    </row>
    <row r="160" spans="1:24" ht="46.8" x14ac:dyDescent="0.3">
      <c r="A160">
        <v>158</v>
      </c>
      <c r="B160" t="s">
        <v>368</v>
      </c>
      <c r="C160" s="3" t="s">
        <v>369</v>
      </c>
      <c r="D160">
        <v>2100</v>
      </c>
      <c r="E160" s="7">
        <f>IF(ISERROR(F160*H160),0,F160*H160)</f>
        <v>4640</v>
      </c>
      <c r="F160">
        <v>4640</v>
      </c>
      <c r="G160" s="7">
        <f t="shared" si="7"/>
        <v>220.95238095238096</v>
      </c>
      <c r="H160">
        <v>1</v>
      </c>
      <c r="I160" t="s">
        <v>20</v>
      </c>
      <c r="J160" t="s">
        <v>20</v>
      </c>
      <c r="K160" s="7">
        <f t="shared" si="8"/>
        <v>2540</v>
      </c>
      <c r="L160">
        <v>41</v>
      </c>
      <c r="M160" s="6">
        <f>IF(ISERROR(E160/L160),0,E160/L160)</f>
        <v>113.17073170731707</v>
      </c>
      <c r="N160" t="s">
        <v>21</v>
      </c>
      <c r="O160" t="s">
        <v>22</v>
      </c>
      <c r="P160">
        <v>1449554400</v>
      </c>
      <c r="Q160">
        <v>1449640800</v>
      </c>
      <c r="R160" s="10">
        <f t="shared" si="6"/>
        <v>42346.25</v>
      </c>
      <c r="S160" s="10">
        <f t="shared" si="6"/>
        <v>42347.25</v>
      </c>
      <c r="T160" t="b">
        <v>0</v>
      </c>
      <c r="U160" t="b">
        <v>0</v>
      </c>
      <c r="V160" t="s">
        <v>23</v>
      </c>
      <c r="W160" t="s">
        <v>2036</v>
      </c>
      <c r="X160" t="s">
        <v>2042</v>
      </c>
    </row>
    <row r="161" spans="1:24" ht="46.8" x14ac:dyDescent="0.3">
      <c r="A161">
        <v>159</v>
      </c>
      <c r="B161" t="s">
        <v>370</v>
      </c>
      <c r="C161" s="3" t="s">
        <v>371</v>
      </c>
      <c r="D161">
        <v>191200</v>
      </c>
      <c r="E161" s="7">
        <f>IF(ISERROR(F161*H161),0,F161*H161)</f>
        <v>191222</v>
      </c>
      <c r="F161">
        <v>191222</v>
      </c>
      <c r="G161" s="7">
        <f t="shared" si="7"/>
        <v>100.01150627615063</v>
      </c>
      <c r="H161">
        <v>1</v>
      </c>
      <c r="I161" t="s">
        <v>20</v>
      </c>
      <c r="J161" t="s">
        <v>20</v>
      </c>
      <c r="K161" s="7">
        <f t="shared" si="8"/>
        <v>22</v>
      </c>
      <c r="L161">
        <v>1821</v>
      </c>
      <c r="M161" s="6">
        <f>IF(ISERROR(E161/L161),0,E161/L161)</f>
        <v>105.00933552992861</v>
      </c>
      <c r="N161" t="s">
        <v>21</v>
      </c>
      <c r="O161" t="s">
        <v>22</v>
      </c>
      <c r="P161">
        <v>1553662800</v>
      </c>
      <c r="Q161">
        <v>1555218000</v>
      </c>
      <c r="R161" s="10">
        <f t="shared" si="6"/>
        <v>43551.208333333328</v>
      </c>
      <c r="S161" s="10">
        <f t="shared" si="6"/>
        <v>43569.208333333328</v>
      </c>
      <c r="T161" t="b">
        <v>0</v>
      </c>
      <c r="U161" t="b">
        <v>1</v>
      </c>
      <c r="V161" t="s">
        <v>33</v>
      </c>
      <c r="W161" t="s">
        <v>2038</v>
      </c>
      <c r="X161" t="s">
        <v>2044</v>
      </c>
    </row>
    <row r="162" spans="1:24" ht="46.8" x14ac:dyDescent="0.3">
      <c r="A162">
        <v>160</v>
      </c>
      <c r="B162" t="s">
        <v>372</v>
      </c>
      <c r="C162" s="3" t="s">
        <v>373</v>
      </c>
      <c r="D162">
        <v>8000</v>
      </c>
      <c r="E162" s="7">
        <f>IF(ISERROR(F162*H162),0,F162*H162)</f>
        <v>12985</v>
      </c>
      <c r="F162">
        <v>12985</v>
      </c>
      <c r="G162" s="7">
        <f t="shared" si="7"/>
        <v>162.3125</v>
      </c>
      <c r="H162">
        <v>1</v>
      </c>
      <c r="I162" t="s">
        <v>20</v>
      </c>
      <c r="J162" t="s">
        <v>20</v>
      </c>
      <c r="K162" s="7">
        <f t="shared" si="8"/>
        <v>4985</v>
      </c>
      <c r="L162">
        <v>164</v>
      </c>
      <c r="M162" s="6">
        <f>IF(ISERROR(E162/L162),0,E162/L162)</f>
        <v>79.176829268292678</v>
      </c>
      <c r="N162" t="s">
        <v>21</v>
      </c>
      <c r="O162" t="s">
        <v>22</v>
      </c>
      <c r="P162">
        <v>1556341200</v>
      </c>
      <c r="Q162">
        <v>1557723600</v>
      </c>
      <c r="R162" s="10">
        <f t="shared" si="6"/>
        <v>43582.208333333328</v>
      </c>
      <c r="S162" s="10">
        <f t="shared" si="6"/>
        <v>43598.208333333328</v>
      </c>
      <c r="T162" t="b">
        <v>0</v>
      </c>
      <c r="U162" t="b">
        <v>0</v>
      </c>
      <c r="V162" t="s">
        <v>65</v>
      </c>
      <c r="W162" t="s">
        <v>2037</v>
      </c>
      <c r="X162" t="s">
        <v>2049</v>
      </c>
    </row>
    <row r="163" spans="1:24" ht="78" x14ac:dyDescent="0.3">
      <c r="A163">
        <v>161</v>
      </c>
      <c r="B163" t="s">
        <v>374</v>
      </c>
      <c r="C163" s="3" t="s">
        <v>375</v>
      </c>
      <c r="D163">
        <v>5500</v>
      </c>
      <c r="E163" s="7">
        <f>IF(ISERROR(F163*H163),0,F163*H163)</f>
        <v>4300</v>
      </c>
      <c r="F163">
        <v>4300</v>
      </c>
      <c r="G163" s="7">
        <f t="shared" si="7"/>
        <v>78.181818181818187</v>
      </c>
      <c r="H163">
        <v>1</v>
      </c>
      <c r="I163" t="s">
        <v>14</v>
      </c>
      <c r="J163" t="s">
        <v>14</v>
      </c>
      <c r="K163" s="7">
        <f t="shared" si="8"/>
        <v>-1200</v>
      </c>
      <c r="L163">
        <v>75</v>
      </c>
      <c r="M163" s="6">
        <f>IF(ISERROR(E163/L163),0,E163/L163)</f>
        <v>57.333333333333336</v>
      </c>
      <c r="N163" t="s">
        <v>21</v>
      </c>
      <c r="O163" t="s">
        <v>22</v>
      </c>
      <c r="P163">
        <v>1442984400</v>
      </c>
      <c r="Q163">
        <v>1443502800</v>
      </c>
      <c r="R163" s="10">
        <f t="shared" si="6"/>
        <v>42270.208333333328</v>
      </c>
      <c r="S163" s="10">
        <f t="shared" si="6"/>
        <v>42276.208333333328</v>
      </c>
      <c r="T163" t="b">
        <v>0</v>
      </c>
      <c r="U163" t="b">
        <v>1</v>
      </c>
      <c r="V163" t="s">
        <v>28</v>
      </c>
      <c r="W163" t="s">
        <v>2037</v>
      </c>
      <c r="X163" t="s">
        <v>2043</v>
      </c>
    </row>
    <row r="164" spans="1:24" ht="62.4" x14ac:dyDescent="0.3">
      <c r="A164">
        <v>162</v>
      </c>
      <c r="B164" t="s">
        <v>376</v>
      </c>
      <c r="C164" s="3" t="s">
        <v>377</v>
      </c>
      <c r="D164">
        <v>6100</v>
      </c>
      <c r="E164" s="7">
        <f>IF(ISERROR(F164*H164),0,F164*H164)</f>
        <v>10960.8</v>
      </c>
      <c r="F164">
        <v>9134</v>
      </c>
      <c r="G164" s="7">
        <f t="shared" si="7"/>
        <v>179.68524590163932</v>
      </c>
      <c r="H164">
        <v>1.2</v>
      </c>
      <c r="I164" t="s">
        <v>20</v>
      </c>
      <c r="J164" t="s">
        <v>20</v>
      </c>
      <c r="K164" s="7">
        <f t="shared" si="8"/>
        <v>4860.7999999999993</v>
      </c>
      <c r="L164">
        <v>157</v>
      </c>
      <c r="M164" s="6">
        <f>IF(ISERROR(E164/L164),0,E164/L164)</f>
        <v>69.814012738853492</v>
      </c>
      <c r="N164" t="s">
        <v>98</v>
      </c>
      <c r="O164" t="s">
        <v>99</v>
      </c>
      <c r="P164">
        <v>1544248800</v>
      </c>
      <c r="Q164">
        <v>1546840800</v>
      </c>
      <c r="R164" s="10">
        <f t="shared" si="6"/>
        <v>43442.25</v>
      </c>
      <c r="S164" s="10">
        <f t="shared" si="6"/>
        <v>43472.25</v>
      </c>
      <c r="T164" t="b">
        <v>0</v>
      </c>
      <c r="U164" t="b">
        <v>0</v>
      </c>
      <c r="V164" t="s">
        <v>23</v>
      </c>
      <c r="W164" t="s">
        <v>2036</v>
      </c>
      <c r="X164" t="s">
        <v>2042</v>
      </c>
    </row>
    <row r="165" spans="1:24" ht="46.8" x14ac:dyDescent="0.3">
      <c r="A165">
        <v>163</v>
      </c>
      <c r="B165" t="s">
        <v>378</v>
      </c>
      <c r="C165" s="3" t="s">
        <v>379</v>
      </c>
      <c r="D165">
        <v>3500</v>
      </c>
      <c r="E165" s="7">
        <f>IF(ISERROR(F165*H165),0,F165*H165)</f>
        <v>8864</v>
      </c>
      <c r="F165">
        <v>8864</v>
      </c>
      <c r="G165" s="7">
        <f t="shared" si="7"/>
        <v>253.25714285714284</v>
      </c>
      <c r="H165">
        <v>1</v>
      </c>
      <c r="I165" t="s">
        <v>20</v>
      </c>
      <c r="J165" t="s">
        <v>20</v>
      </c>
      <c r="K165" s="7">
        <f t="shared" si="8"/>
        <v>5364</v>
      </c>
      <c r="L165">
        <v>246</v>
      </c>
      <c r="M165" s="6">
        <f>IF(ISERROR(E165/L165),0,E165/L165)</f>
        <v>36.032520325203251</v>
      </c>
      <c r="N165" t="s">
        <v>21</v>
      </c>
      <c r="O165" t="s">
        <v>22</v>
      </c>
      <c r="P165">
        <v>1508475600</v>
      </c>
      <c r="Q165">
        <v>1512712800</v>
      </c>
      <c r="R165" s="10">
        <f t="shared" si="6"/>
        <v>43028.208333333328</v>
      </c>
      <c r="S165" s="10">
        <f t="shared" si="6"/>
        <v>43077.25</v>
      </c>
      <c r="T165" t="b">
        <v>0</v>
      </c>
      <c r="U165" t="b">
        <v>1</v>
      </c>
      <c r="V165" t="s">
        <v>122</v>
      </c>
      <c r="W165" t="s">
        <v>2056</v>
      </c>
      <c r="X165" t="s">
        <v>2057</v>
      </c>
    </row>
    <row r="166" spans="1:24" ht="62.4" x14ac:dyDescent="0.3">
      <c r="A166">
        <v>164</v>
      </c>
      <c r="B166" t="s">
        <v>380</v>
      </c>
      <c r="C166" s="3" t="s">
        <v>381</v>
      </c>
      <c r="D166">
        <v>150500</v>
      </c>
      <c r="E166" s="7">
        <f>IF(ISERROR(F166*H166),0,F166*H166)</f>
        <v>150755</v>
      </c>
      <c r="F166">
        <v>150755</v>
      </c>
      <c r="G166" s="7">
        <f t="shared" si="7"/>
        <v>100.16943521594683</v>
      </c>
      <c r="H166">
        <v>1</v>
      </c>
      <c r="I166" t="s">
        <v>20</v>
      </c>
      <c r="J166" t="s">
        <v>20</v>
      </c>
      <c r="K166" s="7">
        <f t="shared" si="8"/>
        <v>255</v>
      </c>
      <c r="L166">
        <v>1396</v>
      </c>
      <c r="M166" s="6">
        <f>IF(ISERROR(E166/L166),0,E166/L166)</f>
        <v>107.99068767908309</v>
      </c>
      <c r="N166" t="s">
        <v>21</v>
      </c>
      <c r="O166" t="s">
        <v>22</v>
      </c>
      <c r="P166">
        <v>1507438800</v>
      </c>
      <c r="Q166">
        <v>1507525200</v>
      </c>
      <c r="R166" s="10">
        <f t="shared" si="6"/>
        <v>43016.208333333328</v>
      </c>
      <c r="S166" s="10">
        <f t="shared" si="6"/>
        <v>43017.208333333328</v>
      </c>
      <c r="T166" t="b">
        <v>0</v>
      </c>
      <c r="U166" t="b">
        <v>0</v>
      </c>
      <c r="V166" t="s">
        <v>33</v>
      </c>
      <c r="W166" t="s">
        <v>2038</v>
      </c>
      <c r="X166" t="s">
        <v>2044</v>
      </c>
    </row>
    <row r="167" spans="1:24" ht="46.8" x14ac:dyDescent="0.3">
      <c r="A167">
        <v>165</v>
      </c>
      <c r="B167" t="s">
        <v>382</v>
      </c>
      <c r="C167" s="3" t="s">
        <v>383</v>
      </c>
      <c r="D167">
        <v>90400</v>
      </c>
      <c r="E167" s="7">
        <f>IF(ISERROR(F167*H167),0,F167*H167)</f>
        <v>110279</v>
      </c>
      <c r="F167">
        <v>110279</v>
      </c>
      <c r="G167" s="7">
        <f t="shared" si="7"/>
        <v>121.99004424778761</v>
      </c>
      <c r="H167">
        <v>1</v>
      </c>
      <c r="I167" t="s">
        <v>20</v>
      </c>
      <c r="J167" t="s">
        <v>20</v>
      </c>
      <c r="K167" s="7">
        <f t="shared" si="8"/>
        <v>19879</v>
      </c>
      <c r="L167">
        <v>2506</v>
      </c>
      <c r="M167" s="6">
        <f>IF(ISERROR(E167/L167),0,E167/L167)</f>
        <v>44.005985634477256</v>
      </c>
      <c r="N167" t="s">
        <v>21</v>
      </c>
      <c r="O167" t="s">
        <v>22</v>
      </c>
      <c r="P167">
        <v>1501563600</v>
      </c>
      <c r="Q167">
        <v>1504328400</v>
      </c>
      <c r="R167" s="10">
        <f t="shared" si="6"/>
        <v>42948.208333333328</v>
      </c>
      <c r="S167" s="10">
        <f t="shared" si="6"/>
        <v>42980.208333333328</v>
      </c>
      <c r="T167" t="b">
        <v>0</v>
      </c>
      <c r="U167" t="b">
        <v>0</v>
      </c>
      <c r="V167" t="s">
        <v>28</v>
      </c>
      <c r="W167" t="s">
        <v>2037</v>
      </c>
      <c r="X167" t="s">
        <v>2043</v>
      </c>
    </row>
    <row r="168" spans="1:24" ht="62.4" x14ac:dyDescent="0.3">
      <c r="A168">
        <v>166</v>
      </c>
      <c r="B168" t="s">
        <v>384</v>
      </c>
      <c r="C168" s="3" t="s">
        <v>385</v>
      </c>
      <c r="D168">
        <v>9800</v>
      </c>
      <c r="E168" s="7">
        <f>IF(ISERROR(F168*H168),0,F168*H168)</f>
        <v>13439</v>
      </c>
      <c r="F168">
        <v>13439</v>
      </c>
      <c r="G168" s="7">
        <f t="shared" si="7"/>
        <v>137.13265306122449</v>
      </c>
      <c r="H168">
        <v>1</v>
      </c>
      <c r="I168" t="s">
        <v>20</v>
      </c>
      <c r="J168" t="s">
        <v>20</v>
      </c>
      <c r="K168" s="7">
        <f t="shared" si="8"/>
        <v>3639</v>
      </c>
      <c r="L168">
        <v>244</v>
      </c>
      <c r="M168" s="6">
        <f>IF(ISERROR(E168/L168),0,E168/L168)</f>
        <v>55.077868852459019</v>
      </c>
      <c r="N168" t="s">
        <v>21</v>
      </c>
      <c r="O168" t="s">
        <v>22</v>
      </c>
      <c r="P168">
        <v>1292997600</v>
      </c>
      <c r="Q168">
        <v>1293343200</v>
      </c>
      <c r="R168" s="10">
        <f t="shared" si="6"/>
        <v>40534.25</v>
      </c>
      <c r="S168" s="10">
        <f t="shared" si="6"/>
        <v>40538.25</v>
      </c>
      <c r="T168" t="b">
        <v>0</v>
      </c>
      <c r="U168" t="b">
        <v>0</v>
      </c>
      <c r="V168" t="s">
        <v>122</v>
      </c>
      <c r="W168" t="s">
        <v>2056</v>
      </c>
      <c r="X168" t="s">
        <v>2057</v>
      </c>
    </row>
    <row r="169" spans="1:24" ht="46.8" x14ac:dyDescent="0.3">
      <c r="A169">
        <v>167</v>
      </c>
      <c r="B169" t="s">
        <v>386</v>
      </c>
      <c r="C169" s="3" t="s">
        <v>387</v>
      </c>
      <c r="D169">
        <v>2600</v>
      </c>
      <c r="E169" s="7">
        <f>IF(ISERROR(F169*H169),0,F169*H169)</f>
        <v>7454.7599999999993</v>
      </c>
      <c r="F169">
        <v>10804</v>
      </c>
      <c r="G169" s="7">
        <f t="shared" si="7"/>
        <v>286.72153846153844</v>
      </c>
      <c r="H169">
        <v>0.69</v>
      </c>
      <c r="I169" t="s">
        <v>20</v>
      </c>
      <c r="J169" t="s">
        <v>20</v>
      </c>
      <c r="K169" s="7">
        <f t="shared" si="8"/>
        <v>4854.7599999999993</v>
      </c>
      <c r="L169">
        <v>146</v>
      </c>
      <c r="M169" s="6">
        <f>IF(ISERROR(E169/L169),0,E169/L169)</f>
        <v>51.059999999999995</v>
      </c>
      <c r="N169" t="s">
        <v>26</v>
      </c>
      <c r="O169" t="s">
        <v>27</v>
      </c>
      <c r="P169">
        <v>1370840400</v>
      </c>
      <c r="Q169">
        <v>1371704400</v>
      </c>
      <c r="R169" s="10">
        <f t="shared" si="6"/>
        <v>41435.208333333336</v>
      </c>
      <c r="S169" s="10">
        <f t="shared" si="6"/>
        <v>41445.208333333336</v>
      </c>
      <c r="T169" t="b">
        <v>0</v>
      </c>
      <c r="U169" t="b">
        <v>0</v>
      </c>
      <c r="V169" t="s">
        <v>33</v>
      </c>
      <c r="W169" t="s">
        <v>2038</v>
      </c>
      <c r="X169" t="s">
        <v>2044</v>
      </c>
    </row>
    <row r="170" spans="1:24" ht="46.8" x14ac:dyDescent="0.3">
      <c r="A170">
        <v>168</v>
      </c>
      <c r="B170" t="s">
        <v>388</v>
      </c>
      <c r="C170" s="3" t="s">
        <v>389</v>
      </c>
      <c r="D170">
        <v>128100</v>
      </c>
      <c r="E170" s="7">
        <f>IF(ISERROR(F170*H170),0,F170*H170)</f>
        <v>6016.05</v>
      </c>
      <c r="F170">
        <v>40107</v>
      </c>
      <c r="G170" s="7">
        <f t="shared" si="7"/>
        <v>4.6963700234192034</v>
      </c>
      <c r="H170">
        <v>0.15</v>
      </c>
      <c r="I170" t="s">
        <v>14</v>
      </c>
      <c r="J170" t="s">
        <v>14</v>
      </c>
      <c r="K170" s="7">
        <f t="shared" si="8"/>
        <v>-122083.95</v>
      </c>
      <c r="L170">
        <v>955</v>
      </c>
      <c r="M170" s="6">
        <f>IF(ISERROR(E170/L170),0,E170/L170)</f>
        <v>6.2995287958115185</v>
      </c>
      <c r="N170" t="s">
        <v>36</v>
      </c>
      <c r="O170" t="s">
        <v>37</v>
      </c>
      <c r="P170">
        <v>1550815200</v>
      </c>
      <c r="Q170">
        <v>1552798800</v>
      </c>
      <c r="R170" s="10">
        <f t="shared" si="6"/>
        <v>43518.25</v>
      </c>
      <c r="S170" s="10">
        <f t="shared" si="6"/>
        <v>43541.208333333328</v>
      </c>
      <c r="T170" t="b">
        <v>0</v>
      </c>
      <c r="U170" t="b">
        <v>1</v>
      </c>
      <c r="V170" t="s">
        <v>60</v>
      </c>
      <c r="W170" t="s">
        <v>2036</v>
      </c>
      <c r="X170" t="s">
        <v>2048</v>
      </c>
    </row>
    <row r="171" spans="1:24" ht="46.8" x14ac:dyDescent="0.3">
      <c r="A171">
        <v>169</v>
      </c>
      <c r="B171" t="s">
        <v>390</v>
      </c>
      <c r="C171" s="3" t="s">
        <v>391</v>
      </c>
      <c r="D171">
        <v>23300</v>
      </c>
      <c r="E171" s="7">
        <f>IF(ISERROR(F171*H171),0,F171*H171)</f>
        <v>98811</v>
      </c>
      <c r="F171">
        <v>98811</v>
      </c>
      <c r="G171" s="7">
        <f t="shared" si="7"/>
        <v>424.08154506437768</v>
      </c>
      <c r="H171">
        <v>1</v>
      </c>
      <c r="I171" t="s">
        <v>20</v>
      </c>
      <c r="J171" t="s">
        <v>20</v>
      </c>
      <c r="K171" s="7">
        <f t="shared" si="8"/>
        <v>75511</v>
      </c>
      <c r="L171">
        <v>1267</v>
      </c>
      <c r="M171" s="6">
        <f>IF(ISERROR(E171/L171),0,E171/L171)</f>
        <v>77.988161010260455</v>
      </c>
      <c r="N171" t="s">
        <v>21</v>
      </c>
      <c r="O171" t="s">
        <v>22</v>
      </c>
      <c r="P171">
        <v>1339909200</v>
      </c>
      <c r="Q171">
        <v>1342328400</v>
      </c>
      <c r="R171" s="10">
        <f t="shared" si="6"/>
        <v>41077.208333333336</v>
      </c>
      <c r="S171" s="10">
        <f t="shared" si="6"/>
        <v>41105.208333333336</v>
      </c>
      <c r="T171" t="b">
        <v>0</v>
      </c>
      <c r="U171" t="b">
        <v>1</v>
      </c>
      <c r="V171" t="s">
        <v>100</v>
      </c>
      <c r="W171" t="s">
        <v>2039</v>
      </c>
      <c r="X171" t="s">
        <v>2054</v>
      </c>
    </row>
    <row r="172" spans="1:24" ht="46.8" x14ac:dyDescent="0.3">
      <c r="A172">
        <v>170</v>
      </c>
      <c r="B172" t="s">
        <v>392</v>
      </c>
      <c r="C172" s="3" t="s">
        <v>393</v>
      </c>
      <c r="D172">
        <v>188100</v>
      </c>
      <c r="E172" s="7">
        <f>IF(ISERROR(F172*H172),0,F172*H172)</f>
        <v>5528</v>
      </c>
      <c r="F172">
        <v>5528</v>
      </c>
      <c r="G172" s="7">
        <f t="shared" si="7"/>
        <v>2.93886230728336</v>
      </c>
      <c r="H172">
        <v>1</v>
      </c>
      <c r="I172" t="s">
        <v>14</v>
      </c>
      <c r="J172" t="s">
        <v>14</v>
      </c>
      <c r="K172" s="7">
        <f t="shared" si="8"/>
        <v>-182572</v>
      </c>
      <c r="L172">
        <v>67</v>
      </c>
      <c r="M172" s="6">
        <f>IF(ISERROR(E172/L172),0,E172/L172)</f>
        <v>82.507462686567166</v>
      </c>
      <c r="N172" t="s">
        <v>21</v>
      </c>
      <c r="O172" t="s">
        <v>22</v>
      </c>
      <c r="P172">
        <v>1501736400</v>
      </c>
      <c r="Q172">
        <v>1502341200</v>
      </c>
      <c r="R172" s="10">
        <f t="shared" si="6"/>
        <v>42950.208333333328</v>
      </c>
      <c r="S172" s="10">
        <f t="shared" si="6"/>
        <v>42957.208333333328</v>
      </c>
      <c r="T172" t="b">
        <v>0</v>
      </c>
      <c r="U172" t="b">
        <v>0</v>
      </c>
      <c r="V172" t="s">
        <v>60</v>
      </c>
      <c r="W172" t="s">
        <v>2036</v>
      </c>
      <c r="X172" t="s">
        <v>2048</v>
      </c>
    </row>
    <row r="173" spans="1:24" ht="62.4" x14ac:dyDescent="0.3">
      <c r="A173">
        <v>171</v>
      </c>
      <c r="B173" t="s">
        <v>394</v>
      </c>
      <c r="C173" s="3" t="s">
        <v>395</v>
      </c>
      <c r="D173">
        <v>4900</v>
      </c>
      <c r="E173" s="7">
        <f>IF(ISERROR(F173*H173),0,F173*H173)</f>
        <v>521</v>
      </c>
      <c r="F173">
        <v>521</v>
      </c>
      <c r="G173" s="7">
        <f t="shared" si="7"/>
        <v>10.63265306122449</v>
      </c>
      <c r="H173">
        <v>1</v>
      </c>
      <c r="I173" t="s">
        <v>14</v>
      </c>
      <c r="J173" t="s">
        <v>14</v>
      </c>
      <c r="K173" s="7">
        <f t="shared" si="8"/>
        <v>-4379</v>
      </c>
      <c r="L173">
        <v>5</v>
      </c>
      <c r="M173" s="6">
        <f>IF(ISERROR(E173/L173),0,E173/L173)</f>
        <v>104.2</v>
      </c>
      <c r="N173" t="s">
        <v>21</v>
      </c>
      <c r="O173" t="s">
        <v>22</v>
      </c>
      <c r="P173">
        <v>1395291600</v>
      </c>
      <c r="Q173">
        <v>1397192400</v>
      </c>
      <c r="R173" s="10">
        <f t="shared" si="6"/>
        <v>41718.208333333336</v>
      </c>
      <c r="S173" s="10">
        <f t="shared" si="6"/>
        <v>41740.208333333336</v>
      </c>
      <c r="T173" t="b">
        <v>0</v>
      </c>
      <c r="U173" t="b">
        <v>0</v>
      </c>
      <c r="V173" t="s">
        <v>206</v>
      </c>
      <c r="W173" t="s">
        <v>2040</v>
      </c>
      <c r="X173" t="s">
        <v>2061</v>
      </c>
    </row>
    <row r="174" spans="1:24" ht="46.8" x14ac:dyDescent="0.3">
      <c r="A174">
        <v>172</v>
      </c>
      <c r="B174" t="s">
        <v>396</v>
      </c>
      <c r="C174" s="3" t="s">
        <v>397</v>
      </c>
      <c r="D174">
        <v>800</v>
      </c>
      <c r="E174" s="7">
        <f>IF(ISERROR(F174*H174),0,F174*H174)</f>
        <v>663</v>
      </c>
      <c r="F174">
        <v>663</v>
      </c>
      <c r="G174" s="7">
        <f t="shared" si="7"/>
        <v>82.875</v>
      </c>
      <c r="H174">
        <v>1</v>
      </c>
      <c r="I174" t="s">
        <v>14</v>
      </c>
      <c r="J174" t="s">
        <v>14</v>
      </c>
      <c r="K174" s="7">
        <f t="shared" si="8"/>
        <v>-137</v>
      </c>
      <c r="L174">
        <v>26</v>
      </c>
      <c r="M174" s="6">
        <f>IF(ISERROR(E174/L174),0,E174/L174)</f>
        <v>25.5</v>
      </c>
      <c r="N174" t="s">
        <v>21</v>
      </c>
      <c r="O174" t="s">
        <v>22</v>
      </c>
      <c r="P174">
        <v>1405746000</v>
      </c>
      <c r="Q174">
        <v>1407042000</v>
      </c>
      <c r="R174" s="10">
        <f t="shared" si="6"/>
        <v>41839.208333333336</v>
      </c>
      <c r="S174" s="10">
        <f t="shared" si="6"/>
        <v>41854.208333333336</v>
      </c>
      <c r="T174" t="b">
        <v>0</v>
      </c>
      <c r="U174" t="b">
        <v>1</v>
      </c>
      <c r="V174" t="s">
        <v>42</v>
      </c>
      <c r="W174" t="s">
        <v>2039</v>
      </c>
      <c r="X174" t="s">
        <v>2045</v>
      </c>
    </row>
    <row r="175" spans="1:24" ht="46.8" x14ac:dyDescent="0.3">
      <c r="A175">
        <v>173</v>
      </c>
      <c r="B175" t="s">
        <v>398</v>
      </c>
      <c r="C175" s="3" t="s">
        <v>399</v>
      </c>
      <c r="D175">
        <v>96700</v>
      </c>
      <c r="E175" s="7">
        <f>IF(ISERROR(F175*H175),0,F175*H175)</f>
        <v>157635</v>
      </c>
      <c r="F175">
        <v>157635</v>
      </c>
      <c r="G175" s="7">
        <f t="shared" si="7"/>
        <v>163.01447776628748</v>
      </c>
      <c r="H175">
        <v>1</v>
      </c>
      <c r="I175" t="s">
        <v>20</v>
      </c>
      <c r="J175" t="s">
        <v>20</v>
      </c>
      <c r="K175" s="7">
        <f t="shared" si="8"/>
        <v>60935</v>
      </c>
      <c r="L175">
        <v>1561</v>
      </c>
      <c r="M175" s="6">
        <f>IF(ISERROR(E175/L175),0,E175/L175)</f>
        <v>100.98334401024984</v>
      </c>
      <c r="N175" t="s">
        <v>21</v>
      </c>
      <c r="O175" t="s">
        <v>22</v>
      </c>
      <c r="P175">
        <v>1368853200</v>
      </c>
      <c r="Q175">
        <v>1369371600</v>
      </c>
      <c r="R175" s="10">
        <f t="shared" si="6"/>
        <v>41412.208333333336</v>
      </c>
      <c r="S175" s="10">
        <f t="shared" si="6"/>
        <v>41418.208333333336</v>
      </c>
      <c r="T175" t="b">
        <v>0</v>
      </c>
      <c r="U175" t="b">
        <v>0</v>
      </c>
      <c r="V175" t="s">
        <v>33</v>
      </c>
      <c r="W175" t="s">
        <v>2038</v>
      </c>
      <c r="X175" t="s">
        <v>2044</v>
      </c>
    </row>
    <row r="176" spans="1:24" ht="46.8" x14ac:dyDescent="0.3">
      <c r="A176">
        <v>174</v>
      </c>
      <c r="B176" t="s">
        <v>400</v>
      </c>
      <c r="C176" s="3" t="s">
        <v>401</v>
      </c>
      <c r="D176">
        <v>600</v>
      </c>
      <c r="E176" s="7">
        <f>IF(ISERROR(F176*H176),0,F176*H176)</f>
        <v>5368</v>
      </c>
      <c r="F176">
        <v>5368</v>
      </c>
      <c r="G176" s="7">
        <f t="shared" si="7"/>
        <v>894.66666666666674</v>
      </c>
      <c r="H176">
        <v>1</v>
      </c>
      <c r="I176" t="s">
        <v>20</v>
      </c>
      <c r="J176" t="s">
        <v>20</v>
      </c>
      <c r="K176" s="7">
        <f t="shared" si="8"/>
        <v>4768</v>
      </c>
      <c r="L176">
        <v>48</v>
      </c>
      <c r="M176" s="6">
        <f>IF(ISERROR(E176/L176),0,E176/L176)</f>
        <v>111.83333333333333</v>
      </c>
      <c r="N176" t="s">
        <v>21</v>
      </c>
      <c r="O176" t="s">
        <v>22</v>
      </c>
      <c r="P176">
        <v>1444021200</v>
      </c>
      <c r="Q176">
        <v>1444107600</v>
      </c>
      <c r="R176" s="10">
        <f t="shared" si="6"/>
        <v>42282.208333333328</v>
      </c>
      <c r="S176" s="10">
        <f t="shared" si="6"/>
        <v>42283.208333333328</v>
      </c>
      <c r="T176" t="b">
        <v>0</v>
      </c>
      <c r="U176" t="b">
        <v>1</v>
      </c>
      <c r="V176" t="s">
        <v>65</v>
      </c>
      <c r="W176" t="s">
        <v>2037</v>
      </c>
      <c r="X176" t="s">
        <v>2049</v>
      </c>
    </row>
    <row r="177" spans="1:24" ht="46.8" x14ac:dyDescent="0.3">
      <c r="A177">
        <v>175</v>
      </c>
      <c r="B177" t="s">
        <v>402</v>
      </c>
      <c r="C177" s="3" t="s">
        <v>403</v>
      </c>
      <c r="D177">
        <v>181200</v>
      </c>
      <c r="E177" s="7">
        <f>IF(ISERROR(F177*H177),0,F177*H177)</f>
        <v>47459</v>
      </c>
      <c r="F177">
        <v>47459</v>
      </c>
      <c r="G177" s="7">
        <f t="shared" si="7"/>
        <v>26.191501103752756</v>
      </c>
      <c r="H177">
        <v>1</v>
      </c>
      <c r="I177" t="s">
        <v>14</v>
      </c>
      <c r="J177" t="s">
        <v>14</v>
      </c>
      <c r="K177" s="7">
        <f t="shared" si="8"/>
        <v>-133741</v>
      </c>
      <c r="L177">
        <v>1130</v>
      </c>
      <c r="M177" s="6">
        <f>IF(ISERROR(E177/L177),0,E177/L177)</f>
        <v>41.999115044247787</v>
      </c>
      <c r="N177" t="s">
        <v>21</v>
      </c>
      <c r="O177" t="s">
        <v>22</v>
      </c>
      <c r="P177">
        <v>1472619600</v>
      </c>
      <c r="Q177">
        <v>1474261200</v>
      </c>
      <c r="R177" s="10">
        <f t="shared" si="6"/>
        <v>42613.208333333328</v>
      </c>
      <c r="S177" s="10">
        <f t="shared" si="6"/>
        <v>42632.208333333328</v>
      </c>
      <c r="T177" t="b">
        <v>0</v>
      </c>
      <c r="U177" t="b">
        <v>0</v>
      </c>
      <c r="V177" t="s">
        <v>33</v>
      </c>
      <c r="W177" t="s">
        <v>2038</v>
      </c>
      <c r="X177" t="s">
        <v>2044</v>
      </c>
    </row>
    <row r="178" spans="1:24" ht="62.4" x14ac:dyDescent="0.3">
      <c r="A178">
        <v>176</v>
      </c>
      <c r="B178" t="s">
        <v>404</v>
      </c>
      <c r="C178" s="3" t="s">
        <v>405</v>
      </c>
      <c r="D178">
        <v>115000</v>
      </c>
      <c r="E178" s="7">
        <f>IF(ISERROR(F178*H178),0,F178*H178)</f>
        <v>86060</v>
      </c>
      <c r="F178">
        <v>86060</v>
      </c>
      <c r="G178" s="7">
        <f t="shared" si="7"/>
        <v>74.834782608695647</v>
      </c>
      <c r="H178">
        <v>1</v>
      </c>
      <c r="I178" t="s">
        <v>14</v>
      </c>
      <c r="J178" t="s">
        <v>14</v>
      </c>
      <c r="K178" s="7">
        <f t="shared" si="8"/>
        <v>-28940</v>
      </c>
      <c r="L178">
        <v>782</v>
      </c>
      <c r="M178" s="6">
        <f>IF(ISERROR(E178/L178),0,E178/L178)</f>
        <v>110.05115089514067</v>
      </c>
      <c r="N178" t="s">
        <v>21</v>
      </c>
      <c r="O178" t="s">
        <v>22</v>
      </c>
      <c r="P178">
        <v>1472878800</v>
      </c>
      <c r="Q178">
        <v>1473656400</v>
      </c>
      <c r="R178" s="10">
        <f t="shared" si="6"/>
        <v>42616.208333333328</v>
      </c>
      <c r="S178" s="10">
        <f t="shared" si="6"/>
        <v>42625.208333333328</v>
      </c>
      <c r="T178" t="b">
        <v>0</v>
      </c>
      <c r="U178" t="b">
        <v>0</v>
      </c>
      <c r="V178" t="s">
        <v>33</v>
      </c>
      <c r="W178" t="s">
        <v>2038</v>
      </c>
      <c r="X178" t="s">
        <v>2044</v>
      </c>
    </row>
    <row r="179" spans="1:24" ht="62.4" x14ac:dyDescent="0.3">
      <c r="A179">
        <v>177</v>
      </c>
      <c r="B179" t="s">
        <v>406</v>
      </c>
      <c r="C179" s="3" t="s">
        <v>407</v>
      </c>
      <c r="D179">
        <v>38800</v>
      </c>
      <c r="E179" s="7">
        <f>IF(ISERROR(F179*H179),0,F179*H179)</f>
        <v>161593</v>
      </c>
      <c r="F179">
        <v>161593</v>
      </c>
      <c r="G179" s="7">
        <f t="shared" si="7"/>
        <v>416.47680412371136</v>
      </c>
      <c r="H179">
        <v>1</v>
      </c>
      <c r="I179" t="s">
        <v>20</v>
      </c>
      <c r="J179" t="s">
        <v>20</v>
      </c>
      <c r="K179" s="7">
        <f t="shared" si="8"/>
        <v>122793</v>
      </c>
      <c r="L179">
        <v>2739</v>
      </c>
      <c r="M179" s="6">
        <f>IF(ISERROR(E179/L179),0,E179/L179)</f>
        <v>58.997079225994888</v>
      </c>
      <c r="N179" t="s">
        <v>21</v>
      </c>
      <c r="O179" t="s">
        <v>22</v>
      </c>
      <c r="P179">
        <v>1289800800</v>
      </c>
      <c r="Q179">
        <v>1291960800</v>
      </c>
      <c r="R179" s="10">
        <f t="shared" si="6"/>
        <v>40497.25</v>
      </c>
      <c r="S179" s="10">
        <f t="shared" si="6"/>
        <v>40522.25</v>
      </c>
      <c r="T179" t="b">
        <v>0</v>
      </c>
      <c r="U179" t="b">
        <v>0</v>
      </c>
      <c r="V179" t="s">
        <v>33</v>
      </c>
      <c r="W179" t="s">
        <v>2038</v>
      </c>
      <c r="X179" t="s">
        <v>2044</v>
      </c>
    </row>
    <row r="180" spans="1:24" ht="62.4" x14ac:dyDescent="0.3">
      <c r="A180">
        <v>178</v>
      </c>
      <c r="B180" t="s">
        <v>408</v>
      </c>
      <c r="C180" s="3" t="s">
        <v>409</v>
      </c>
      <c r="D180">
        <v>7200</v>
      </c>
      <c r="E180" s="7">
        <f>IF(ISERROR(F180*H180),0,F180*H180)</f>
        <v>6927</v>
      </c>
      <c r="F180">
        <v>6927</v>
      </c>
      <c r="G180" s="7">
        <f t="shared" si="7"/>
        <v>96.208333333333329</v>
      </c>
      <c r="H180">
        <v>1</v>
      </c>
      <c r="I180" t="s">
        <v>14</v>
      </c>
      <c r="J180" t="s">
        <v>14</v>
      </c>
      <c r="K180" s="7">
        <f t="shared" si="8"/>
        <v>-273</v>
      </c>
      <c r="L180">
        <v>210</v>
      </c>
      <c r="M180" s="6">
        <f>IF(ISERROR(E180/L180),0,E180/L180)</f>
        <v>32.985714285714288</v>
      </c>
      <c r="N180" t="s">
        <v>21</v>
      </c>
      <c r="O180" t="s">
        <v>22</v>
      </c>
      <c r="P180">
        <v>1505970000</v>
      </c>
      <c r="Q180">
        <v>1506747600</v>
      </c>
      <c r="R180" s="10">
        <f t="shared" si="6"/>
        <v>42999.208333333328</v>
      </c>
      <c r="S180" s="10">
        <f t="shared" si="6"/>
        <v>43008.208333333328</v>
      </c>
      <c r="T180" t="b">
        <v>0</v>
      </c>
      <c r="U180" t="b">
        <v>0</v>
      </c>
      <c r="V180" t="s">
        <v>17</v>
      </c>
      <c r="W180" t="s">
        <v>2035</v>
      </c>
      <c r="X180" t="s">
        <v>2041</v>
      </c>
    </row>
    <row r="181" spans="1:24" ht="62.4" x14ac:dyDescent="0.3">
      <c r="A181">
        <v>179</v>
      </c>
      <c r="B181" t="s">
        <v>410</v>
      </c>
      <c r="C181" s="3" t="s">
        <v>411</v>
      </c>
      <c r="D181">
        <v>44500</v>
      </c>
      <c r="E181" s="7">
        <f>IF(ISERROR(F181*H181),0,F181*H181)</f>
        <v>117796.9</v>
      </c>
      <c r="F181">
        <v>159185</v>
      </c>
      <c r="G181" s="7">
        <f t="shared" si="7"/>
        <v>264.71213483146067</v>
      </c>
      <c r="H181">
        <v>0.74</v>
      </c>
      <c r="I181" t="s">
        <v>20</v>
      </c>
      <c r="J181" t="s">
        <v>20</v>
      </c>
      <c r="K181" s="7">
        <f t="shared" si="8"/>
        <v>73296.899999999994</v>
      </c>
      <c r="L181">
        <v>3537</v>
      </c>
      <c r="M181" s="6">
        <f>IF(ISERROR(E181/L181),0,E181/L181)</f>
        <v>33.304184337008763</v>
      </c>
      <c r="N181" t="s">
        <v>15</v>
      </c>
      <c r="O181" t="s">
        <v>16</v>
      </c>
      <c r="P181">
        <v>1363496400</v>
      </c>
      <c r="Q181">
        <v>1363582800</v>
      </c>
      <c r="R181" s="10">
        <f t="shared" si="6"/>
        <v>41350.208333333336</v>
      </c>
      <c r="S181" s="10">
        <f t="shared" si="6"/>
        <v>41351.208333333336</v>
      </c>
      <c r="T181" t="b">
        <v>0</v>
      </c>
      <c r="U181" t="b">
        <v>1</v>
      </c>
      <c r="V181" t="s">
        <v>33</v>
      </c>
      <c r="W181" t="s">
        <v>2038</v>
      </c>
      <c r="X181" t="s">
        <v>2044</v>
      </c>
    </row>
    <row r="182" spans="1:24" ht="46.8" x14ac:dyDescent="0.3">
      <c r="A182">
        <v>180</v>
      </c>
      <c r="B182" t="s">
        <v>412</v>
      </c>
      <c r="C182" s="3" t="s">
        <v>413</v>
      </c>
      <c r="D182">
        <v>56000</v>
      </c>
      <c r="E182" s="7">
        <f>IF(ISERROR(F182*H182),0,F182*H182)</f>
        <v>119187.84</v>
      </c>
      <c r="F182">
        <v>172736</v>
      </c>
      <c r="G182" s="7">
        <f t="shared" si="7"/>
        <v>212.83542857142859</v>
      </c>
      <c r="H182">
        <v>0.69</v>
      </c>
      <c r="I182" t="s">
        <v>20</v>
      </c>
      <c r="J182" t="s">
        <v>20</v>
      </c>
      <c r="K182" s="7">
        <f t="shared" si="8"/>
        <v>63187.839999999997</v>
      </c>
      <c r="L182">
        <v>2107</v>
      </c>
      <c r="M182" s="6">
        <f>IF(ISERROR(E182/L182),0,E182/L182)</f>
        <v>56.567555766492639</v>
      </c>
      <c r="N182" t="s">
        <v>26</v>
      </c>
      <c r="O182" t="s">
        <v>27</v>
      </c>
      <c r="P182">
        <v>1269234000</v>
      </c>
      <c r="Q182">
        <v>1269666000</v>
      </c>
      <c r="R182" s="10">
        <f t="shared" si="6"/>
        <v>40259.208333333336</v>
      </c>
      <c r="S182" s="10">
        <f t="shared" si="6"/>
        <v>40264.208333333336</v>
      </c>
      <c r="T182" t="b">
        <v>0</v>
      </c>
      <c r="U182" t="b">
        <v>0</v>
      </c>
      <c r="V182" t="s">
        <v>65</v>
      </c>
      <c r="W182" t="s">
        <v>2037</v>
      </c>
      <c r="X182" t="s">
        <v>2049</v>
      </c>
    </row>
    <row r="183" spans="1:24" ht="46.8" x14ac:dyDescent="0.3">
      <c r="A183">
        <v>181</v>
      </c>
      <c r="B183" t="s">
        <v>414</v>
      </c>
      <c r="C183" s="3" t="s">
        <v>415</v>
      </c>
      <c r="D183">
        <v>8600</v>
      </c>
      <c r="E183" s="7">
        <f>IF(ISERROR(F183*H183),0,F183*H183)</f>
        <v>5315</v>
      </c>
      <c r="F183">
        <v>5315</v>
      </c>
      <c r="G183" s="7">
        <f t="shared" si="7"/>
        <v>61.802325581395344</v>
      </c>
      <c r="H183">
        <v>1</v>
      </c>
      <c r="I183" t="s">
        <v>14</v>
      </c>
      <c r="J183" t="s">
        <v>14</v>
      </c>
      <c r="K183" s="7">
        <f t="shared" si="8"/>
        <v>-3285</v>
      </c>
      <c r="L183">
        <v>136</v>
      </c>
      <c r="M183" s="6">
        <f>IF(ISERROR(E183/L183),0,E183/L183)</f>
        <v>39.080882352941174</v>
      </c>
      <c r="N183" t="s">
        <v>21</v>
      </c>
      <c r="O183" t="s">
        <v>22</v>
      </c>
      <c r="P183">
        <v>1507093200</v>
      </c>
      <c r="Q183">
        <v>1508648400</v>
      </c>
      <c r="R183" s="10">
        <f t="shared" si="6"/>
        <v>43012.208333333328</v>
      </c>
      <c r="S183" s="10">
        <f t="shared" si="6"/>
        <v>43030.208333333328</v>
      </c>
      <c r="T183" t="b">
        <v>0</v>
      </c>
      <c r="U183" t="b">
        <v>0</v>
      </c>
      <c r="V183" t="s">
        <v>28</v>
      </c>
      <c r="W183" t="s">
        <v>2037</v>
      </c>
      <c r="X183" t="s">
        <v>2043</v>
      </c>
    </row>
    <row r="184" spans="1:24" ht="78" x14ac:dyDescent="0.3">
      <c r="A184">
        <v>182</v>
      </c>
      <c r="B184" t="s">
        <v>416</v>
      </c>
      <c r="C184" s="3" t="s">
        <v>417</v>
      </c>
      <c r="D184">
        <v>27100</v>
      </c>
      <c r="E184" s="7">
        <f>IF(ISERROR(F184*H184),0,F184*H184)</f>
        <v>29362.5</v>
      </c>
      <c r="F184">
        <v>195750</v>
      </c>
      <c r="G184" s="7">
        <f t="shared" si="7"/>
        <v>108.34870848708486</v>
      </c>
      <c r="H184">
        <v>0.15</v>
      </c>
      <c r="I184" t="s">
        <v>20</v>
      </c>
      <c r="J184" t="s">
        <v>20</v>
      </c>
      <c r="K184" s="7">
        <f t="shared" si="8"/>
        <v>2262.5</v>
      </c>
      <c r="L184">
        <v>3318</v>
      </c>
      <c r="M184" s="6">
        <f>IF(ISERROR(E184/L184),0,E184/L184)</f>
        <v>8.8494575045207959</v>
      </c>
      <c r="N184" t="s">
        <v>36</v>
      </c>
      <c r="O184" t="s">
        <v>37</v>
      </c>
      <c r="P184">
        <v>1560574800</v>
      </c>
      <c r="Q184">
        <v>1561957200</v>
      </c>
      <c r="R184" s="10">
        <f t="shared" si="6"/>
        <v>43631.208333333328</v>
      </c>
      <c r="S184" s="10">
        <f t="shared" si="6"/>
        <v>43647.208333333328</v>
      </c>
      <c r="T184" t="b">
        <v>0</v>
      </c>
      <c r="U184" t="b">
        <v>0</v>
      </c>
      <c r="V184" t="s">
        <v>33</v>
      </c>
      <c r="W184" t="s">
        <v>2038</v>
      </c>
      <c r="X184" t="s">
        <v>2044</v>
      </c>
    </row>
    <row r="185" spans="1:24" ht="62.4" x14ac:dyDescent="0.3">
      <c r="A185">
        <v>183</v>
      </c>
      <c r="B185" t="s">
        <v>418</v>
      </c>
      <c r="C185" s="3" t="s">
        <v>419</v>
      </c>
      <c r="D185">
        <v>5100</v>
      </c>
      <c r="E185" s="7">
        <f>IF(ISERROR(F185*H185),0,F185*H185)</f>
        <v>2608.5</v>
      </c>
      <c r="F185">
        <v>3525</v>
      </c>
      <c r="G185" s="7">
        <f t="shared" si="7"/>
        <v>51.147058823529413</v>
      </c>
      <c r="H185">
        <v>0.74</v>
      </c>
      <c r="I185" t="s">
        <v>14</v>
      </c>
      <c r="J185" t="s">
        <v>14</v>
      </c>
      <c r="K185" s="7">
        <f t="shared" si="8"/>
        <v>-2491.5</v>
      </c>
      <c r="L185">
        <v>86</v>
      </c>
      <c r="M185" s="6">
        <f>IF(ISERROR(E185/L185),0,E185/L185)</f>
        <v>30.331395348837209</v>
      </c>
      <c r="N185" t="s">
        <v>15</v>
      </c>
      <c r="O185" t="s">
        <v>16</v>
      </c>
      <c r="P185">
        <v>1284008400</v>
      </c>
      <c r="Q185">
        <v>1285131600</v>
      </c>
      <c r="R185" s="10">
        <f t="shared" si="6"/>
        <v>40430.208333333336</v>
      </c>
      <c r="S185" s="10">
        <f t="shared" si="6"/>
        <v>40443.208333333336</v>
      </c>
      <c r="T185" t="b">
        <v>0</v>
      </c>
      <c r="U185" t="b">
        <v>0</v>
      </c>
      <c r="V185" t="s">
        <v>23</v>
      </c>
      <c r="W185" t="s">
        <v>2036</v>
      </c>
      <c r="X185" t="s">
        <v>2042</v>
      </c>
    </row>
    <row r="186" spans="1:24" ht="46.8" x14ac:dyDescent="0.3">
      <c r="A186">
        <v>184</v>
      </c>
      <c r="B186" t="s">
        <v>420</v>
      </c>
      <c r="C186" s="3" t="s">
        <v>421</v>
      </c>
      <c r="D186">
        <v>3600</v>
      </c>
      <c r="E186" s="7">
        <f>IF(ISERROR(F186*H186),0,F186*H186)</f>
        <v>10550</v>
      </c>
      <c r="F186">
        <v>10550</v>
      </c>
      <c r="G186" s="7">
        <f t="shared" si="7"/>
        <v>293.05555555555554</v>
      </c>
      <c r="H186">
        <v>1</v>
      </c>
      <c r="I186" t="s">
        <v>20</v>
      </c>
      <c r="J186" t="s">
        <v>20</v>
      </c>
      <c r="K186" s="7">
        <f t="shared" si="8"/>
        <v>6950</v>
      </c>
      <c r="L186">
        <v>340</v>
      </c>
      <c r="M186" s="6">
        <f>IF(ISERROR(E186/L186),0,E186/L186)</f>
        <v>31.029411764705884</v>
      </c>
      <c r="N186" t="s">
        <v>21</v>
      </c>
      <c r="O186" t="s">
        <v>22</v>
      </c>
      <c r="P186">
        <v>1556859600</v>
      </c>
      <c r="Q186">
        <v>1556946000</v>
      </c>
      <c r="R186" s="10">
        <f t="shared" si="6"/>
        <v>43588.208333333328</v>
      </c>
      <c r="S186" s="10">
        <f t="shared" si="6"/>
        <v>43589.208333333328</v>
      </c>
      <c r="T186" t="b">
        <v>0</v>
      </c>
      <c r="U186" t="b">
        <v>0</v>
      </c>
      <c r="V186" t="s">
        <v>33</v>
      </c>
      <c r="W186" t="s">
        <v>2038</v>
      </c>
      <c r="X186" t="s">
        <v>2044</v>
      </c>
    </row>
    <row r="187" spans="1:24" ht="62.4" x14ac:dyDescent="0.3">
      <c r="A187">
        <v>185</v>
      </c>
      <c r="B187" t="s">
        <v>422</v>
      </c>
      <c r="C187" s="3" t="s">
        <v>423</v>
      </c>
      <c r="D187">
        <v>1000</v>
      </c>
      <c r="E187" s="7">
        <f>IF(ISERROR(F187*H187),0,F187*H187)</f>
        <v>718</v>
      </c>
      <c r="F187">
        <v>718</v>
      </c>
      <c r="G187" s="7">
        <f t="shared" si="7"/>
        <v>71.8</v>
      </c>
      <c r="H187">
        <v>1</v>
      </c>
      <c r="I187" t="s">
        <v>14</v>
      </c>
      <c r="J187" t="s">
        <v>14</v>
      </c>
      <c r="K187" s="7">
        <f t="shared" si="8"/>
        <v>-282</v>
      </c>
      <c r="L187">
        <v>19</v>
      </c>
      <c r="M187" s="6">
        <f>IF(ISERROR(E187/L187),0,E187/L187)</f>
        <v>37.789473684210527</v>
      </c>
      <c r="N187" t="s">
        <v>21</v>
      </c>
      <c r="O187" t="s">
        <v>22</v>
      </c>
      <c r="P187">
        <v>1526187600</v>
      </c>
      <c r="Q187">
        <v>1527138000</v>
      </c>
      <c r="R187" s="10">
        <f t="shared" si="6"/>
        <v>43233.208333333328</v>
      </c>
      <c r="S187" s="10">
        <f t="shared" si="6"/>
        <v>43244.208333333328</v>
      </c>
      <c r="T187" t="b">
        <v>0</v>
      </c>
      <c r="U187" t="b">
        <v>0</v>
      </c>
      <c r="V187" t="s">
        <v>269</v>
      </c>
      <c r="W187" t="s">
        <v>2039</v>
      </c>
      <c r="X187" t="s">
        <v>2062</v>
      </c>
    </row>
    <row r="188" spans="1:24" ht="46.8" x14ac:dyDescent="0.3">
      <c r="A188">
        <v>186</v>
      </c>
      <c r="B188" t="s">
        <v>424</v>
      </c>
      <c r="C188" s="3" t="s">
        <v>425</v>
      </c>
      <c r="D188">
        <v>88800</v>
      </c>
      <c r="E188" s="7">
        <f>IF(ISERROR(F188*H188),0,F188*H188)</f>
        <v>28358</v>
      </c>
      <c r="F188">
        <v>28358</v>
      </c>
      <c r="G188" s="7">
        <f t="shared" si="7"/>
        <v>31.934684684684683</v>
      </c>
      <c r="H188">
        <v>1</v>
      </c>
      <c r="I188" t="s">
        <v>14</v>
      </c>
      <c r="J188" t="s">
        <v>14</v>
      </c>
      <c r="K188" s="7">
        <f t="shared" si="8"/>
        <v>-60442</v>
      </c>
      <c r="L188">
        <v>886</v>
      </c>
      <c r="M188" s="6">
        <f>IF(ISERROR(E188/L188),0,E188/L188)</f>
        <v>32.006772009029348</v>
      </c>
      <c r="N188" t="s">
        <v>21</v>
      </c>
      <c r="O188" t="s">
        <v>22</v>
      </c>
      <c r="P188">
        <v>1400821200</v>
      </c>
      <c r="Q188">
        <v>1402117200</v>
      </c>
      <c r="R188" s="10">
        <f t="shared" si="6"/>
        <v>41782.208333333336</v>
      </c>
      <c r="S188" s="10">
        <f t="shared" si="6"/>
        <v>41797.208333333336</v>
      </c>
      <c r="T188" t="b">
        <v>0</v>
      </c>
      <c r="U188" t="b">
        <v>0</v>
      </c>
      <c r="V188" t="s">
        <v>33</v>
      </c>
      <c r="W188" t="s">
        <v>2038</v>
      </c>
      <c r="X188" t="s">
        <v>2044</v>
      </c>
    </row>
    <row r="189" spans="1:24" ht="46.8" x14ac:dyDescent="0.3">
      <c r="A189">
        <v>187</v>
      </c>
      <c r="B189" t="s">
        <v>426</v>
      </c>
      <c r="C189" s="3" t="s">
        <v>427</v>
      </c>
      <c r="D189">
        <v>60200</v>
      </c>
      <c r="E189" s="7">
        <f>IF(ISERROR(F189*H189),0,F189*H189)</f>
        <v>102404.16</v>
      </c>
      <c r="F189">
        <v>138384</v>
      </c>
      <c r="G189" s="7">
        <f t="shared" si="7"/>
        <v>170.10657807308971</v>
      </c>
      <c r="H189">
        <v>0.74</v>
      </c>
      <c r="I189" t="s">
        <v>20</v>
      </c>
      <c r="J189" t="s">
        <v>20</v>
      </c>
      <c r="K189" s="7">
        <f t="shared" si="8"/>
        <v>42204.160000000003</v>
      </c>
      <c r="L189">
        <v>1442</v>
      </c>
      <c r="M189" s="6">
        <f>IF(ISERROR(E189/L189),0,E189/L189)</f>
        <v>71.015367545076288</v>
      </c>
      <c r="N189" t="s">
        <v>15</v>
      </c>
      <c r="O189" t="s">
        <v>16</v>
      </c>
      <c r="P189">
        <v>1361599200</v>
      </c>
      <c r="Q189">
        <v>1364014800</v>
      </c>
      <c r="R189" s="10">
        <f t="shared" si="6"/>
        <v>41328.25</v>
      </c>
      <c r="S189" s="10">
        <f t="shared" si="6"/>
        <v>41356.208333333336</v>
      </c>
      <c r="T189" t="b">
        <v>0</v>
      </c>
      <c r="U189" t="b">
        <v>1</v>
      </c>
      <c r="V189" t="s">
        <v>100</v>
      </c>
      <c r="W189" t="s">
        <v>2039</v>
      </c>
      <c r="X189" t="s">
        <v>2054</v>
      </c>
    </row>
    <row r="190" spans="1:24" ht="46.8" x14ac:dyDescent="0.3">
      <c r="A190">
        <v>188</v>
      </c>
      <c r="B190" t="s">
        <v>428</v>
      </c>
      <c r="C190" s="3" t="s">
        <v>429</v>
      </c>
      <c r="D190">
        <v>8200</v>
      </c>
      <c r="E190" s="7">
        <f>IF(ISERROR(F190*H190),0,F190*H190)</f>
        <v>2940.0000000000005</v>
      </c>
      <c r="F190">
        <v>2625</v>
      </c>
      <c r="G190" s="7">
        <f t="shared" si="7"/>
        <v>35.853658536585371</v>
      </c>
      <c r="H190">
        <v>1.1200000000000001</v>
      </c>
      <c r="I190" t="s">
        <v>14</v>
      </c>
      <c r="J190" t="s">
        <v>14</v>
      </c>
      <c r="K190" s="7">
        <f t="shared" si="8"/>
        <v>-5260</v>
      </c>
      <c r="L190">
        <v>35</v>
      </c>
      <c r="M190" s="6">
        <f>IF(ISERROR(E190/L190),0,E190/L190)</f>
        <v>84.000000000000014</v>
      </c>
      <c r="N190" t="s">
        <v>107</v>
      </c>
      <c r="O190" t="s">
        <v>108</v>
      </c>
      <c r="P190">
        <v>1417500000</v>
      </c>
      <c r="Q190">
        <v>1417586400</v>
      </c>
      <c r="R190" s="10">
        <f t="shared" si="6"/>
        <v>41975.25</v>
      </c>
      <c r="S190" s="10">
        <f t="shared" si="6"/>
        <v>41976.25</v>
      </c>
      <c r="T190" t="b">
        <v>0</v>
      </c>
      <c r="U190" t="b">
        <v>0</v>
      </c>
      <c r="V190" t="s">
        <v>33</v>
      </c>
      <c r="W190" t="s">
        <v>2038</v>
      </c>
      <c r="X190" t="s">
        <v>2044</v>
      </c>
    </row>
    <row r="191" spans="1:24" ht="46.8" x14ac:dyDescent="0.3">
      <c r="A191">
        <v>189</v>
      </c>
      <c r="B191" t="s">
        <v>430</v>
      </c>
      <c r="C191" s="3" t="s">
        <v>431</v>
      </c>
      <c r="D191">
        <v>191300</v>
      </c>
      <c r="E191" s="7">
        <f>IF(ISERROR(F191*H191),0,F191*H191)</f>
        <v>45004</v>
      </c>
      <c r="F191">
        <v>45004</v>
      </c>
      <c r="G191" s="7">
        <f t="shared" si="7"/>
        <v>23.525352848928385</v>
      </c>
      <c r="H191">
        <v>1</v>
      </c>
      <c r="I191" t="s">
        <v>74</v>
      </c>
      <c r="J191" t="s">
        <v>74</v>
      </c>
      <c r="K191" s="7">
        <f t="shared" si="8"/>
        <v>-146296</v>
      </c>
      <c r="L191">
        <v>441</v>
      </c>
      <c r="M191" s="6">
        <f>IF(ISERROR(E191/L191),0,E191/L191)</f>
        <v>102.0498866213152</v>
      </c>
      <c r="N191" t="s">
        <v>21</v>
      </c>
      <c r="O191" t="s">
        <v>22</v>
      </c>
      <c r="P191">
        <v>1457071200</v>
      </c>
      <c r="Q191">
        <v>1457071200</v>
      </c>
      <c r="R191" s="10">
        <f t="shared" si="6"/>
        <v>42433.25</v>
      </c>
      <c r="S191" s="10">
        <f t="shared" si="6"/>
        <v>42433.25</v>
      </c>
      <c r="T191" t="b">
        <v>0</v>
      </c>
      <c r="U191" t="b">
        <v>0</v>
      </c>
      <c r="V191" t="s">
        <v>33</v>
      </c>
      <c r="W191" t="s">
        <v>2038</v>
      </c>
      <c r="X191" t="s">
        <v>2044</v>
      </c>
    </row>
    <row r="192" spans="1:24" ht="46.8" x14ac:dyDescent="0.3">
      <c r="A192">
        <v>190</v>
      </c>
      <c r="B192" t="s">
        <v>432</v>
      </c>
      <c r="C192" s="3" t="s">
        <v>433</v>
      </c>
      <c r="D192">
        <v>3700</v>
      </c>
      <c r="E192" s="7">
        <f>IF(ISERROR(F192*H192),0,F192*H192)</f>
        <v>2538</v>
      </c>
      <c r="F192">
        <v>2538</v>
      </c>
      <c r="G192" s="7">
        <f t="shared" si="7"/>
        <v>68.594594594594597</v>
      </c>
      <c r="H192">
        <v>1</v>
      </c>
      <c r="I192" t="s">
        <v>14</v>
      </c>
      <c r="J192" t="s">
        <v>14</v>
      </c>
      <c r="K192" s="7">
        <f t="shared" si="8"/>
        <v>-1162</v>
      </c>
      <c r="L192">
        <v>24</v>
      </c>
      <c r="M192" s="6">
        <f>IF(ISERROR(E192/L192),0,E192/L192)</f>
        <v>105.75</v>
      </c>
      <c r="N192" t="s">
        <v>21</v>
      </c>
      <c r="O192" t="s">
        <v>22</v>
      </c>
      <c r="P192">
        <v>1370322000</v>
      </c>
      <c r="Q192">
        <v>1370408400</v>
      </c>
      <c r="R192" s="10">
        <f t="shared" si="6"/>
        <v>41429.208333333336</v>
      </c>
      <c r="S192" s="10">
        <f t="shared" si="6"/>
        <v>41430.208333333336</v>
      </c>
      <c r="T192" t="b">
        <v>0</v>
      </c>
      <c r="U192" t="b">
        <v>1</v>
      </c>
      <c r="V192" t="s">
        <v>33</v>
      </c>
      <c r="W192" t="s">
        <v>2038</v>
      </c>
      <c r="X192" t="s">
        <v>2044</v>
      </c>
    </row>
    <row r="193" spans="1:24" ht="62.4" x14ac:dyDescent="0.3">
      <c r="A193">
        <v>191</v>
      </c>
      <c r="B193" t="s">
        <v>434</v>
      </c>
      <c r="C193" s="3" t="s">
        <v>435</v>
      </c>
      <c r="D193">
        <v>8400</v>
      </c>
      <c r="E193" s="7">
        <f>IF(ISERROR(F193*H193),0,F193*H193)</f>
        <v>3570.5600000000004</v>
      </c>
      <c r="F193">
        <v>3188</v>
      </c>
      <c r="G193" s="7">
        <f t="shared" si="7"/>
        <v>42.506666666666668</v>
      </c>
      <c r="H193">
        <v>1.1200000000000001</v>
      </c>
      <c r="I193" t="s">
        <v>14</v>
      </c>
      <c r="J193" t="s">
        <v>14</v>
      </c>
      <c r="K193" s="7">
        <f t="shared" si="8"/>
        <v>-4829.4399999999996</v>
      </c>
      <c r="L193">
        <v>86</v>
      </c>
      <c r="M193" s="6">
        <f>IF(ISERROR(E193/L193),0,E193/L193)</f>
        <v>41.518139534883723</v>
      </c>
      <c r="N193" t="s">
        <v>107</v>
      </c>
      <c r="O193" t="s">
        <v>108</v>
      </c>
      <c r="P193">
        <v>1552366800</v>
      </c>
      <c r="Q193">
        <v>1552626000</v>
      </c>
      <c r="R193" s="10">
        <f t="shared" si="6"/>
        <v>43536.208333333328</v>
      </c>
      <c r="S193" s="10">
        <f t="shared" si="6"/>
        <v>43539.208333333328</v>
      </c>
      <c r="T193" t="b">
        <v>0</v>
      </c>
      <c r="U193" t="b">
        <v>0</v>
      </c>
      <c r="V193" t="s">
        <v>33</v>
      </c>
      <c r="W193" t="s">
        <v>2038</v>
      </c>
      <c r="X193" t="s">
        <v>2044</v>
      </c>
    </row>
    <row r="194" spans="1:24" ht="46.8" x14ac:dyDescent="0.3">
      <c r="A194">
        <v>192</v>
      </c>
      <c r="B194" t="s">
        <v>436</v>
      </c>
      <c r="C194" s="3" t="s">
        <v>437</v>
      </c>
      <c r="D194">
        <v>42600</v>
      </c>
      <c r="E194" s="7">
        <f>IF(ISERROR(F194*H194),0,F194*H194)</f>
        <v>8517</v>
      </c>
      <c r="F194">
        <v>8517</v>
      </c>
      <c r="G194" s="7">
        <f t="shared" si="7"/>
        <v>19.992957746478872</v>
      </c>
      <c r="H194">
        <v>1</v>
      </c>
      <c r="I194" t="s">
        <v>14</v>
      </c>
      <c r="J194" t="s">
        <v>14</v>
      </c>
      <c r="K194" s="7">
        <f t="shared" si="8"/>
        <v>-34083</v>
      </c>
      <c r="L194">
        <v>243</v>
      </c>
      <c r="M194" s="6">
        <f>IF(ISERROR(E194/L194),0,E194/L194)</f>
        <v>35.049382716049379</v>
      </c>
      <c r="N194" t="s">
        <v>21</v>
      </c>
      <c r="O194" t="s">
        <v>22</v>
      </c>
      <c r="P194">
        <v>1403845200</v>
      </c>
      <c r="Q194">
        <v>1404190800</v>
      </c>
      <c r="R194" s="10">
        <f t="shared" ref="R194:S257" si="9">(((P194/60)/60)/24)+DATE(1970,1,1)</f>
        <v>41817.208333333336</v>
      </c>
      <c r="S194" s="10">
        <f t="shared" si="9"/>
        <v>41821.208333333336</v>
      </c>
      <c r="T194" t="b">
        <v>0</v>
      </c>
      <c r="U194" t="b">
        <v>0</v>
      </c>
      <c r="V194" t="s">
        <v>23</v>
      </c>
      <c r="W194" t="s">
        <v>2036</v>
      </c>
      <c r="X194" t="s">
        <v>2042</v>
      </c>
    </row>
    <row r="195" spans="1:24" ht="31.2" x14ac:dyDescent="0.3">
      <c r="A195">
        <v>193</v>
      </c>
      <c r="B195" t="s">
        <v>438</v>
      </c>
      <c r="C195" s="3" t="s">
        <v>439</v>
      </c>
      <c r="D195">
        <v>6600</v>
      </c>
      <c r="E195" s="7">
        <f>IF(ISERROR(F195*H195),0,F195*H195)</f>
        <v>3012</v>
      </c>
      <c r="F195">
        <v>3012</v>
      </c>
      <c r="G195" s="7">
        <f t="shared" ref="G195:G258" si="10">E195/D195*100</f>
        <v>45.636363636363633</v>
      </c>
      <c r="H195">
        <v>1</v>
      </c>
      <c r="I195" t="s">
        <v>14</v>
      </c>
      <c r="J195" t="s">
        <v>14</v>
      </c>
      <c r="K195" s="7">
        <f t="shared" ref="K195:K258" si="11">E195-D195</f>
        <v>-3588</v>
      </c>
      <c r="L195">
        <v>65</v>
      </c>
      <c r="M195" s="6">
        <f>IF(ISERROR(E195/L195),0,E195/L195)</f>
        <v>46.338461538461537</v>
      </c>
      <c r="N195" t="s">
        <v>21</v>
      </c>
      <c r="O195" t="s">
        <v>22</v>
      </c>
      <c r="P195">
        <v>1523163600</v>
      </c>
      <c r="Q195">
        <v>1523509200</v>
      </c>
      <c r="R195" s="10">
        <f t="shared" si="9"/>
        <v>43198.208333333328</v>
      </c>
      <c r="S195" s="10">
        <f t="shared" si="9"/>
        <v>43202.208333333328</v>
      </c>
      <c r="T195" t="b">
        <v>1</v>
      </c>
      <c r="U195" t="b">
        <v>0</v>
      </c>
      <c r="V195" t="s">
        <v>60</v>
      </c>
      <c r="W195" t="s">
        <v>2036</v>
      </c>
      <c r="X195" t="s">
        <v>2048</v>
      </c>
    </row>
    <row r="196" spans="1:24" ht="46.8" x14ac:dyDescent="0.3">
      <c r="A196">
        <v>194</v>
      </c>
      <c r="B196" t="s">
        <v>440</v>
      </c>
      <c r="C196" s="3" t="s">
        <v>441</v>
      </c>
      <c r="D196">
        <v>7100</v>
      </c>
      <c r="E196" s="7">
        <f>IF(ISERROR(F196*H196),0,F196*H196)</f>
        <v>8716</v>
      </c>
      <c r="F196">
        <v>8716</v>
      </c>
      <c r="G196" s="7">
        <f t="shared" si="10"/>
        <v>122.7605633802817</v>
      </c>
      <c r="H196">
        <v>1</v>
      </c>
      <c r="I196" t="s">
        <v>20</v>
      </c>
      <c r="J196" t="s">
        <v>20</v>
      </c>
      <c r="K196" s="7">
        <f t="shared" si="11"/>
        <v>1616</v>
      </c>
      <c r="L196">
        <v>126</v>
      </c>
      <c r="M196" s="6">
        <f>IF(ISERROR(E196/L196),0,E196/L196)</f>
        <v>69.174603174603178</v>
      </c>
      <c r="N196" t="s">
        <v>21</v>
      </c>
      <c r="O196" t="s">
        <v>22</v>
      </c>
      <c r="P196">
        <v>1442206800</v>
      </c>
      <c r="Q196">
        <v>1443589200</v>
      </c>
      <c r="R196" s="10">
        <f t="shared" si="9"/>
        <v>42261.208333333328</v>
      </c>
      <c r="S196" s="10">
        <f t="shared" si="9"/>
        <v>42277.208333333328</v>
      </c>
      <c r="T196" t="b">
        <v>0</v>
      </c>
      <c r="U196" t="b">
        <v>0</v>
      </c>
      <c r="V196" t="s">
        <v>148</v>
      </c>
      <c r="W196" t="s">
        <v>2036</v>
      </c>
      <c r="X196" t="s">
        <v>2059</v>
      </c>
    </row>
    <row r="197" spans="1:24" ht="46.8" x14ac:dyDescent="0.3">
      <c r="A197">
        <v>195</v>
      </c>
      <c r="B197" t="s">
        <v>442</v>
      </c>
      <c r="C197" s="3" t="s">
        <v>443</v>
      </c>
      <c r="D197">
        <v>15800</v>
      </c>
      <c r="E197" s="7">
        <f>IF(ISERROR(F197*H197),0,F197*H197)</f>
        <v>57157</v>
      </c>
      <c r="F197">
        <v>57157</v>
      </c>
      <c r="G197" s="7">
        <f t="shared" si="10"/>
        <v>361.75316455696202</v>
      </c>
      <c r="H197">
        <v>1</v>
      </c>
      <c r="I197" t="s">
        <v>20</v>
      </c>
      <c r="J197" t="s">
        <v>20</v>
      </c>
      <c r="K197" s="7">
        <f t="shared" si="11"/>
        <v>41357</v>
      </c>
      <c r="L197">
        <v>524</v>
      </c>
      <c r="M197" s="6">
        <f>IF(ISERROR(E197/L197),0,E197/L197)</f>
        <v>109.07824427480917</v>
      </c>
      <c r="N197" t="s">
        <v>21</v>
      </c>
      <c r="O197" t="s">
        <v>22</v>
      </c>
      <c r="P197">
        <v>1532840400</v>
      </c>
      <c r="Q197">
        <v>1533445200</v>
      </c>
      <c r="R197" s="10">
        <f t="shared" si="9"/>
        <v>43310.208333333328</v>
      </c>
      <c r="S197" s="10">
        <f t="shared" si="9"/>
        <v>43317.208333333328</v>
      </c>
      <c r="T197" t="b">
        <v>0</v>
      </c>
      <c r="U197" t="b">
        <v>0</v>
      </c>
      <c r="V197" t="s">
        <v>50</v>
      </c>
      <c r="W197" t="s">
        <v>2036</v>
      </c>
      <c r="X197" t="s">
        <v>2046</v>
      </c>
    </row>
    <row r="198" spans="1:24" ht="62.4" x14ac:dyDescent="0.3">
      <c r="A198">
        <v>196</v>
      </c>
      <c r="B198" t="s">
        <v>444</v>
      </c>
      <c r="C198" s="3" t="s">
        <v>445</v>
      </c>
      <c r="D198">
        <v>8200</v>
      </c>
      <c r="E198" s="7">
        <f>IF(ISERROR(F198*H198),0,F198*H198)</f>
        <v>776.69999999999993</v>
      </c>
      <c r="F198">
        <v>5178</v>
      </c>
      <c r="G198" s="7">
        <f t="shared" si="10"/>
        <v>9.471951219512194</v>
      </c>
      <c r="H198">
        <v>0.15</v>
      </c>
      <c r="I198" t="s">
        <v>14</v>
      </c>
      <c r="J198" t="s">
        <v>14</v>
      </c>
      <c r="K198" s="7">
        <f t="shared" si="11"/>
        <v>-7423.3</v>
      </c>
      <c r="L198">
        <v>100</v>
      </c>
      <c r="M198" s="6">
        <f>IF(ISERROR(E198/L198),0,E198/L198)</f>
        <v>7.7669999999999995</v>
      </c>
      <c r="N198" t="s">
        <v>36</v>
      </c>
      <c r="O198" t="s">
        <v>37</v>
      </c>
      <c r="P198">
        <v>1472878800</v>
      </c>
      <c r="Q198">
        <v>1474520400</v>
      </c>
      <c r="R198" s="10">
        <f t="shared" si="9"/>
        <v>42616.208333333328</v>
      </c>
      <c r="S198" s="10">
        <f t="shared" si="9"/>
        <v>42635.208333333328</v>
      </c>
      <c r="T198" t="b">
        <v>0</v>
      </c>
      <c r="U198" t="b">
        <v>0</v>
      </c>
      <c r="V198" t="s">
        <v>65</v>
      </c>
      <c r="W198" t="s">
        <v>2037</v>
      </c>
      <c r="X198" t="s">
        <v>2049</v>
      </c>
    </row>
    <row r="199" spans="1:24" ht="62.4" x14ac:dyDescent="0.3">
      <c r="A199">
        <v>197</v>
      </c>
      <c r="B199" t="s">
        <v>446</v>
      </c>
      <c r="C199" s="3" t="s">
        <v>447</v>
      </c>
      <c r="D199">
        <v>54700</v>
      </c>
      <c r="E199" s="7">
        <f>IF(ISERROR(F199*H199),0,F199*H199)</f>
        <v>163118</v>
      </c>
      <c r="F199">
        <v>163118</v>
      </c>
      <c r="G199" s="7">
        <f t="shared" si="10"/>
        <v>298.20475319926874</v>
      </c>
      <c r="H199">
        <v>1</v>
      </c>
      <c r="I199" t="s">
        <v>20</v>
      </c>
      <c r="J199" t="s">
        <v>20</v>
      </c>
      <c r="K199" s="7">
        <f t="shared" si="11"/>
        <v>108418</v>
      </c>
      <c r="L199">
        <v>1989</v>
      </c>
      <c r="M199" s="6">
        <f>IF(ISERROR(E199/L199),0,E199/L199)</f>
        <v>82.010055304172951</v>
      </c>
      <c r="N199" t="s">
        <v>21</v>
      </c>
      <c r="O199" t="s">
        <v>22</v>
      </c>
      <c r="P199">
        <v>1498194000</v>
      </c>
      <c r="Q199">
        <v>1499403600</v>
      </c>
      <c r="R199" s="10">
        <f t="shared" si="9"/>
        <v>42909.208333333328</v>
      </c>
      <c r="S199" s="10">
        <f t="shared" si="9"/>
        <v>42923.208333333328</v>
      </c>
      <c r="T199" t="b">
        <v>0</v>
      </c>
      <c r="U199" t="b">
        <v>0</v>
      </c>
      <c r="V199" t="s">
        <v>53</v>
      </c>
      <c r="W199" t="s">
        <v>2039</v>
      </c>
      <c r="X199" t="s">
        <v>2047</v>
      </c>
    </row>
    <row r="200" spans="1:24" ht="46.8" x14ac:dyDescent="0.3">
      <c r="A200">
        <v>198</v>
      </c>
      <c r="B200" t="s">
        <v>448</v>
      </c>
      <c r="C200" s="3" t="s">
        <v>449</v>
      </c>
      <c r="D200">
        <v>63200</v>
      </c>
      <c r="E200" s="7">
        <f>IF(ISERROR(F200*H200),0,F200*H200)</f>
        <v>6041</v>
      </c>
      <c r="F200">
        <v>6041</v>
      </c>
      <c r="G200" s="7">
        <f t="shared" si="10"/>
        <v>9.5585443037974684</v>
      </c>
      <c r="H200">
        <v>1</v>
      </c>
      <c r="I200" t="s">
        <v>14</v>
      </c>
      <c r="J200" t="s">
        <v>14</v>
      </c>
      <c r="K200" s="7">
        <f t="shared" si="11"/>
        <v>-57159</v>
      </c>
      <c r="L200">
        <v>168</v>
      </c>
      <c r="M200" s="6">
        <f>IF(ISERROR(E200/L200),0,E200/L200)</f>
        <v>35.958333333333336</v>
      </c>
      <c r="N200" t="s">
        <v>21</v>
      </c>
      <c r="O200" t="s">
        <v>22</v>
      </c>
      <c r="P200">
        <v>1281070800</v>
      </c>
      <c r="Q200">
        <v>1283576400</v>
      </c>
      <c r="R200" s="10">
        <f t="shared" si="9"/>
        <v>40396.208333333336</v>
      </c>
      <c r="S200" s="10">
        <f t="shared" si="9"/>
        <v>40425.208333333336</v>
      </c>
      <c r="T200" t="b">
        <v>0</v>
      </c>
      <c r="U200" t="b">
        <v>0</v>
      </c>
      <c r="V200" t="s">
        <v>50</v>
      </c>
      <c r="W200" t="s">
        <v>2036</v>
      </c>
      <c r="X200" t="s">
        <v>2046</v>
      </c>
    </row>
    <row r="201" spans="1:24" ht="46.8" x14ac:dyDescent="0.3">
      <c r="A201">
        <v>199</v>
      </c>
      <c r="B201" t="s">
        <v>450</v>
      </c>
      <c r="C201" s="3" t="s">
        <v>451</v>
      </c>
      <c r="D201">
        <v>1800</v>
      </c>
      <c r="E201" s="7">
        <f>IF(ISERROR(F201*H201),0,F201*H201)</f>
        <v>968</v>
      </c>
      <c r="F201">
        <v>968</v>
      </c>
      <c r="G201" s="7">
        <f t="shared" si="10"/>
        <v>53.777777777777779</v>
      </c>
      <c r="H201">
        <v>1</v>
      </c>
      <c r="I201" t="s">
        <v>14</v>
      </c>
      <c r="J201" t="s">
        <v>14</v>
      </c>
      <c r="K201" s="7">
        <f t="shared" si="11"/>
        <v>-832</v>
      </c>
      <c r="L201">
        <v>13</v>
      </c>
      <c r="M201" s="6">
        <f>IF(ISERROR(E201/L201),0,E201/L201)</f>
        <v>74.461538461538467</v>
      </c>
      <c r="N201" t="s">
        <v>21</v>
      </c>
      <c r="O201" t="s">
        <v>22</v>
      </c>
      <c r="P201">
        <v>1436245200</v>
      </c>
      <c r="Q201">
        <v>1436590800</v>
      </c>
      <c r="R201" s="10">
        <f t="shared" si="9"/>
        <v>42192.208333333328</v>
      </c>
      <c r="S201" s="10">
        <f t="shared" si="9"/>
        <v>42196.208333333328</v>
      </c>
      <c r="T201" t="b">
        <v>0</v>
      </c>
      <c r="U201" t="b">
        <v>0</v>
      </c>
      <c r="V201" t="s">
        <v>23</v>
      </c>
      <c r="W201" t="s">
        <v>2036</v>
      </c>
      <c r="X201" t="s">
        <v>2042</v>
      </c>
    </row>
    <row r="202" spans="1:24" ht="46.8" x14ac:dyDescent="0.3">
      <c r="A202">
        <v>200</v>
      </c>
      <c r="B202" t="s">
        <v>452</v>
      </c>
      <c r="C202" s="3" t="s">
        <v>453</v>
      </c>
      <c r="D202">
        <v>100</v>
      </c>
      <c r="E202" s="7">
        <f>IF(ISERROR(F202*H202),0,F202*H202)</f>
        <v>1.48</v>
      </c>
      <c r="F202">
        <v>2</v>
      </c>
      <c r="G202" s="7">
        <f t="shared" si="10"/>
        <v>1.48</v>
      </c>
      <c r="H202">
        <v>0.74</v>
      </c>
      <c r="I202" t="s">
        <v>14</v>
      </c>
      <c r="J202" t="s">
        <v>14</v>
      </c>
      <c r="K202" s="7">
        <f t="shared" si="11"/>
        <v>-98.52</v>
      </c>
      <c r="L202">
        <v>1</v>
      </c>
      <c r="M202" s="6">
        <f>IF(ISERROR(E202/L202),0,E202/L202)</f>
        <v>1.48</v>
      </c>
      <c r="N202" t="s">
        <v>15</v>
      </c>
      <c r="O202" t="s">
        <v>16</v>
      </c>
      <c r="P202">
        <v>1269493200</v>
      </c>
      <c r="Q202">
        <v>1270443600</v>
      </c>
      <c r="R202" s="10">
        <f t="shared" si="9"/>
        <v>40262.208333333336</v>
      </c>
      <c r="S202" s="10">
        <f t="shared" si="9"/>
        <v>40273.208333333336</v>
      </c>
      <c r="T202" t="b">
        <v>0</v>
      </c>
      <c r="U202" t="b">
        <v>0</v>
      </c>
      <c r="V202" t="s">
        <v>33</v>
      </c>
      <c r="W202" t="s">
        <v>2038</v>
      </c>
      <c r="X202" t="s">
        <v>2044</v>
      </c>
    </row>
    <row r="203" spans="1:24" ht="62.4" x14ac:dyDescent="0.3">
      <c r="A203">
        <v>201</v>
      </c>
      <c r="B203" t="s">
        <v>454</v>
      </c>
      <c r="C203" s="3" t="s">
        <v>455</v>
      </c>
      <c r="D203">
        <v>2100</v>
      </c>
      <c r="E203" s="7">
        <f>IF(ISERROR(F203*H203),0,F203*H203)</f>
        <v>14305</v>
      </c>
      <c r="F203">
        <v>14305</v>
      </c>
      <c r="G203" s="7">
        <f t="shared" si="10"/>
        <v>681.19047619047615</v>
      </c>
      <c r="H203">
        <v>1</v>
      </c>
      <c r="I203" t="s">
        <v>20</v>
      </c>
      <c r="J203" t="s">
        <v>20</v>
      </c>
      <c r="K203" s="7">
        <f t="shared" si="11"/>
        <v>12205</v>
      </c>
      <c r="L203">
        <v>157</v>
      </c>
      <c r="M203" s="6">
        <f>IF(ISERROR(E203/L203),0,E203/L203)</f>
        <v>91.114649681528661</v>
      </c>
      <c r="N203" t="s">
        <v>21</v>
      </c>
      <c r="O203" t="s">
        <v>22</v>
      </c>
      <c r="P203">
        <v>1406264400</v>
      </c>
      <c r="Q203">
        <v>1407819600</v>
      </c>
      <c r="R203" s="10">
        <f t="shared" si="9"/>
        <v>41845.208333333336</v>
      </c>
      <c r="S203" s="10">
        <f t="shared" si="9"/>
        <v>41863.208333333336</v>
      </c>
      <c r="T203" t="b">
        <v>0</v>
      </c>
      <c r="U203" t="b">
        <v>0</v>
      </c>
      <c r="V203" t="s">
        <v>28</v>
      </c>
      <c r="W203" t="s">
        <v>2037</v>
      </c>
      <c r="X203" t="s">
        <v>2043</v>
      </c>
    </row>
    <row r="204" spans="1:24" ht="46.8" x14ac:dyDescent="0.3">
      <c r="A204">
        <v>202</v>
      </c>
      <c r="B204" t="s">
        <v>456</v>
      </c>
      <c r="C204" s="3" t="s">
        <v>457</v>
      </c>
      <c r="D204">
        <v>8300</v>
      </c>
      <c r="E204" s="7">
        <f>IF(ISERROR(F204*H204),0,F204*H204)</f>
        <v>6543</v>
      </c>
      <c r="F204">
        <v>6543</v>
      </c>
      <c r="G204" s="7">
        <f t="shared" si="10"/>
        <v>78.831325301204828</v>
      </c>
      <c r="H204">
        <v>1</v>
      </c>
      <c r="I204" t="s">
        <v>74</v>
      </c>
      <c r="J204" t="s">
        <v>74</v>
      </c>
      <c r="K204" s="7">
        <f t="shared" si="11"/>
        <v>-1757</v>
      </c>
      <c r="L204">
        <v>82</v>
      </c>
      <c r="M204" s="6">
        <f>IF(ISERROR(E204/L204),0,E204/L204)</f>
        <v>79.792682926829272</v>
      </c>
      <c r="N204" t="s">
        <v>21</v>
      </c>
      <c r="O204" t="s">
        <v>22</v>
      </c>
      <c r="P204">
        <v>1317531600</v>
      </c>
      <c r="Q204">
        <v>1317877200</v>
      </c>
      <c r="R204" s="10">
        <f t="shared" si="9"/>
        <v>40818.208333333336</v>
      </c>
      <c r="S204" s="10">
        <f t="shared" si="9"/>
        <v>40822.208333333336</v>
      </c>
      <c r="T204" t="b">
        <v>0</v>
      </c>
      <c r="U204" t="b">
        <v>0</v>
      </c>
      <c r="V204" t="s">
        <v>17</v>
      </c>
      <c r="W204" t="s">
        <v>2035</v>
      </c>
      <c r="X204" t="s">
        <v>2041</v>
      </c>
    </row>
    <row r="205" spans="1:24" ht="62.4" x14ac:dyDescent="0.3">
      <c r="A205">
        <v>203</v>
      </c>
      <c r="B205" t="s">
        <v>458</v>
      </c>
      <c r="C205" s="3" t="s">
        <v>459</v>
      </c>
      <c r="D205">
        <v>143900</v>
      </c>
      <c r="E205" s="7">
        <f>IF(ISERROR(F205*H205),0,F205*H205)</f>
        <v>133454.97</v>
      </c>
      <c r="F205">
        <v>193413</v>
      </c>
      <c r="G205" s="7">
        <f t="shared" si="10"/>
        <v>92.741466296038922</v>
      </c>
      <c r="H205">
        <v>0.69</v>
      </c>
      <c r="I205" t="s">
        <v>20</v>
      </c>
      <c r="J205" t="s">
        <v>14</v>
      </c>
      <c r="K205" s="7">
        <f t="shared" si="11"/>
        <v>-10445.029999999999</v>
      </c>
      <c r="L205">
        <v>4498</v>
      </c>
      <c r="M205" s="6">
        <f>IF(ISERROR(E205/L205),0,E205/L205)</f>
        <v>29.669846598488217</v>
      </c>
      <c r="N205" t="s">
        <v>26</v>
      </c>
      <c r="O205" t="s">
        <v>27</v>
      </c>
      <c r="P205">
        <v>1484632800</v>
      </c>
      <c r="Q205">
        <v>1484805600</v>
      </c>
      <c r="R205" s="10">
        <f t="shared" si="9"/>
        <v>42752.25</v>
      </c>
      <c r="S205" s="10">
        <f t="shared" si="9"/>
        <v>42754.25</v>
      </c>
      <c r="T205" t="b">
        <v>0</v>
      </c>
      <c r="U205" t="b">
        <v>0</v>
      </c>
      <c r="V205" t="s">
        <v>33</v>
      </c>
      <c r="W205" t="s">
        <v>2038</v>
      </c>
      <c r="X205" t="s">
        <v>2044</v>
      </c>
    </row>
    <row r="206" spans="1:24" ht="46.8" x14ac:dyDescent="0.3">
      <c r="A206">
        <v>204</v>
      </c>
      <c r="B206" t="s">
        <v>460</v>
      </c>
      <c r="C206" s="3" t="s">
        <v>461</v>
      </c>
      <c r="D206">
        <v>75000</v>
      </c>
      <c r="E206" s="7">
        <f>IF(ISERROR(F206*H206),0,F206*H206)</f>
        <v>2529</v>
      </c>
      <c r="F206">
        <v>2529</v>
      </c>
      <c r="G206" s="7">
        <f t="shared" si="10"/>
        <v>3.3719999999999999</v>
      </c>
      <c r="H206">
        <v>1</v>
      </c>
      <c r="I206" t="s">
        <v>14</v>
      </c>
      <c r="J206" t="s">
        <v>14</v>
      </c>
      <c r="K206" s="7">
        <f t="shared" si="11"/>
        <v>-72471</v>
      </c>
      <c r="L206">
        <v>40</v>
      </c>
      <c r="M206" s="6">
        <f>IF(ISERROR(E206/L206),0,E206/L206)</f>
        <v>63.225000000000001</v>
      </c>
      <c r="N206" t="s">
        <v>21</v>
      </c>
      <c r="O206" t="s">
        <v>22</v>
      </c>
      <c r="P206">
        <v>1301806800</v>
      </c>
      <c r="Q206">
        <v>1302670800</v>
      </c>
      <c r="R206" s="10">
        <f t="shared" si="9"/>
        <v>40636.208333333336</v>
      </c>
      <c r="S206" s="10">
        <f t="shared" si="9"/>
        <v>40646.208333333336</v>
      </c>
      <c r="T206" t="b">
        <v>0</v>
      </c>
      <c r="U206" t="b">
        <v>0</v>
      </c>
      <c r="V206" t="s">
        <v>159</v>
      </c>
      <c r="W206" t="s">
        <v>2036</v>
      </c>
      <c r="X206" t="s">
        <v>2060</v>
      </c>
    </row>
    <row r="207" spans="1:24" ht="46.8" x14ac:dyDescent="0.3">
      <c r="A207">
        <v>205</v>
      </c>
      <c r="B207" t="s">
        <v>462</v>
      </c>
      <c r="C207" s="3" t="s">
        <v>463</v>
      </c>
      <c r="D207">
        <v>1300</v>
      </c>
      <c r="E207" s="7">
        <f>IF(ISERROR(F207*H207),0,F207*H207)</f>
        <v>5614</v>
      </c>
      <c r="F207">
        <v>5614</v>
      </c>
      <c r="G207" s="7">
        <f t="shared" si="10"/>
        <v>431.84615384615387</v>
      </c>
      <c r="H207">
        <v>1</v>
      </c>
      <c r="I207" t="s">
        <v>20</v>
      </c>
      <c r="J207" t="s">
        <v>20</v>
      </c>
      <c r="K207" s="7">
        <f t="shared" si="11"/>
        <v>4314</v>
      </c>
      <c r="L207">
        <v>80</v>
      </c>
      <c r="M207" s="6">
        <f>IF(ISERROR(E207/L207),0,E207/L207)</f>
        <v>70.174999999999997</v>
      </c>
      <c r="N207" t="s">
        <v>21</v>
      </c>
      <c r="O207" t="s">
        <v>22</v>
      </c>
      <c r="P207">
        <v>1539752400</v>
      </c>
      <c r="Q207">
        <v>1540789200</v>
      </c>
      <c r="R207" s="10">
        <f t="shared" si="9"/>
        <v>43390.208333333328</v>
      </c>
      <c r="S207" s="10">
        <f t="shared" si="9"/>
        <v>43402.208333333328</v>
      </c>
      <c r="T207" t="b">
        <v>1</v>
      </c>
      <c r="U207" t="b">
        <v>0</v>
      </c>
      <c r="V207" t="s">
        <v>33</v>
      </c>
      <c r="W207" t="s">
        <v>2038</v>
      </c>
      <c r="X207" t="s">
        <v>2044</v>
      </c>
    </row>
    <row r="208" spans="1:24" ht="46.8" x14ac:dyDescent="0.3">
      <c r="A208">
        <v>206</v>
      </c>
      <c r="B208" t="s">
        <v>464</v>
      </c>
      <c r="C208" s="3" t="s">
        <v>465</v>
      </c>
      <c r="D208">
        <v>9000</v>
      </c>
      <c r="E208" s="7">
        <f>IF(ISERROR(F208*H208),0,F208*H208)</f>
        <v>3496</v>
      </c>
      <c r="F208">
        <v>3496</v>
      </c>
      <c r="G208" s="7">
        <f t="shared" si="10"/>
        <v>38.844444444444441</v>
      </c>
      <c r="H208">
        <v>1</v>
      </c>
      <c r="I208" t="s">
        <v>74</v>
      </c>
      <c r="J208" t="s">
        <v>74</v>
      </c>
      <c r="K208" s="7">
        <f t="shared" si="11"/>
        <v>-5504</v>
      </c>
      <c r="L208">
        <v>57</v>
      </c>
      <c r="M208" s="6">
        <f>IF(ISERROR(E208/L208),0,E208/L208)</f>
        <v>61.333333333333336</v>
      </c>
      <c r="N208" t="s">
        <v>21</v>
      </c>
      <c r="O208" t="s">
        <v>22</v>
      </c>
      <c r="P208">
        <v>1267250400</v>
      </c>
      <c r="Q208">
        <v>1268028000</v>
      </c>
      <c r="R208" s="10">
        <f t="shared" si="9"/>
        <v>40236.25</v>
      </c>
      <c r="S208" s="10">
        <f t="shared" si="9"/>
        <v>40245.25</v>
      </c>
      <c r="T208" t="b">
        <v>0</v>
      </c>
      <c r="U208" t="b">
        <v>0</v>
      </c>
      <c r="V208" t="s">
        <v>119</v>
      </c>
      <c r="W208" t="s">
        <v>2040</v>
      </c>
      <c r="X208" t="s">
        <v>2055</v>
      </c>
    </row>
    <row r="209" spans="1:24" ht="62.4" x14ac:dyDescent="0.3">
      <c r="A209">
        <v>207</v>
      </c>
      <c r="B209" t="s">
        <v>466</v>
      </c>
      <c r="C209" s="3" t="s">
        <v>467</v>
      </c>
      <c r="D209">
        <v>1000</v>
      </c>
      <c r="E209" s="7">
        <f>IF(ISERROR(F209*H209),0,F209*H209)</f>
        <v>4257</v>
      </c>
      <c r="F209">
        <v>4257</v>
      </c>
      <c r="G209" s="7">
        <f t="shared" si="10"/>
        <v>425.7</v>
      </c>
      <c r="H209">
        <v>1</v>
      </c>
      <c r="I209" t="s">
        <v>20</v>
      </c>
      <c r="J209" t="s">
        <v>20</v>
      </c>
      <c r="K209" s="7">
        <f t="shared" si="11"/>
        <v>3257</v>
      </c>
      <c r="L209">
        <v>43</v>
      </c>
      <c r="M209" s="6">
        <f>IF(ISERROR(E209/L209),0,E209/L209)</f>
        <v>99</v>
      </c>
      <c r="N209" t="s">
        <v>21</v>
      </c>
      <c r="O209" t="s">
        <v>22</v>
      </c>
      <c r="P209">
        <v>1535432400</v>
      </c>
      <c r="Q209">
        <v>1537160400</v>
      </c>
      <c r="R209" s="10">
        <f t="shared" si="9"/>
        <v>43340.208333333328</v>
      </c>
      <c r="S209" s="10">
        <f t="shared" si="9"/>
        <v>43360.208333333328</v>
      </c>
      <c r="T209" t="b">
        <v>0</v>
      </c>
      <c r="U209" t="b">
        <v>1</v>
      </c>
      <c r="V209" t="s">
        <v>23</v>
      </c>
      <c r="W209" t="s">
        <v>2036</v>
      </c>
      <c r="X209" t="s">
        <v>2042</v>
      </c>
    </row>
    <row r="210" spans="1:24" ht="46.8" x14ac:dyDescent="0.3">
      <c r="A210">
        <v>208</v>
      </c>
      <c r="B210" t="s">
        <v>468</v>
      </c>
      <c r="C210" s="3" t="s">
        <v>469</v>
      </c>
      <c r="D210">
        <v>196900</v>
      </c>
      <c r="E210" s="7">
        <f>IF(ISERROR(F210*H210),0,F210*H210)</f>
        <v>199110</v>
      </c>
      <c r="F210">
        <v>199110</v>
      </c>
      <c r="G210" s="7">
        <f t="shared" si="10"/>
        <v>101.12239715591672</v>
      </c>
      <c r="H210">
        <v>1</v>
      </c>
      <c r="I210" t="s">
        <v>20</v>
      </c>
      <c r="J210" t="s">
        <v>20</v>
      </c>
      <c r="K210" s="7">
        <f t="shared" si="11"/>
        <v>2210</v>
      </c>
      <c r="L210">
        <v>2053</v>
      </c>
      <c r="M210" s="6">
        <f>IF(ISERROR(E210/L210),0,E210/L210)</f>
        <v>96.984900146127615</v>
      </c>
      <c r="N210" t="s">
        <v>21</v>
      </c>
      <c r="O210" t="s">
        <v>22</v>
      </c>
      <c r="P210">
        <v>1510207200</v>
      </c>
      <c r="Q210">
        <v>1512280800</v>
      </c>
      <c r="R210" s="10">
        <f t="shared" si="9"/>
        <v>43048.25</v>
      </c>
      <c r="S210" s="10">
        <f t="shared" si="9"/>
        <v>43072.25</v>
      </c>
      <c r="T210" t="b">
        <v>0</v>
      </c>
      <c r="U210" t="b">
        <v>0</v>
      </c>
      <c r="V210" t="s">
        <v>42</v>
      </c>
      <c r="W210" t="s">
        <v>2039</v>
      </c>
      <c r="X210" t="s">
        <v>2045</v>
      </c>
    </row>
    <row r="211" spans="1:24" ht="62.4" x14ac:dyDescent="0.3">
      <c r="A211">
        <v>209</v>
      </c>
      <c r="B211" t="s">
        <v>470</v>
      </c>
      <c r="C211" s="3" t="s">
        <v>471</v>
      </c>
      <c r="D211">
        <v>194500</v>
      </c>
      <c r="E211" s="7">
        <f>IF(ISERROR(F211*H211),0,F211*H211)</f>
        <v>28436.28</v>
      </c>
      <c r="F211">
        <v>41212</v>
      </c>
      <c r="G211" s="7">
        <f t="shared" si="10"/>
        <v>14.620195372750642</v>
      </c>
      <c r="H211">
        <v>0.69</v>
      </c>
      <c r="I211" t="s">
        <v>47</v>
      </c>
      <c r="J211" t="s">
        <v>47</v>
      </c>
      <c r="K211" s="7">
        <f t="shared" si="11"/>
        <v>-166063.72</v>
      </c>
      <c r="L211">
        <v>808</v>
      </c>
      <c r="M211" s="6">
        <f>IF(ISERROR(E211/L211),0,E211/L211)</f>
        <v>35.193415841584155</v>
      </c>
      <c r="N211" t="s">
        <v>26</v>
      </c>
      <c r="O211" t="s">
        <v>27</v>
      </c>
      <c r="P211">
        <v>1462510800</v>
      </c>
      <c r="Q211">
        <v>1463115600</v>
      </c>
      <c r="R211" s="10">
        <f t="shared" si="9"/>
        <v>42496.208333333328</v>
      </c>
      <c r="S211" s="10">
        <f t="shared" si="9"/>
        <v>42503.208333333328</v>
      </c>
      <c r="T211" t="b">
        <v>0</v>
      </c>
      <c r="U211" t="b">
        <v>0</v>
      </c>
      <c r="V211" t="s">
        <v>42</v>
      </c>
      <c r="W211" t="s">
        <v>2039</v>
      </c>
      <c r="X211" t="s">
        <v>2045</v>
      </c>
    </row>
    <row r="212" spans="1:24" ht="46.8" x14ac:dyDescent="0.3">
      <c r="A212">
        <v>210</v>
      </c>
      <c r="B212" t="s">
        <v>472</v>
      </c>
      <c r="C212" s="3" t="s">
        <v>473</v>
      </c>
      <c r="D212">
        <v>9400</v>
      </c>
      <c r="E212" s="7">
        <f>IF(ISERROR(F212*H212),0,F212*H212)</f>
        <v>950.69999999999993</v>
      </c>
      <c r="F212">
        <v>6338</v>
      </c>
      <c r="G212" s="7">
        <f t="shared" si="10"/>
        <v>10.113829787234042</v>
      </c>
      <c r="H212">
        <v>0.15</v>
      </c>
      <c r="I212" t="s">
        <v>14</v>
      </c>
      <c r="J212" t="s">
        <v>14</v>
      </c>
      <c r="K212" s="7">
        <f t="shared" si="11"/>
        <v>-8449.2999999999993</v>
      </c>
      <c r="L212">
        <v>226</v>
      </c>
      <c r="M212" s="6">
        <f>IF(ISERROR(E212/L212),0,E212/L212)</f>
        <v>4.2066371681415928</v>
      </c>
      <c r="N212" t="s">
        <v>36</v>
      </c>
      <c r="O212" t="s">
        <v>37</v>
      </c>
      <c r="P212">
        <v>1488520800</v>
      </c>
      <c r="Q212">
        <v>1490850000</v>
      </c>
      <c r="R212" s="10">
        <f t="shared" si="9"/>
        <v>42797.25</v>
      </c>
      <c r="S212" s="10">
        <f t="shared" si="9"/>
        <v>42824.208333333328</v>
      </c>
      <c r="T212" t="b">
        <v>0</v>
      </c>
      <c r="U212" t="b">
        <v>0</v>
      </c>
      <c r="V212" t="s">
        <v>474</v>
      </c>
      <c r="W212" t="s">
        <v>2039</v>
      </c>
      <c r="X212" t="s">
        <v>2065</v>
      </c>
    </row>
    <row r="213" spans="1:24" ht="62.4" x14ac:dyDescent="0.3">
      <c r="A213">
        <v>211</v>
      </c>
      <c r="B213" t="s">
        <v>475</v>
      </c>
      <c r="C213" s="3" t="s">
        <v>476</v>
      </c>
      <c r="D213">
        <v>104400</v>
      </c>
      <c r="E213" s="7">
        <f>IF(ISERROR(F213*H213),0,F213*H213)</f>
        <v>99100</v>
      </c>
      <c r="F213">
        <v>99100</v>
      </c>
      <c r="G213" s="7">
        <f t="shared" si="10"/>
        <v>94.923371647509583</v>
      </c>
      <c r="H213">
        <v>1</v>
      </c>
      <c r="I213" t="s">
        <v>14</v>
      </c>
      <c r="J213" t="s">
        <v>14</v>
      </c>
      <c r="K213" s="7">
        <f t="shared" si="11"/>
        <v>-5300</v>
      </c>
      <c r="L213">
        <v>1625</v>
      </c>
      <c r="M213" s="6">
        <f>IF(ISERROR(E213/L213),0,E213/L213)</f>
        <v>60.984615384615381</v>
      </c>
      <c r="N213" t="s">
        <v>21</v>
      </c>
      <c r="O213" t="s">
        <v>22</v>
      </c>
      <c r="P213">
        <v>1377579600</v>
      </c>
      <c r="Q213">
        <v>1379653200</v>
      </c>
      <c r="R213" s="10">
        <f t="shared" si="9"/>
        <v>41513.208333333336</v>
      </c>
      <c r="S213" s="10">
        <f t="shared" si="9"/>
        <v>41537.208333333336</v>
      </c>
      <c r="T213" t="b">
        <v>0</v>
      </c>
      <c r="U213" t="b">
        <v>0</v>
      </c>
      <c r="V213" t="s">
        <v>33</v>
      </c>
      <c r="W213" t="s">
        <v>2038</v>
      </c>
      <c r="X213" t="s">
        <v>2044</v>
      </c>
    </row>
    <row r="214" spans="1:24" ht="46.8" x14ac:dyDescent="0.3">
      <c r="A214">
        <v>212</v>
      </c>
      <c r="B214" t="s">
        <v>477</v>
      </c>
      <c r="C214" s="3" t="s">
        <v>478</v>
      </c>
      <c r="D214">
        <v>8100</v>
      </c>
      <c r="E214" s="7">
        <f>IF(ISERROR(F214*H214),0,F214*H214)</f>
        <v>12300</v>
      </c>
      <c r="F214">
        <v>12300</v>
      </c>
      <c r="G214" s="7">
        <f t="shared" si="10"/>
        <v>151.85185185185185</v>
      </c>
      <c r="H214">
        <v>1</v>
      </c>
      <c r="I214" t="s">
        <v>20</v>
      </c>
      <c r="J214" t="s">
        <v>20</v>
      </c>
      <c r="K214" s="7">
        <f t="shared" si="11"/>
        <v>4200</v>
      </c>
      <c r="L214">
        <v>168</v>
      </c>
      <c r="M214" s="6">
        <f>IF(ISERROR(E214/L214),0,E214/L214)</f>
        <v>73.214285714285708</v>
      </c>
      <c r="N214" t="s">
        <v>21</v>
      </c>
      <c r="O214" t="s">
        <v>22</v>
      </c>
      <c r="P214">
        <v>1576389600</v>
      </c>
      <c r="Q214">
        <v>1580364000</v>
      </c>
      <c r="R214" s="10">
        <f t="shared" si="9"/>
        <v>43814.25</v>
      </c>
      <c r="S214" s="10">
        <f t="shared" si="9"/>
        <v>43860.25</v>
      </c>
      <c r="T214" t="b">
        <v>0</v>
      </c>
      <c r="U214" t="b">
        <v>0</v>
      </c>
      <c r="V214" t="s">
        <v>33</v>
      </c>
      <c r="W214" t="s">
        <v>2038</v>
      </c>
      <c r="X214" t="s">
        <v>2044</v>
      </c>
    </row>
    <row r="215" spans="1:24" ht="46.8" x14ac:dyDescent="0.3">
      <c r="A215">
        <v>213</v>
      </c>
      <c r="B215" t="s">
        <v>479</v>
      </c>
      <c r="C215" s="3" t="s">
        <v>480</v>
      </c>
      <c r="D215">
        <v>87900</v>
      </c>
      <c r="E215" s="7">
        <f>IF(ISERROR(F215*H215),0,F215*H215)</f>
        <v>171549</v>
      </c>
      <c r="F215">
        <v>171549</v>
      </c>
      <c r="G215" s="7">
        <f t="shared" si="10"/>
        <v>195.16382252559728</v>
      </c>
      <c r="H215">
        <v>1</v>
      </c>
      <c r="I215" t="s">
        <v>20</v>
      </c>
      <c r="J215" t="s">
        <v>20</v>
      </c>
      <c r="K215" s="7">
        <f t="shared" si="11"/>
        <v>83649</v>
      </c>
      <c r="L215">
        <v>4289</v>
      </c>
      <c r="M215" s="6">
        <f>IF(ISERROR(E215/L215),0,E215/L215)</f>
        <v>39.997435299603637</v>
      </c>
      <c r="N215" t="s">
        <v>21</v>
      </c>
      <c r="O215" t="s">
        <v>22</v>
      </c>
      <c r="P215">
        <v>1289019600</v>
      </c>
      <c r="Q215">
        <v>1289714400</v>
      </c>
      <c r="R215" s="10">
        <f t="shared" si="9"/>
        <v>40488.208333333336</v>
      </c>
      <c r="S215" s="10">
        <f t="shared" si="9"/>
        <v>40496.25</v>
      </c>
      <c r="T215" t="b">
        <v>0</v>
      </c>
      <c r="U215" t="b">
        <v>1</v>
      </c>
      <c r="V215" t="s">
        <v>60</v>
      </c>
      <c r="W215" t="s">
        <v>2036</v>
      </c>
      <c r="X215" t="s">
        <v>2048</v>
      </c>
    </row>
    <row r="216" spans="1:24" ht="46.8" x14ac:dyDescent="0.3">
      <c r="A216">
        <v>214</v>
      </c>
      <c r="B216" t="s">
        <v>481</v>
      </c>
      <c r="C216" s="3" t="s">
        <v>482</v>
      </c>
      <c r="D216">
        <v>1400</v>
      </c>
      <c r="E216" s="7">
        <f>IF(ISERROR(F216*H216),0,F216*H216)</f>
        <v>14324</v>
      </c>
      <c r="F216">
        <v>14324</v>
      </c>
      <c r="G216" s="7">
        <f t="shared" si="10"/>
        <v>1023.1428571428571</v>
      </c>
      <c r="H216">
        <v>1</v>
      </c>
      <c r="I216" t="s">
        <v>20</v>
      </c>
      <c r="J216" t="s">
        <v>20</v>
      </c>
      <c r="K216" s="7">
        <f t="shared" si="11"/>
        <v>12924</v>
      </c>
      <c r="L216">
        <v>165</v>
      </c>
      <c r="M216" s="6">
        <f>IF(ISERROR(E216/L216),0,E216/L216)</f>
        <v>86.812121212121212</v>
      </c>
      <c r="N216" t="s">
        <v>21</v>
      </c>
      <c r="O216" t="s">
        <v>22</v>
      </c>
      <c r="P216">
        <v>1282194000</v>
      </c>
      <c r="Q216">
        <v>1282712400</v>
      </c>
      <c r="R216" s="10">
        <f t="shared" si="9"/>
        <v>40409.208333333336</v>
      </c>
      <c r="S216" s="10">
        <f t="shared" si="9"/>
        <v>40415.208333333336</v>
      </c>
      <c r="T216" t="b">
        <v>0</v>
      </c>
      <c r="U216" t="b">
        <v>0</v>
      </c>
      <c r="V216" t="s">
        <v>23</v>
      </c>
      <c r="W216" t="s">
        <v>2036</v>
      </c>
      <c r="X216" t="s">
        <v>2042</v>
      </c>
    </row>
    <row r="217" spans="1:24" ht="46.8" x14ac:dyDescent="0.3">
      <c r="A217">
        <v>215</v>
      </c>
      <c r="B217" t="s">
        <v>483</v>
      </c>
      <c r="C217" s="3" t="s">
        <v>484</v>
      </c>
      <c r="D217">
        <v>156800</v>
      </c>
      <c r="E217" s="7">
        <f>IF(ISERROR(F217*H217),0,F217*H217)</f>
        <v>6024</v>
      </c>
      <c r="F217">
        <v>6024</v>
      </c>
      <c r="G217" s="7">
        <f t="shared" si="10"/>
        <v>3.841836734693878</v>
      </c>
      <c r="H217">
        <v>1</v>
      </c>
      <c r="I217" t="s">
        <v>14</v>
      </c>
      <c r="J217" t="s">
        <v>14</v>
      </c>
      <c r="K217" s="7">
        <f t="shared" si="11"/>
        <v>-150776</v>
      </c>
      <c r="L217">
        <v>143</v>
      </c>
      <c r="M217" s="6">
        <f>IF(ISERROR(E217/L217),0,E217/L217)</f>
        <v>42.125874125874127</v>
      </c>
      <c r="N217" t="s">
        <v>21</v>
      </c>
      <c r="O217" t="s">
        <v>22</v>
      </c>
      <c r="P217">
        <v>1550037600</v>
      </c>
      <c r="Q217">
        <v>1550210400</v>
      </c>
      <c r="R217" s="10">
        <f t="shared" si="9"/>
        <v>43509.25</v>
      </c>
      <c r="S217" s="10">
        <f t="shared" si="9"/>
        <v>43511.25</v>
      </c>
      <c r="T217" t="b">
        <v>0</v>
      </c>
      <c r="U217" t="b">
        <v>0</v>
      </c>
      <c r="V217" t="s">
        <v>33</v>
      </c>
      <c r="W217" t="s">
        <v>2038</v>
      </c>
      <c r="X217" t="s">
        <v>2044</v>
      </c>
    </row>
    <row r="218" spans="1:24" ht="46.8" x14ac:dyDescent="0.3">
      <c r="A218">
        <v>216</v>
      </c>
      <c r="B218" t="s">
        <v>485</v>
      </c>
      <c r="C218" s="3" t="s">
        <v>486</v>
      </c>
      <c r="D218">
        <v>121700</v>
      </c>
      <c r="E218" s="7">
        <f>IF(ISERROR(F218*H218),0,F218*H218)</f>
        <v>188721</v>
      </c>
      <c r="F218">
        <v>188721</v>
      </c>
      <c r="G218" s="7">
        <f t="shared" si="10"/>
        <v>155.07066557107643</v>
      </c>
      <c r="H218">
        <v>1</v>
      </c>
      <c r="I218" t="s">
        <v>20</v>
      </c>
      <c r="J218" t="s">
        <v>20</v>
      </c>
      <c r="K218" s="7">
        <f t="shared" si="11"/>
        <v>67021</v>
      </c>
      <c r="L218">
        <v>1815</v>
      </c>
      <c r="M218" s="6">
        <f>IF(ISERROR(E218/L218),0,E218/L218)</f>
        <v>103.97851239669421</v>
      </c>
      <c r="N218" t="s">
        <v>21</v>
      </c>
      <c r="O218" t="s">
        <v>22</v>
      </c>
      <c r="P218">
        <v>1321941600</v>
      </c>
      <c r="Q218">
        <v>1322114400</v>
      </c>
      <c r="R218" s="10">
        <f t="shared" si="9"/>
        <v>40869.25</v>
      </c>
      <c r="S218" s="10">
        <f t="shared" si="9"/>
        <v>40871.25</v>
      </c>
      <c r="T218" t="b">
        <v>0</v>
      </c>
      <c r="U218" t="b">
        <v>0</v>
      </c>
      <c r="V218" t="s">
        <v>33</v>
      </c>
      <c r="W218" t="s">
        <v>2038</v>
      </c>
      <c r="X218" t="s">
        <v>2044</v>
      </c>
    </row>
    <row r="219" spans="1:24" ht="46.8" x14ac:dyDescent="0.3">
      <c r="A219">
        <v>217</v>
      </c>
      <c r="B219" t="s">
        <v>487</v>
      </c>
      <c r="C219" s="3" t="s">
        <v>488</v>
      </c>
      <c r="D219">
        <v>129400</v>
      </c>
      <c r="E219" s="7">
        <f>IF(ISERROR(F219*H219),0,F219*H219)</f>
        <v>57911</v>
      </c>
      <c r="F219">
        <v>57911</v>
      </c>
      <c r="G219" s="7">
        <f t="shared" si="10"/>
        <v>44.753477588871718</v>
      </c>
      <c r="H219">
        <v>1</v>
      </c>
      <c r="I219" t="s">
        <v>14</v>
      </c>
      <c r="J219" t="s">
        <v>14</v>
      </c>
      <c r="K219" s="7">
        <f t="shared" si="11"/>
        <v>-71489</v>
      </c>
      <c r="L219">
        <v>934</v>
      </c>
      <c r="M219" s="6">
        <f>IF(ISERROR(E219/L219),0,E219/L219)</f>
        <v>62.003211991434689</v>
      </c>
      <c r="N219" t="s">
        <v>21</v>
      </c>
      <c r="O219" t="s">
        <v>22</v>
      </c>
      <c r="P219">
        <v>1556427600</v>
      </c>
      <c r="Q219">
        <v>1557205200</v>
      </c>
      <c r="R219" s="10">
        <f t="shared" si="9"/>
        <v>43583.208333333328</v>
      </c>
      <c r="S219" s="10">
        <f t="shared" si="9"/>
        <v>43592.208333333328</v>
      </c>
      <c r="T219" t="b">
        <v>0</v>
      </c>
      <c r="U219" t="b">
        <v>0</v>
      </c>
      <c r="V219" t="s">
        <v>474</v>
      </c>
      <c r="W219" t="s">
        <v>2039</v>
      </c>
      <c r="X219" t="s">
        <v>2065</v>
      </c>
    </row>
    <row r="220" spans="1:24" ht="46.8" x14ac:dyDescent="0.3">
      <c r="A220">
        <v>218</v>
      </c>
      <c r="B220" t="s">
        <v>489</v>
      </c>
      <c r="C220" s="3" t="s">
        <v>490</v>
      </c>
      <c r="D220">
        <v>5700</v>
      </c>
      <c r="E220" s="7">
        <f>IF(ISERROR(F220*H220),0,F220*H220)</f>
        <v>16617.150000000001</v>
      </c>
      <c r="F220">
        <v>12309</v>
      </c>
      <c r="G220" s="7">
        <f t="shared" si="10"/>
        <v>291.52894736842109</v>
      </c>
      <c r="H220">
        <v>1.35</v>
      </c>
      <c r="I220" t="s">
        <v>20</v>
      </c>
      <c r="J220" t="s">
        <v>20</v>
      </c>
      <c r="K220" s="7">
        <f t="shared" si="11"/>
        <v>10917.150000000001</v>
      </c>
      <c r="L220">
        <v>397</v>
      </c>
      <c r="M220" s="6">
        <f>IF(ISERROR(E220/L220),0,E220/L220)</f>
        <v>41.856801007556676</v>
      </c>
      <c r="N220" t="s">
        <v>40</v>
      </c>
      <c r="O220" t="s">
        <v>41</v>
      </c>
      <c r="P220">
        <v>1320991200</v>
      </c>
      <c r="Q220">
        <v>1323928800</v>
      </c>
      <c r="R220" s="10">
        <f t="shared" si="9"/>
        <v>40858.25</v>
      </c>
      <c r="S220" s="10">
        <f t="shared" si="9"/>
        <v>40892.25</v>
      </c>
      <c r="T220" t="b">
        <v>0</v>
      </c>
      <c r="U220" t="b">
        <v>1</v>
      </c>
      <c r="V220" t="s">
        <v>100</v>
      </c>
      <c r="W220" t="s">
        <v>2039</v>
      </c>
      <c r="X220" t="s">
        <v>2054</v>
      </c>
    </row>
    <row r="221" spans="1:24" ht="62.4" x14ac:dyDescent="0.3">
      <c r="A221">
        <v>219</v>
      </c>
      <c r="B221" t="s">
        <v>491</v>
      </c>
      <c r="C221" s="3" t="s">
        <v>492</v>
      </c>
      <c r="D221">
        <v>41700</v>
      </c>
      <c r="E221" s="7">
        <f>IF(ISERROR(F221*H221),0,F221*H221)</f>
        <v>138497</v>
      </c>
      <c r="F221">
        <v>138497</v>
      </c>
      <c r="G221" s="7">
        <f t="shared" si="10"/>
        <v>332.12709832134288</v>
      </c>
      <c r="H221">
        <v>1</v>
      </c>
      <c r="I221" t="s">
        <v>20</v>
      </c>
      <c r="J221" t="s">
        <v>20</v>
      </c>
      <c r="K221" s="7">
        <f t="shared" si="11"/>
        <v>96797</v>
      </c>
      <c r="L221">
        <v>1539</v>
      </c>
      <c r="M221" s="6">
        <f>IF(ISERROR(E221/L221),0,E221/L221)</f>
        <v>89.991552956465242</v>
      </c>
      <c r="N221" t="s">
        <v>21</v>
      </c>
      <c r="O221" t="s">
        <v>22</v>
      </c>
      <c r="P221">
        <v>1345093200</v>
      </c>
      <c r="Q221">
        <v>1346130000</v>
      </c>
      <c r="R221" s="10">
        <f t="shared" si="9"/>
        <v>41137.208333333336</v>
      </c>
      <c r="S221" s="10">
        <f t="shared" si="9"/>
        <v>41149.208333333336</v>
      </c>
      <c r="T221" t="b">
        <v>0</v>
      </c>
      <c r="U221" t="b">
        <v>0</v>
      </c>
      <c r="V221" t="s">
        <v>71</v>
      </c>
      <c r="W221" t="s">
        <v>2039</v>
      </c>
      <c r="X221" t="s">
        <v>2051</v>
      </c>
    </row>
    <row r="222" spans="1:24" ht="46.8" x14ac:dyDescent="0.3">
      <c r="A222">
        <v>220</v>
      </c>
      <c r="B222" t="s">
        <v>493</v>
      </c>
      <c r="C222" s="3" t="s">
        <v>494</v>
      </c>
      <c r="D222">
        <v>7900</v>
      </c>
      <c r="E222" s="7">
        <f>IF(ISERROR(F222*H222),0,F222*H222)</f>
        <v>667</v>
      </c>
      <c r="F222">
        <v>667</v>
      </c>
      <c r="G222" s="7">
        <f t="shared" si="10"/>
        <v>8.4430379746835449</v>
      </c>
      <c r="H222">
        <v>1</v>
      </c>
      <c r="I222" t="s">
        <v>14</v>
      </c>
      <c r="J222" t="s">
        <v>14</v>
      </c>
      <c r="K222" s="7">
        <f t="shared" si="11"/>
        <v>-7233</v>
      </c>
      <c r="L222">
        <v>17</v>
      </c>
      <c r="M222" s="6">
        <f>IF(ISERROR(E222/L222),0,E222/L222)</f>
        <v>39.235294117647058</v>
      </c>
      <c r="N222" t="s">
        <v>21</v>
      </c>
      <c r="O222" t="s">
        <v>22</v>
      </c>
      <c r="P222">
        <v>1309496400</v>
      </c>
      <c r="Q222">
        <v>1311051600</v>
      </c>
      <c r="R222" s="10">
        <f t="shared" si="9"/>
        <v>40725.208333333336</v>
      </c>
      <c r="S222" s="10">
        <f t="shared" si="9"/>
        <v>40743.208333333336</v>
      </c>
      <c r="T222" t="b">
        <v>1</v>
      </c>
      <c r="U222" t="b">
        <v>0</v>
      </c>
      <c r="V222" t="s">
        <v>33</v>
      </c>
      <c r="W222" t="s">
        <v>2038</v>
      </c>
      <c r="X222" t="s">
        <v>2044</v>
      </c>
    </row>
    <row r="223" spans="1:24" ht="62.4" x14ac:dyDescent="0.3">
      <c r="A223">
        <v>221</v>
      </c>
      <c r="B223" t="s">
        <v>495</v>
      </c>
      <c r="C223" s="3" t="s">
        <v>496</v>
      </c>
      <c r="D223">
        <v>121500</v>
      </c>
      <c r="E223" s="7">
        <f>IF(ISERROR(F223*H223),0,F223*H223)</f>
        <v>119830</v>
      </c>
      <c r="F223">
        <v>119830</v>
      </c>
      <c r="G223" s="7">
        <f t="shared" si="10"/>
        <v>98.625514403292186</v>
      </c>
      <c r="H223">
        <v>1</v>
      </c>
      <c r="I223" t="s">
        <v>14</v>
      </c>
      <c r="J223" t="s">
        <v>14</v>
      </c>
      <c r="K223" s="7">
        <f t="shared" si="11"/>
        <v>-1670</v>
      </c>
      <c r="L223">
        <v>2179</v>
      </c>
      <c r="M223" s="6">
        <f>IF(ISERROR(E223/L223),0,E223/L223)</f>
        <v>54.993116108306566</v>
      </c>
      <c r="N223" t="s">
        <v>21</v>
      </c>
      <c r="O223" t="s">
        <v>22</v>
      </c>
      <c r="P223">
        <v>1340254800</v>
      </c>
      <c r="Q223">
        <v>1340427600</v>
      </c>
      <c r="R223" s="10">
        <f t="shared" si="9"/>
        <v>41081.208333333336</v>
      </c>
      <c r="S223" s="10">
        <f t="shared" si="9"/>
        <v>41083.208333333336</v>
      </c>
      <c r="T223" t="b">
        <v>1</v>
      </c>
      <c r="U223" t="b">
        <v>0</v>
      </c>
      <c r="V223" t="s">
        <v>17</v>
      </c>
      <c r="W223" t="s">
        <v>2035</v>
      </c>
      <c r="X223" t="s">
        <v>2041</v>
      </c>
    </row>
    <row r="224" spans="1:24" ht="46.8" x14ac:dyDescent="0.3">
      <c r="A224">
        <v>222</v>
      </c>
      <c r="B224" t="s">
        <v>497</v>
      </c>
      <c r="C224" s="3" t="s">
        <v>498</v>
      </c>
      <c r="D224">
        <v>4800</v>
      </c>
      <c r="E224" s="7">
        <f>IF(ISERROR(F224*H224),0,F224*H224)</f>
        <v>6623</v>
      </c>
      <c r="F224">
        <v>6623</v>
      </c>
      <c r="G224" s="7">
        <f t="shared" si="10"/>
        <v>137.97916666666669</v>
      </c>
      <c r="H224">
        <v>1</v>
      </c>
      <c r="I224" t="s">
        <v>20</v>
      </c>
      <c r="J224" t="s">
        <v>20</v>
      </c>
      <c r="K224" s="7">
        <f t="shared" si="11"/>
        <v>1823</v>
      </c>
      <c r="L224">
        <v>138</v>
      </c>
      <c r="M224" s="6">
        <f>IF(ISERROR(E224/L224),0,E224/L224)</f>
        <v>47.992753623188406</v>
      </c>
      <c r="N224" t="s">
        <v>21</v>
      </c>
      <c r="O224" t="s">
        <v>22</v>
      </c>
      <c r="P224">
        <v>1412226000</v>
      </c>
      <c r="Q224">
        <v>1412312400</v>
      </c>
      <c r="R224" s="10">
        <f t="shared" si="9"/>
        <v>41914.208333333336</v>
      </c>
      <c r="S224" s="10">
        <f t="shared" si="9"/>
        <v>41915.208333333336</v>
      </c>
      <c r="T224" t="b">
        <v>0</v>
      </c>
      <c r="U224" t="b">
        <v>0</v>
      </c>
      <c r="V224" t="s">
        <v>122</v>
      </c>
      <c r="W224" t="s">
        <v>2056</v>
      </c>
      <c r="X224" t="s">
        <v>2057</v>
      </c>
    </row>
    <row r="225" spans="1:24" ht="46.8" x14ac:dyDescent="0.3">
      <c r="A225">
        <v>223</v>
      </c>
      <c r="B225" t="s">
        <v>499</v>
      </c>
      <c r="C225" s="3" t="s">
        <v>500</v>
      </c>
      <c r="D225">
        <v>87300</v>
      </c>
      <c r="E225" s="7">
        <f>IF(ISERROR(F225*H225),0,F225*H225)</f>
        <v>81897</v>
      </c>
      <c r="F225">
        <v>81897</v>
      </c>
      <c r="G225" s="7">
        <f t="shared" si="10"/>
        <v>93.81099656357388</v>
      </c>
      <c r="H225">
        <v>1</v>
      </c>
      <c r="I225" t="s">
        <v>14</v>
      </c>
      <c r="J225" t="s">
        <v>14</v>
      </c>
      <c r="K225" s="7">
        <f t="shared" si="11"/>
        <v>-5403</v>
      </c>
      <c r="L225">
        <v>931</v>
      </c>
      <c r="M225" s="6">
        <f>IF(ISERROR(E225/L225),0,E225/L225)</f>
        <v>87.966702470461868</v>
      </c>
      <c r="N225" t="s">
        <v>21</v>
      </c>
      <c r="O225" t="s">
        <v>22</v>
      </c>
      <c r="P225">
        <v>1458104400</v>
      </c>
      <c r="Q225">
        <v>1459314000</v>
      </c>
      <c r="R225" s="10">
        <f t="shared" si="9"/>
        <v>42445.208333333328</v>
      </c>
      <c r="S225" s="10">
        <f t="shared" si="9"/>
        <v>42459.208333333328</v>
      </c>
      <c r="T225" t="b">
        <v>0</v>
      </c>
      <c r="U225" t="b">
        <v>0</v>
      </c>
      <c r="V225" t="s">
        <v>33</v>
      </c>
      <c r="W225" t="s">
        <v>2038</v>
      </c>
      <c r="X225" t="s">
        <v>2044</v>
      </c>
    </row>
    <row r="226" spans="1:24" ht="46.8" x14ac:dyDescent="0.3">
      <c r="A226">
        <v>224</v>
      </c>
      <c r="B226" t="s">
        <v>501</v>
      </c>
      <c r="C226" s="3" t="s">
        <v>502</v>
      </c>
      <c r="D226">
        <v>46300</v>
      </c>
      <c r="E226" s="7">
        <f>IF(ISERROR(F226*H226),0,F226*H226)</f>
        <v>186885</v>
      </c>
      <c r="F226">
        <v>186885</v>
      </c>
      <c r="G226" s="7">
        <f t="shared" si="10"/>
        <v>403.63930885529157</v>
      </c>
      <c r="H226">
        <v>1</v>
      </c>
      <c r="I226" t="s">
        <v>20</v>
      </c>
      <c r="J226" t="s">
        <v>20</v>
      </c>
      <c r="K226" s="7">
        <f t="shared" si="11"/>
        <v>140585</v>
      </c>
      <c r="L226">
        <v>3594</v>
      </c>
      <c r="M226" s="6">
        <f>IF(ISERROR(E226/L226),0,E226/L226)</f>
        <v>51.999165275459099</v>
      </c>
      <c r="N226" t="s">
        <v>21</v>
      </c>
      <c r="O226" t="s">
        <v>22</v>
      </c>
      <c r="P226">
        <v>1411534800</v>
      </c>
      <c r="Q226">
        <v>1415426400</v>
      </c>
      <c r="R226" s="10">
        <f t="shared" si="9"/>
        <v>41906.208333333336</v>
      </c>
      <c r="S226" s="10">
        <f t="shared" si="9"/>
        <v>41951.25</v>
      </c>
      <c r="T226" t="b">
        <v>0</v>
      </c>
      <c r="U226" t="b">
        <v>0</v>
      </c>
      <c r="V226" t="s">
        <v>474</v>
      </c>
      <c r="W226" t="s">
        <v>2039</v>
      </c>
      <c r="X226" t="s">
        <v>2065</v>
      </c>
    </row>
    <row r="227" spans="1:24" ht="62.4" x14ac:dyDescent="0.3">
      <c r="A227">
        <v>225</v>
      </c>
      <c r="B227" t="s">
        <v>503</v>
      </c>
      <c r="C227" s="3" t="s">
        <v>504</v>
      </c>
      <c r="D227">
        <v>67800</v>
      </c>
      <c r="E227" s="7">
        <f>IF(ISERROR(F227*H227),0,F227*H227)</f>
        <v>176398</v>
      </c>
      <c r="F227">
        <v>176398</v>
      </c>
      <c r="G227" s="7">
        <f t="shared" si="10"/>
        <v>260.1740412979351</v>
      </c>
      <c r="H227">
        <v>1</v>
      </c>
      <c r="I227" t="s">
        <v>20</v>
      </c>
      <c r="J227" t="s">
        <v>20</v>
      </c>
      <c r="K227" s="7">
        <f t="shared" si="11"/>
        <v>108598</v>
      </c>
      <c r="L227">
        <v>5880</v>
      </c>
      <c r="M227" s="6">
        <f>IF(ISERROR(E227/L227),0,E227/L227)</f>
        <v>29.999659863945578</v>
      </c>
      <c r="N227" t="s">
        <v>21</v>
      </c>
      <c r="O227" t="s">
        <v>22</v>
      </c>
      <c r="P227">
        <v>1399093200</v>
      </c>
      <c r="Q227">
        <v>1399093200</v>
      </c>
      <c r="R227" s="10">
        <f t="shared" si="9"/>
        <v>41762.208333333336</v>
      </c>
      <c r="S227" s="10">
        <f t="shared" si="9"/>
        <v>41762.208333333336</v>
      </c>
      <c r="T227" t="b">
        <v>1</v>
      </c>
      <c r="U227" t="b">
        <v>0</v>
      </c>
      <c r="V227" t="s">
        <v>23</v>
      </c>
      <c r="W227" t="s">
        <v>2036</v>
      </c>
      <c r="X227" t="s">
        <v>2042</v>
      </c>
    </row>
    <row r="228" spans="1:24" ht="46.8" x14ac:dyDescent="0.3">
      <c r="A228">
        <v>226</v>
      </c>
      <c r="B228" t="s">
        <v>253</v>
      </c>
      <c r="C228" s="3" t="s">
        <v>505</v>
      </c>
      <c r="D228">
        <v>3000</v>
      </c>
      <c r="E228" s="7">
        <f>IF(ISERROR(F228*H228),0,F228*H228)</f>
        <v>10999</v>
      </c>
      <c r="F228">
        <v>10999</v>
      </c>
      <c r="G228" s="7">
        <f t="shared" si="10"/>
        <v>366.63333333333333</v>
      </c>
      <c r="H228">
        <v>1</v>
      </c>
      <c r="I228" t="s">
        <v>20</v>
      </c>
      <c r="J228" t="s">
        <v>20</v>
      </c>
      <c r="K228" s="7">
        <f t="shared" si="11"/>
        <v>7999</v>
      </c>
      <c r="L228">
        <v>112</v>
      </c>
      <c r="M228" s="6">
        <f>IF(ISERROR(E228/L228),0,E228/L228)</f>
        <v>98.205357142857139</v>
      </c>
      <c r="N228" t="s">
        <v>21</v>
      </c>
      <c r="O228" t="s">
        <v>22</v>
      </c>
      <c r="P228">
        <v>1270702800</v>
      </c>
      <c r="Q228">
        <v>1273899600</v>
      </c>
      <c r="R228" s="10">
        <f t="shared" si="9"/>
        <v>40276.208333333336</v>
      </c>
      <c r="S228" s="10">
        <f t="shared" si="9"/>
        <v>40313.208333333336</v>
      </c>
      <c r="T228" t="b">
        <v>0</v>
      </c>
      <c r="U228" t="b">
        <v>0</v>
      </c>
      <c r="V228" t="s">
        <v>122</v>
      </c>
      <c r="W228" t="s">
        <v>2056</v>
      </c>
      <c r="X228" t="s">
        <v>2057</v>
      </c>
    </row>
    <row r="229" spans="1:24" ht="62.4" x14ac:dyDescent="0.3">
      <c r="A229">
        <v>227</v>
      </c>
      <c r="B229" t="s">
        <v>506</v>
      </c>
      <c r="C229" s="3" t="s">
        <v>507</v>
      </c>
      <c r="D229">
        <v>60900</v>
      </c>
      <c r="E229" s="7">
        <f>IF(ISERROR(F229*H229),0,F229*H229)</f>
        <v>102751</v>
      </c>
      <c r="F229">
        <v>102751</v>
      </c>
      <c r="G229" s="7">
        <f t="shared" si="10"/>
        <v>168.72085385878489</v>
      </c>
      <c r="H229">
        <v>1</v>
      </c>
      <c r="I229" t="s">
        <v>20</v>
      </c>
      <c r="J229" t="s">
        <v>20</v>
      </c>
      <c r="K229" s="7">
        <f t="shared" si="11"/>
        <v>41851</v>
      </c>
      <c r="L229">
        <v>943</v>
      </c>
      <c r="M229" s="6">
        <f>IF(ISERROR(E229/L229),0,E229/L229)</f>
        <v>108.96182396606575</v>
      </c>
      <c r="N229" t="s">
        <v>21</v>
      </c>
      <c r="O229" t="s">
        <v>22</v>
      </c>
      <c r="P229">
        <v>1431666000</v>
      </c>
      <c r="Q229">
        <v>1432184400</v>
      </c>
      <c r="R229" s="10">
        <f t="shared" si="9"/>
        <v>42139.208333333328</v>
      </c>
      <c r="S229" s="10">
        <f t="shared" si="9"/>
        <v>42145.208333333328</v>
      </c>
      <c r="T229" t="b">
        <v>0</v>
      </c>
      <c r="U229" t="b">
        <v>0</v>
      </c>
      <c r="V229" t="s">
        <v>292</v>
      </c>
      <c r="W229" t="s">
        <v>2052</v>
      </c>
      <c r="X229" t="s">
        <v>2063</v>
      </c>
    </row>
    <row r="230" spans="1:24" ht="31.2" x14ac:dyDescent="0.3">
      <c r="A230">
        <v>228</v>
      </c>
      <c r="B230" t="s">
        <v>508</v>
      </c>
      <c r="C230" s="3" t="s">
        <v>509</v>
      </c>
      <c r="D230">
        <v>137900</v>
      </c>
      <c r="E230" s="7">
        <f>IF(ISERROR(F230*H230),0,F230*H230)</f>
        <v>165352</v>
      </c>
      <c r="F230">
        <v>165352</v>
      </c>
      <c r="G230" s="7">
        <f t="shared" si="10"/>
        <v>119.90717911530093</v>
      </c>
      <c r="H230">
        <v>1</v>
      </c>
      <c r="I230" t="s">
        <v>20</v>
      </c>
      <c r="J230" t="s">
        <v>20</v>
      </c>
      <c r="K230" s="7">
        <f t="shared" si="11"/>
        <v>27452</v>
      </c>
      <c r="L230">
        <v>2468</v>
      </c>
      <c r="M230" s="6">
        <f>IF(ISERROR(E230/L230),0,E230/L230)</f>
        <v>66.998379254457049</v>
      </c>
      <c r="N230" t="s">
        <v>21</v>
      </c>
      <c r="O230" t="s">
        <v>22</v>
      </c>
      <c r="P230">
        <v>1472619600</v>
      </c>
      <c r="Q230">
        <v>1474779600</v>
      </c>
      <c r="R230" s="10">
        <f t="shared" si="9"/>
        <v>42613.208333333328</v>
      </c>
      <c r="S230" s="10">
        <f t="shared" si="9"/>
        <v>42638.208333333328</v>
      </c>
      <c r="T230" t="b">
        <v>0</v>
      </c>
      <c r="U230" t="b">
        <v>0</v>
      </c>
      <c r="V230" t="s">
        <v>71</v>
      </c>
      <c r="W230" t="s">
        <v>2039</v>
      </c>
      <c r="X230" t="s">
        <v>2051</v>
      </c>
    </row>
    <row r="231" spans="1:24" ht="46.8" x14ac:dyDescent="0.3">
      <c r="A231">
        <v>229</v>
      </c>
      <c r="B231" t="s">
        <v>510</v>
      </c>
      <c r="C231" s="3" t="s">
        <v>511</v>
      </c>
      <c r="D231">
        <v>85600</v>
      </c>
      <c r="E231" s="7">
        <f>IF(ISERROR(F231*H231),0,F231*H231)</f>
        <v>165798</v>
      </c>
      <c r="F231">
        <v>165798</v>
      </c>
      <c r="G231" s="7">
        <f t="shared" si="10"/>
        <v>193.68925233644859</v>
      </c>
      <c r="H231">
        <v>1</v>
      </c>
      <c r="I231" t="s">
        <v>20</v>
      </c>
      <c r="J231" t="s">
        <v>20</v>
      </c>
      <c r="K231" s="7">
        <f t="shared" si="11"/>
        <v>80198</v>
      </c>
      <c r="L231">
        <v>2551</v>
      </c>
      <c r="M231" s="6">
        <f>IF(ISERROR(E231/L231),0,E231/L231)</f>
        <v>64.99333594668758</v>
      </c>
      <c r="N231" t="s">
        <v>21</v>
      </c>
      <c r="O231" t="s">
        <v>22</v>
      </c>
      <c r="P231">
        <v>1496293200</v>
      </c>
      <c r="Q231">
        <v>1500440400</v>
      </c>
      <c r="R231" s="10">
        <f t="shared" si="9"/>
        <v>42887.208333333328</v>
      </c>
      <c r="S231" s="10">
        <f t="shared" si="9"/>
        <v>42935.208333333328</v>
      </c>
      <c r="T231" t="b">
        <v>0</v>
      </c>
      <c r="U231" t="b">
        <v>1</v>
      </c>
      <c r="V231" t="s">
        <v>292</v>
      </c>
      <c r="W231" t="s">
        <v>2052</v>
      </c>
      <c r="X231" t="s">
        <v>2063</v>
      </c>
    </row>
    <row r="232" spans="1:24" ht="46.8" x14ac:dyDescent="0.3">
      <c r="A232">
        <v>230</v>
      </c>
      <c r="B232" t="s">
        <v>512</v>
      </c>
      <c r="C232" s="3" t="s">
        <v>513</v>
      </c>
      <c r="D232">
        <v>2400</v>
      </c>
      <c r="E232" s="7">
        <f>IF(ISERROR(F232*H232),0,F232*H232)</f>
        <v>10084</v>
      </c>
      <c r="F232">
        <v>10084</v>
      </c>
      <c r="G232" s="7">
        <f t="shared" si="10"/>
        <v>420.16666666666669</v>
      </c>
      <c r="H232">
        <v>1</v>
      </c>
      <c r="I232" t="s">
        <v>20</v>
      </c>
      <c r="J232" t="s">
        <v>20</v>
      </c>
      <c r="K232" s="7">
        <f t="shared" si="11"/>
        <v>7684</v>
      </c>
      <c r="L232">
        <v>101</v>
      </c>
      <c r="M232" s="6">
        <f>IF(ISERROR(E232/L232),0,E232/L232)</f>
        <v>99.841584158415841</v>
      </c>
      <c r="N232" t="s">
        <v>21</v>
      </c>
      <c r="O232" t="s">
        <v>22</v>
      </c>
      <c r="P232">
        <v>1575612000</v>
      </c>
      <c r="Q232">
        <v>1575612000</v>
      </c>
      <c r="R232" s="10">
        <f t="shared" si="9"/>
        <v>43805.25</v>
      </c>
      <c r="S232" s="10">
        <f t="shared" si="9"/>
        <v>43805.25</v>
      </c>
      <c r="T232" t="b">
        <v>0</v>
      </c>
      <c r="U232" t="b">
        <v>0</v>
      </c>
      <c r="V232" t="s">
        <v>89</v>
      </c>
      <c r="W232" t="s">
        <v>2052</v>
      </c>
      <c r="X232" t="s">
        <v>2053</v>
      </c>
    </row>
    <row r="233" spans="1:24" ht="62.4" x14ac:dyDescent="0.3">
      <c r="A233">
        <v>231</v>
      </c>
      <c r="B233" t="s">
        <v>514</v>
      </c>
      <c r="C233" s="3" t="s">
        <v>515</v>
      </c>
      <c r="D233">
        <v>7200</v>
      </c>
      <c r="E233" s="7">
        <f>IF(ISERROR(F233*H233),0,F233*H233)</f>
        <v>5523</v>
      </c>
      <c r="F233">
        <v>5523</v>
      </c>
      <c r="G233" s="7">
        <f t="shared" si="10"/>
        <v>76.708333333333329</v>
      </c>
      <c r="H233">
        <v>1</v>
      </c>
      <c r="I233" t="s">
        <v>74</v>
      </c>
      <c r="J233" t="s">
        <v>74</v>
      </c>
      <c r="K233" s="7">
        <f t="shared" si="11"/>
        <v>-1677</v>
      </c>
      <c r="L233">
        <v>67</v>
      </c>
      <c r="M233" s="6">
        <f>IF(ISERROR(E233/L233),0,E233/L233)</f>
        <v>82.432835820895519</v>
      </c>
      <c r="N233" t="s">
        <v>21</v>
      </c>
      <c r="O233" t="s">
        <v>22</v>
      </c>
      <c r="P233">
        <v>1369112400</v>
      </c>
      <c r="Q233">
        <v>1374123600</v>
      </c>
      <c r="R233" s="10">
        <f t="shared" si="9"/>
        <v>41415.208333333336</v>
      </c>
      <c r="S233" s="10">
        <f t="shared" si="9"/>
        <v>41473.208333333336</v>
      </c>
      <c r="T233" t="b">
        <v>0</v>
      </c>
      <c r="U233" t="b">
        <v>0</v>
      </c>
      <c r="V233" t="s">
        <v>33</v>
      </c>
      <c r="W233" t="s">
        <v>2038</v>
      </c>
      <c r="X233" t="s">
        <v>2044</v>
      </c>
    </row>
    <row r="234" spans="1:24" ht="46.8" x14ac:dyDescent="0.3">
      <c r="A234">
        <v>232</v>
      </c>
      <c r="B234" t="s">
        <v>516</v>
      </c>
      <c r="C234" s="3" t="s">
        <v>517</v>
      </c>
      <c r="D234">
        <v>3400</v>
      </c>
      <c r="E234" s="7">
        <f>IF(ISERROR(F234*H234),0,F234*H234)</f>
        <v>5823</v>
      </c>
      <c r="F234">
        <v>5823</v>
      </c>
      <c r="G234" s="7">
        <f t="shared" si="10"/>
        <v>171.26470588235293</v>
      </c>
      <c r="H234">
        <v>1</v>
      </c>
      <c r="I234" t="s">
        <v>20</v>
      </c>
      <c r="J234" t="s">
        <v>20</v>
      </c>
      <c r="K234" s="7">
        <f t="shared" si="11"/>
        <v>2423</v>
      </c>
      <c r="L234">
        <v>92</v>
      </c>
      <c r="M234" s="6">
        <f>IF(ISERROR(E234/L234),0,E234/L234)</f>
        <v>63.293478260869563</v>
      </c>
      <c r="N234" t="s">
        <v>21</v>
      </c>
      <c r="O234" t="s">
        <v>22</v>
      </c>
      <c r="P234">
        <v>1469422800</v>
      </c>
      <c r="Q234">
        <v>1469509200</v>
      </c>
      <c r="R234" s="10">
        <f t="shared" si="9"/>
        <v>42576.208333333328</v>
      </c>
      <c r="S234" s="10">
        <f t="shared" si="9"/>
        <v>42577.208333333328</v>
      </c>
      <c r="T234" t="b">
        <v>0</v>
      </c>
      <c r="U234" t="b">
        <v>0</v>
      </c>
      <c r="V234" t="s">
        <v>33</v>
      </c>
      <c r="W234" t="s">
        <v>2038</v>
      </c>
      <c r="X234" t="s">
        <v>2044</v>
      </c>
    </row>
    <row r="235" spans="1:24" ht="46.8" x14ac:dyDescent="0.3">
      <c r="A235">
        <v>233</v>
      </c>
      <c r="B235" t="s">
        <v>518</v>
      </c>
      <c r="C235" s="3" t="s">
        <v>519</v>
      </c>
      <c r="D235">
        <v>3800</v>
      </c>
      <c r="E235" s="7">
        <f>IF(ISERROR(F235*H235),0,F235*H235)</f>
        <v>6000</v>
      </c>
      <c r="F235">
        <v>6000</v>
      </c>
      <c r="G235" s="7">
        <f t="shared" si="10"/>
        <v>157.89473684210526</v>
      </c>
      <c r="H235">
        <v>1</v>
      </c>
      <c r="I235" t="s">
        <v>20</v>
      </c>
      <c r="J235" t="s">
        <v>20</v>
      </c>
      <c r="K235" s="7">
        <f t="shared" si="11"/>
        <v>2200</v>
      </c>
      <c r="L235">
        <v>62</v>
      </c>
      <c r="M235" s="6">
        <f>IF(ISERROR(E235/L235),0,E235/L235)</f>
        <v>96.774193548387103</v>
      </c>
      <c r="N235" t="s">
        <v>21</v>
      </c>
      <c r="O235" t="s">
        <v>22</v>
      </c>
      <c r="P235">
        <v>1307854800</v>
      </c>
      <c r="Q235">
        <v>1309237200</v>
      </c>
      <c r="R235" s="10">
        <f t="shared" si="9"/>
        <v>40706.208333333336</v>
      </c>
      <c r="S235" s="10">
        <f t="shared" si="9"/>
        <v>40722.208333333336</v>
      </c>
      <c r="T235" t="b">
        <v>0</v>
      </c>
      <c r="U235" t="b">
        <v>0</v>
      </c>
      <c r="V235" t="s">
        <v>71</v>
      </c>
      <c r="W235" t="s">
        <v>2039</v>
      </c>
      <c r="X235" t="s">
        <v>2051</v>
      </c>
    </row>
    <row r="236" spans="1:24" ht="62.4" x14ac:dyDescent="0.3">
      <c r="A236">
        <v>234</v>
      </c>
      <c r="B236" t="s">
        <v>520</v>
      </c>
      <c r="C236" s="3" t="s">
        <v>521</v>
      </c>
      <c r="D236">
        <v>7500</v>
      </c>
      <c r="E236" s="7">
        <f>IF(ISERROR(F236*H236),0,F236*H236)</f>
        <v>9162.7200000000012</v>
      </c>
      <c r="F236">
        <v>8181</v>
      </c>
      <c r="G236" s="7">
        <f t="shared" si="10"/>
        <v>122.16960000000002</v>
      </c>
      <c r="H236">
        <v>1.1200000000000001</v>
      </c>
      <c r="I236" t="s">
        <v>20</v>
      </c>
      <c r="J236" t="s">
        <v>20</v>
      </c>
      <c r="K236" s="7">
        <f t="shared" si="11"/>
        <v>1662.7200000000012</v>
      </c>
      <c r="L236">
        <v>149</v>
      </c>
      <c r="M236" s="6">
        <f>IF(ISERROR(E236/L236),0,E236/L236)</f>
        <v>61.494765100671145</v>
      </c>
      <c r="N236" t="s">
        <v>107</v>
      </c>
      <c r="O236" t="s">
        <v>108</v>
      </c>
      <c r="P236">
        <v>1503378000</v>
      </c>
      <c r="Q236">
        <v>1503982800</v>
      </c>
      <c r="R236" s="10">
        <f t="shared" si="9"/>
        <v>42969.208333333328</v>
      </c>
      <c r="S236" s="10">
        <f t="shared" si="9"/>
        <v>42976.208333333328</v>
      </c>
      <c r="T236" t="b">
        <v>0</v>
      </c>
      <c r="U236" t="b">
        <v>1</v>
      </c>
      <c r="V236" t="s">
        <v>89</v>
      </c>
      <c r="W236" t="s">
        <v>2052</v>
      </c>
      <c r="X236" t="s">
        <v>2053</v>
      </c>
    </row>
    <row r="237" spans="1:24" ht="62.4" x14ac:dyDescent="0.3">
      <c r="A237">
        <v>235</v>
      </c>
      <c r="B237" t="s">
        <v>522</v>
      </c>
      <c r="C237" s="3" t="s">
        <v>523</v>
      </c>
      <c r="D237">
        <v>8600</v>
      </c>
      <c r="E237" s="7">
        <f>IF(ISERROR(F237*H237),0,F237*H237)</f>
        <v>3589</v>
      </c>
      <c r="F237">
        <v>3589</v>
      </c>
      <c r="G237" s="7">
        <f t="shared" si="10"/>
        <v>41.732558139534881</v>
      </c>
      <c r="H237">
        <v>1</v>
      </c>
      <c r="I237" t="s">
        <v>14</v>
      </c>
      <c r="J237" t="s">
        <v>14</v>
      </c>
      <c r="K237" s="7">
        <f t="shared" si="11"/>
        <v>-5011</v>
      </c>
      <c r="L237">
        <v>92</v>
      </c>
      <c r="M237" s="6">
        <f>IF(ISERROR(E237/L237),0,E237/L237)</f>
        <v>39.010869565217391</v>
      </c>
      <c r="N237" t="s">
        <v>21</v>
      </c>
      <c r="O237" t="s">
        <v>22</v>
      </c>
      <c r="P237">
        <v>1486965600</v>
      </c>
      <c r="Q237">
        <v>1487397600</v>
      </c>
      <c r="R237" s="10">
        <f t="shared" si="9"/>
        <v>42779.25</v>
      </c>
      <c r="S237" s="10">
        <f t="shared" si="9"/>
        <v>42784.25</v>
      </c>
      <c r="T237" t="b">
        <v>0</v>
      </c>
      <c r="U237" t="b">
        <v>0</v>
      </c>
      <c r="V237" t="s">
        <v>71</v>
      </c>
      <c r="W237" t="s">
        <v>2039</v>
      </c>
      <c r="X237" t="s">
        <v>2051</v>
      </c>
    </row>
    <row r="238" spans="1:24" ht="46.8" x14ac:dyDescent="0.3">
      <c r="A238">
        <v>236</v>
      </c>
      <c r="B238" t="s">
        <v>524</v>
      </c>
      <c r="C238" s="3" t="s">
        <v>525</v>
      </c>
      <c r="D238">
        <v>39500</v>
      </c>
      <c r="E238" s="7">
        <f>IF(ISERROR(F238*H238),0,F238*H238)</f>
        <v>2982.87</v>
      </c>
      <c r="F238">
        <v>4323</v>
      </c>
      <c r="G238" s="7">
        <f t="shared" si="10"/>
        <v>7.5515696202531641</v>
      </c>
      <c r="H238">
        <v>0.69</v>
      </c>
      <c r="I238" t="s">
        <v>14</v>
      </c>
      <c r="J238" t="s">
        <v>14</v>
      </c>
      <c r="K238" s="7">
        <f t="shared" si="11"/>
        <v>-36517.129999999997</v>
      </c>
      <c r="L238">
        <v>57</v>
      </c>
      <c r="M238" s="6">
        <f>IF(ISERROR(E238/L238),0,E238/L238)</f>
        <v>52.331052631578949</v>
      </c>
      <c r="N238" t="s">
        <v>26</v>
      </c>
      <c r="O238" t="s">
        <v>27</v>
      </c>
      <c r="P238">
        <v>1561438800</v>
      </c>
      <c r="Q238">
        <v>1562043600</v>
      </c>
      <c r="R238" s="10">
        <f t="shared" si="9"/>
        <v>43641.208333333328</v>
      </c>
      <c r="S238" s="10">
        <f t="shared" si="9"/>
        <v>43648.208333333328</v>
      </c>
      <c r="T238" t="b">
        <v>0</v>
      </c>
      <c r="U238" t="b">
        <v>1</v>
      </c>
      <c r="V238" t="s">
        <v>23</v>
      </c>
      <c r="W238" t="s">
        <v>2036</v>
      </c>
      <c r="X238" t="s">
        <v>2042</v>
      </c>
    </row>
    <row r="239" spans="1:24" ht="78" x14ac:dyDescent="0.3">
      <c r="A239">
        <v>237</v>
      </c>
      <c r="B239" t="s">
        <v>526</v>
      </c>
      <c r="C239" s="3" t="s">
        <v>527</v>
      </c>
      <c r="D239">
        <v>9300</v>
      </c>
      <c r="E239" s="7">
        <f>IF(ISERROR(F239*H239),0,F239*H239)</f>
        <v>14822</v>
      </c>
      <c r="F239">
        <v>14822</v>
      </c>
      <c r="G239" s="7">
        <f t="shared" si="10"/>
        <v>159.3763440860215</v>
      </c>
      <c r="H239">
        <v>1</v>
      </c>
      <c r="I239" t="s">
        <v>20</v>
      </c>
      <c r="J239" t="s">
        <v>20</v>
      </c>
      <c r="K239" s="7">
        <f t="shared" si="11"/>
        <v>5522</v>
      </c>
      <c r="L239">
        <v>329</v>
      </c>
      <c r="M239" s="6">
        <f>IF(ISERROR(E239/L239),0,E239/L239)</f>
        <v>45.051671732522799</v>
      </c>
      <c r="N239" t="s">
        <v>21</v>
      </c>
      <c r="O239" t="s">
        <v>22</v>
      </c>
      <c r="P239">
        <v>1398402000</v>
      </c>
      <c r="Q239">
        <v>1398574800</v>
      </c>
      <c r="R239" s="10">
        <f t="shared" si="9"/>
        <v>41754.208333333336</v>
      </c>
      <c r="S239" s="10">
        <f t="shared" si="9"/>
        <v>41756.208333333336</v>
      </c>
      <c r="T239" t="b">
        <v>0</v>
      </c>
      <c r="U239" t="b">
        <v>0</v>
      </c>
      <c r="V239" t="s">
        <v>71</v>
      </c>
      <c r="W239" t="s">
        <v>2039</v>
      </c>
      <c r="X239" t="s">
        <v>2051</v>
      </c>
    </row>
    <row r="240" spans="1:24" ht="46.8" x14ac:dyDescent="0.3">
      <c r="A240">
        <v>238</v>
      </c>
      <c r="B240" t="s">
        <v>528</v>
      </c>
      <c r="C240" s="3" t="s">
        <v>529</v>
      </c>
      <c r="D240">
        <v>2400</v>
      </c>
      <c r="E240" s="7">
        <f>IF(ISERROR(F240*H240),0,F240*H240)</f>
        <v>1520.7</v>
      </c>
      <c r="F240">
        <v>10138</v>
      </c>
      <c r="G240" s="7">
        <f t="shared" si="10"/>
        <v>63.362499999999997</v>
      </c>
      <c r="H240">
        <v>0.15</v>
      </c>
      <c r="I240" t="s">
        <v>20</v>
      </c>
      <c r="J240" t="s">
        <v>14</v>
      </c>
      <c r="K240" s="7">
        <f t="shared" si="11"/>
        <v>-879.3</v>
      </c>
      <c r="L240">
        <v>97</v>
      </c>
      <c r="M240" s="6">
        <f>IF(ISERROR(E240/L240),0,E240/L240)</f>
        <v>15.677319587628867</v>
      </c>
      <c r="N240" t="s">
        <v>36</v>
      </c>
      <c r="O240" t="s">
        <v>37</v>
      </c>
      <c r="P240">
        <v>1513231200</v>
      </c>
      <c r="Q240">
        <v>1515391200</v>
      </c>
      <c r="R240" s="10">
        <f t="shared" si="9"/>
        <v>43083.25</v>
      </c>
      <c r="S240" s="10">
        <f t="shared" si="9"/>
        <v>43108.25</v>
      </c>
      <c r="T240" t="b">
        <v>0</v>
      </c>
      <c r="U240" t="b">
        <v>1</v>
      </c>
      <c r="V240" t="s">
        <v>33</v>
      </c>
      <c r="W240" t="s">
        <v>2038</v>
      </c>
      <c r="X240" t="s">
        <v>2044</v>
      </c>
    </row>
    <row r="241" spans="1:24" ht="46.8" x14ac:dyDescent="0.3">
      <c r="A241">
        <v>239</v>
      </c>
      <c r="B241" t="s">
        <v>530</v>
      </c>
      <c r="C241" s="3" t="s">
        <v>531</v>
      </c>
      <c r="D241">
        <v>3200</v>
      </c>
      <c r="E241" s="7">
        <f>IF(ISERROR(F241*H241),0,F241*H241)</f>
        <v>3127</v>
      </c>
      <c r="F241">
        <v>3127</v>
      </c>
      <c r="G241" s="7">
        <f t="shared" si="10"/>
        <v>97.71875</v>
      </c>
      <c r="H241">
        <v>1</v>
      </c>
      <c r="I241" t="s">
        <v>14</v>
      </c>
      <c r="J241" t="s">
        <v>14</v>
      </c>
      <c r="K241" s="7">
        <f t="shared" si="11"/>
        <v>-73</v>
      </c>
      <c r="L241">
        <v>41</v>
      </c>
      <c r="M241" s="6">
        <f>IF(ISERROR(E241/L241),0,E241/L241)</f>
        <v>76.268292682926827</v>
      </c>
      <c r="N241" t="s">
        <v>21</v>
      </c>
      <c r="O241" t="s">
        <v>22</v>
      </c>
      <c r="P241">
        <v>1440824400</v>
      </c>
      <c r="Q241">
        <v>1441170000</v>
      </c>
      <c r="R241" s="10">
        <f t="shared" si="9"/>
        <v>42245.208333333328</v>
      </c>
      <c r="S241" s="10">
        <f t="shared" si="9"/>
        <v>42249.208333333328</v>
      </c>
      <c r="T241" t="b">
        <v>0</v>
      </c>
      <c r="U241" t="b">
        <v>0</v>
      </c>
      <c r="V241" t="s">
        <v>65</v>
      </c>
      <c r="W241" t="s">
        <v>2037</v>
      </c>
      <c r="X241" t="s">
        <v>2049</v>
      </c>
    </row>
    <row r="242" spans="1:24" ht="62.4" x14ac:dyDescent="0.3">
      <c r="A242">
        <v>240</v>
      </c>
      <c r="B242" t="s">
        <v>532</v>
      </c>
      <c r="C242" s="3" t="s">
        <v>533</v>
      </c>
      <c r="D242">
        <v>29400</v>
      </c>
      <c r="E242" s="7">
        <f>IF(ISERROR(F242*H242),0,F242*H242)</f>
        <v>123124</v>
      </c>
      <c r="F242">
        <v>123124</v>
      </c>
      <c r="G242" s="7">
        <f t="shared" si="10"/>
        <v>418.78911564625849</v>
      </c>
      <c r="H242">
        <v>1</v>
      </c>
      <c r="I242" t="s">
        <v>20</v>
      </c>
      <c r="J242" t="s">
        <v>20</v>
      </c>
      <c r="K242" s="7">
        <f t="shared" si="11"/>
        <v>93724</v>
      </c>
      <c r="L242">
        <v>1784</v>
      </c>
      <c r="M242" s="6">
        <f>IF(ISERROR(E242/L242),0,E242/L242)</f>
        <v>69.015695067264573</v>
      </c>
      <c r="N242" t="s">
        <v>21</v>
      </c>
      <c r="O242" t="s">
        <v>22</v>
      </c>
      <c r="P242">
        <v>1281070800</v>
      </c>
      <c r="Q242">
        <v>1281157200</v>
      </c>
      <c r="R242" s="10">
        <f t="shared" si="9"/>
        <v>40396.208333333336</v>
      </c>
      <c r="S242" s="10">
        <f t="shared" si="9"/>
        <v>40397.208333333336</v>
      </c>
      <c r="T242" t="b">
        <v>0</v>
      </c>
      <c r="U242" t="b">
        <v>0</v>
      </c>
      <c r="V242" t="s">
        <v>33</v>
      </c>
      <c r="W242" t="s">
        <v>2038</v>
      </c>
      <c r="X242" t="s">
        <v>2044</v>
      </c>
    </row>
    <row r="243" spans="1:24" ht="62.4" x14ac:dyDescent="0.3">
      <c r="A243">
        <v>241</v>
      </c>
      <c r="B243" t="s">
        <v>534</v>
      </c>
      <c r="C243" s="3" t="s">
        <v>535</v>
      </c>
      <c r="D243">
        <v>168500</v>
      </c>
      <c r="E243" s="7">
        <f>IF(ISERROR(F243*H243),0,F243*H243)</f>
        <v>118493.01</v>
      </c>
      <c r="F243">
        <v>171729</v>
      </c>
      <c r="G243" s="7">
        <f t="shared" si="10"/>
        <v>70.322261127596448</v>
      </c>
      <c r="H243">
        <v>0.69</v>
      </c>
      <c r="I243" t="s">
        <v>20</v>
      </c>
      <c r="J243" t="s">
        <v>14</v>
      </c>
      <c r="K243" s="7">
        <f t="shared" si="11"/>
        <v>-50006.990000000005</v>
      </c>
      <c r="L243">
        <v>1684</v>
      </c>
      <c r="M243" s="6">
        <f>IF(ISERROR(E243/L243),0,E243/L243)</f>
        <v>70.364020190023751</v>
      </c>
      <c r="N243" t="s">
        <v>26</v>
      </c>
      <c r="O243" t="s">
        <v>27</v>
      </c>
      <c r="P243">
        <v>1397365200</v>
      </c>
      <c r="Q243">
        <v>1398229200</v>
      </c>
      <c r="R243" s="10">
        <f t="shared" si="9"/>
        <v>41742.208333333336</v>
      </c>
      <c r="S243" s="10">
        <f t="shared" si="9"/>
        <v>41752.208333333336</v>
      </c>
      <c r="T243" t="b">
        <v>0</v>
      </c>
      <c r="U243" t="b">
        <v>1</v>
      </c>
      <c r="V243" t="s">
        <v>68</v>
      </c>
      <c r="W243" t="s">
        <v>2040</v>
      </c>
      <c r="X243" t="s">
        <v>2050</v>
      </c>
    </row>
    <row r="244" spans="1:24" ht="31.2" x14ac:dyDescent="0.3">
      <c r="A244">
        <v>242</v>
      </c>
      <c r="B244" t="s">
        <v>536</v>
      </c>
      <c r="C244" s="3" t="s">
        <v>537</v>
      </c>
      <c r="D244">
        <v>8400</v>
      </c>
      <c r="E244" s="7">
        <f>IF(ISERROR(F244*H244),0,F244*H244)</f>
        <v>10729</v>
      </c>
      <c r="F244">
        <v>10729</v>
      </c>
      <c r="G244" s="7">
        <f t="shared" si="10"/>
        <v>127.72619047619047</v>
      </c>
      <c r="H244">
        <v>1</v>
      </c>
      <c r="I244" t="s">
        <v>20</v>
      </c>
      <c r="J244" t="s">
        <v>20</v>
      </c>
      <c r="K244" s="7">
        <f t="shared" si="11"/>
        <v>2329</v>
      </c>
      <c r="L244">
        <v>250</v>
      </c>
      <c r="M244" s="6">
        <f>IF(ISERROR(E244/L244),0,E244/L244)</f>
        <v>42.915999999999997</v>
      </c>
      <c r="N244" t="s">
        <v>21</v>
      </c>
      <c r="O244" t="s">
        <v>22</v>
      </c>
      <c r="P244">
        <v>1494392400</v>
      </c>
      <c r="Q244">
        <v>1495256400</v>
      </c>
      <c r="R244" s="10">
        <f t="shared" si="9"/>
        <v>42865.208333333328</v>
      </c>
      <c r="S244" s="10">
        <f t="shared" si="9"/>
        <v>42875.208333333328</v>
      </c>
      <c r="T244" t="b">
        <v>0</v>
      </c>
      <c r="U244" t="b">
        <v>1</v>
      </c>
      <c r="V244" t="s">
        <v>23</v>
      </c>
      <c r="W244" t="s">
        <v>2036</v>
      </c>
      <c r="X244" t="s">
        <v>2042</v>
      </c>
    </row>
    <row r="245" spans="1:24" ht="78" x14ac:dyDescent="0.3">
      <c r="A245">
        <v>243</v>
      </c>
      <c r="B245" t="s">
        <v>538</v>
      </c>
      <c r="C245" s="3" t="s">
        <v>539</v>
      </c>
      <c r="D245">
        <v>2300</v>
      </c>
      <c r="E245" s="7">
        <f>IF(ISERROR(F245*H245),0,F245*H245)</f>
        <v>10240</v>
      </c>
      <c r="F245">
        <v>10240</v>
      </c>
      <c r="G245" s="7">
        <f t="shared" si="10"/>
        <v>445.21739130434781</v>
      </c>
      <c r="H245">
        <v>1</v>
      </c>
      <c r="I245" t="s">
        <v>20</v>
      </c>
      <c r="J245" t="s">
        <v>20</v>
      </c>
      <c r="K245" s="7">
        <f t="shared" si="11"/>
        <v>7940</v>
      </c>
      <c r="L245">
        <v>238</v>
      </c>
      <c r="M245" s="6">
        <f>IF(ISERROR(E245/L245),0,E245/L245)</f>
        <v>43.025210084033617</v>
      </c>
      <c r="N245" t="s">
        <v>21</v>
      </c>
      <c r="O245" t="s">
        <v>22</v>
      </c>
      <c r="P245">
        <v>1520143200</v>
      </c>
      <c r="Q245">
        <v>1520402400</v>
      </c>
      <c r="R245" s="10">
        <f t="shared" si="9"/>
        <v>43163.25</v>
      </c>
      <c r="S245" s="10">
        <f t="shared" si="9"/>
        <v>43166.25</v>
      </c>
      <c r="T245" t="b">
        <v>0</v>
      </c>
      <c r="U245" t="b">
        <v>0</v>
      </c>
      <c r="V245" t="s">
        <v>33</v>
      </c>
      <c r="W245" t="s">
        <v>2038</v>
      </c>
      <c r="X245" t="s">
        <v>2044</v>
      </c>
    </row>
    <row r="246" spans="1:24" ht="78" x14ac:dyDescent="0.3">
      <c r="A246">
        <v>244</v>
      </c>
      <c r="B246" t="s">
        <v>540</v>
      </c>
      <c r="C246" s="3" t="s">
        <v>541</v>
      </c>
      <c r="D246">
        <v>700</v>
      </c>
      <c r="E246" s="7">
        <f>IF(ISERROR(F246*H246),0,F246*H246)</f>
        <v>3988</v>
      </c>
      <c r="F246">
        <v>3988</v>
      </c>
      <c r="G246" s="7">
        <f t="shared" si="10"/>
        <v>569.71428571428578</v>
      </c>
      <c r="H246">
        <v>1</v>
      </c>
      <c r="I246" t="s">
        <v>20</v>
      </c>
      <c r="J246" t="s">
        <v>20</v>
      </c>
      <c r="K246" s="7">
        <f t="shared" si="11"/>
        <v>3288</v>
      </c>
      <c r="L246">
        <v>53</v>
      </c>
      <c r="M246" s="6">
        <f>IF(ISERROR(E246/L246),0,E246/L246)</f>
        <v>75.245283018867923</v>
      </c>
      <c r="N246" t="s">
        <v>21</v>
      </c>
      <c r="O246" t="s">
        <v>22</v>
      </c>
      <c r="P246">
        <v>1405314000</v>
      </c>
      <c r="Q246">
        <v>1409806800</v>
      </c>
      <c r="R246" s="10">
        <f t="shared" si="9"/>
        <v>41834.208333333336</v>
      </c>
      <c r="S246" s="10">
        <f t="shared" si="9"/>
        <v>41886.208333333336</v>
      </c>
      <c r="T246" t="b">
        <v>0</v>
      </c>
      <c r="U246" t="b">
        <v>0</v>
      </c>
      <c r="V246" t="s">
        <v>33</v>
      </c>
      <c r="W246" t="s">
        <v>2038</v>
      </c>
      <c r="X246" t="s">
        <v>2044</v>
      </c>
    </row>
    <row r="247" spans="1:24" ht="46.8" x14ac:dyDescent="0.3">
      <c r="A247">
        <v>245</v>
      </c>
      <c r="B247" t="s">
        <v>542</v>
      </c>
      <c r="C247" s="3" t="s">
        <v>543</v>
      </c>
      <c r="D247">
        <v>2900</v>
      </c>
      <c r="E247" s="7">
        <f>IF(ISERROR(F247*H247),0,F247*H247)</f>
        <v>14771</v>
      </c>
      <c r="F247">
        <v>14771</v>
      </c>
      <c r="G247" s="7">
        <f t="shared" si="10"/>
        <v>509.34482758620686</v>
      </c>
      <c r="H247">
        <v>1</v>
      </c>
      <c r="I247" t="s">
        <v>20</v>
      </c>
      <c r="J247" t="s">
        <v>20</v>
      </c>
      <c r="K247" s="7">
        <f t="shared" si="11"/>
        <v>11871</v>
      </c>
      <c r="L247">
        <v>214</v>
      </c>
      <c r="M247" s="6">
        <f>IF(ISERROR(E247/L247),0,E247/L247)</f>
        <v>69.023364485981304</v>
      </c>
      <c r="N247" t="s">
        <v>21</v>
      </c>
      <c r="O247" t="s">
        <v>22</v>
      </c>
      <c r="P247">
        <v>1396846800</v>
      </c>
      <c r="Q247">
        <v>1396933200</v>
      </c>
      <c r="R247" s="10">
        <f t="shared" si="9"/>
        <v>41736.208333333336</v>
      </c>
      <c r="S247" s="10">
        <f t="shared" si="9"/>
        <v>41737.208333333336</v>
      </c>
      <c r="T247" t="b">
        <v>0</v>
      </c>
      <c r="U247" t="b">
        <v>0</v>
      </c>
      <c r="V247" t="s">
        <v>33</v>
      </c>
      <c r="W247" t="s">
        <v>2038</v>
      </c>
      <c r="X247" t="s">
        <v>2044</v>
      </c>
    </row>
    <row r="248" spans="1:24" ht="62.4" x14ac:dyDescent="0.3">
      <c r="A248">
        <v>246</v>
      </c>
      <c r="B248" t="s">
        <v>544</v>
      </c>
      <c r="C248" s="3" t="s">
        <v>545</v>
      </c>
      <c r="D248">
        <v>4500</v>
      </c>
      <c r="E248" s="7">
        <f>IF(ISERROR(F248*H248),0,F248*H248)</f>
        <v>14649</v>
      </c>
      <c r="F248">
        <v>14649</v>
      </c>
      <c r="G248" s="7">
        <f t="shared" si="10"/>
        <v>325.5333333333333</v>
      </c>
      <c r="H248">
        <v>1</v>
      </c>
      <c r="I248" t="s">
        <v>20</v>
      </c>
      <c r="J248" t="s">
        <v>20</v>
      </c>
      <c r="K248" s="7">
        <f t="shared" si="11"/>
        <v>10149</v>
      </c>
      <c r="L248">
        <v>222</v>
      </c>
      <c r="M248" s="6">
        <f>IF(ISERROR(E248/L248),0,E248/L248)</f>
        <v>65.986486486486484</v>
      </c>
      <c r="N248" t="s">
        <v>21</v>
      </c>
      <c r="O248" t="s">
        <v>22</v>
      </c>
      <c r="P248">
        <v>1375678800</v>
      </c>
      <c r="Q248">
        <v>1376024400</v>
      </c>
      <c r="R248" s="10">
        <f t="shared" si="9"/>
        <v>41491.208333333336</v>
      </c>
      <c r="S248" s="10">
        <f t="shared" si="9"/>
        <v>41495.208333333336</v>
      </c>
      <c r="T248" t="b">
        <v>0</v>
      </c>
      <c r="U248" t="b">
        <v>0</v>
      </c>
      <c r="V248" t="s">
        <v>28</v>
      </c>
      <c r="W248" t="s">
        <v>2037</v>
      </c>
      <c r="X248" t="s">
        <v>2043</v>
      </c>
    </row>
    <row r="249" spans="1:24" ht="46.8" x14ac:dyDescent="0.3">
      <c r="A249">
        <v>247</v>
      </c>
      <c r="B249" t="s">
        <v>546</v>
      </c>
      <c r="C249" s="3" t="s">
        <v>547</v>
      </c>
      <c r="D249">
        <v>19800</v>
      </c>
      <c r="E249" s="7">
        <f>IF(ISERROR(F249*H249),0,F249*H249)</f>
        <v>184658</v>
      </c>
      <c r="F249">
        <v>184658</v>
      </c>
      <c r="G249" s="7">
        <f t="shared" si="10"/>
        <v>932.61616161616166</v>
      </c>
      <c r="H249">
        <v>1</v>
      </c>
      <c r="I249" t="s">
        <v>20</v>
      </c>
      <c r="J249" t="s">
        <v>20</v>
      </c>
      <c r="K249" s="7">
        <f t="shared" si="11"/>
        <v>164858</v>
      </c>
      <c r="L249">
        <v>1884</v>
      </c>
      <c r="M249" s="6">
        <f>IF(ISERROR(E249/L249),0,E249/L249)</f>
        <v>98.013800424628457</v>
      </c>
      <c r="N249" t="s">
        <v>21</v>
      </c>
      <c r="O249" t="s">
        <v>22</v>
      </c>
      <c r="P249">
        <v>1482386400</v>
      </c>
      <c r="Q249">
        <v>1483682400</v>
      </c>
      <c r="R249" s="10">
        <f t="shared" si="9"/>
        <v>42726.25</v>
      </c>
      <c r="S249" s="10">
        <f t="shared" si="9"/>
        <v>42741.25</v>
      </c>
      <c r="T249" t="b">
        <v>0</v>
      </c>
      <c r="U249" t="b">
        <v>1</v>
      </c>
      <c r="V249" t="s">
        <v>119</v>
      </c>
      <c r="W249" t="s">
        <v>2040</v>
      </c>
      <c r="X249" t="s">
        <v>2055</v>
      </c>
    </row>
    <row r="250" spans="1:24" ht="62.4" x14ac:dyDescent="0.3">
      <c r="A250">
        <v>248</v>
      </c>
      <c r="B250" t="s">
        <v>548</v>
      </c>
      <c r="C250" s="3" t="s">
        <v>549</v>
      </c>
      <c r="D250">
        <v>6200</v>
      </c>
      <c r="E250" s="7">
        <f>IF(ISERROR(F250*H250),0,F250*H250)</f>
        <v>9041.07</v>
      </c>
      <c r="F250">
        <v>13103</v>
      </c>
      <c r="G250" s="7">
        <f t="shared" si="10"/>
        <v>145.82370967741934</v>
      </c>
      <c r="H250">
        <v>0.69</v>
      </c>
      <c r="I250" t="s">
        <v>20</v>
      </c>
      <c r="J250" t="s">
        <v>20</v>
      </c>
      <c r="K250" s="7">
        <f t="shared" si="11"/>
        <v>2841.0699999999997</v>
      </c>
      <c r="L250">
        <v>218</v>
      </c>
      <c r="M250" s="6">
        <f>IF(ISERROR(E250/L250),0,E250/L250)</f>
        <v>41.472798165137611</v>
      </c>
      <c r="N250" t="s">
        <v>26</v>
      </c>
      <c r="O250" t="s">
        <v>27</v>
      </c>
      <c r="P250">
        <v>1420005600</v>
      </c>
      <c r="Q250">
        <v>1420437600</v>
      </c>
      <c r="R250" s="10">
        <f t="shared" si="9"/>
        <v>42004.25</v>
      </c>
      <c r="S250" s="10">
        <f t="shared" si="9"/>
        <v>42009.25</v>
      </c>
      <c r="T250" t="b">
        <v>0</v>
      </c>
      <c r="U250" t="b">
        <v>0</v>
      </c>
      <c r="V250" t="s">
        <v>292</v>
      </c>
      <c r="W250" t="s">
        <v>2052</v>
      </c>
      <c r="X250" t="s">
        <v>2063</v>
      </c>
    </row>
    <row r="251" spans="1:24" ht="46.8" x14ac:dyDescent="0.3">
      <c r="A251">
        <v>249</v>
      </c>
      <c r="B251" t="s">
        <v>550</v>
      </c>
      <c r="C251" s="3" t="s">
        <v>551</v>
      </c>
      <c r="D251">
        <v>61500</v>
      </c>
      <c r="E251" s="7">
        <f>IF(ISERROR(F251*H251),0,F251*H251)</f>
        <v>168095</v>
      </c>
      <c r="F251">
        <v>168095</v>
      </c>
      <c r="G251" s="7">
        <f t="shared" si="10"/>
        <v>273.32520325203251</v>
      </c>
      <c r="H251">
        <v>1</v>
      </c>
      <c r="I251" t="s">
        <v>20</v>
      </c>
      <c r="J251" t="s">
        <v>20</v>
      </c>
      <c r="K251" s="7">
        <f t="shared" si="11"/>
        <v>106595</v>
      </c>
      <c r="L251">
        <v>6465</v>
      </c>
      <c r="M251" s="6">
        <f>IF(ISERROR(E251/L251),0,E251/L251)</f>
        <v>26.000773395204948</v>
      </c>
      <c r="N251" t="s">
        <v>21</v>
      </c>
      <c r="O251" t="s">
        <v>22</v>
      </c>
      <c r="P251">
        <v>1420178400</v>
      </c>
      <c r="Q251">
        <v>1420783200</v>
      </c>
      <c r="R251" s="10">
        <f t="shared" si="9"/>
        <v>42006.25</v>
      </c>
      <c r="S251" s="10">
        <f t="shared" si="9"/>
        <v>42013.25</v>
      </c>
      <c r="T251" t="b">
        <v>0</v>
      </c>
      <c r="U251" t="b">
        <v>0</v>
      </c>
      <c r="V251" t="s">
        <v>206</v>
      </c>
      <c r="W251" t="s">
        <v>2040</v>
      </c>
      <c r="X251" t="s">
        <v>2061</v>
      </c>
    </row>
    <row r="252" spans="1:24" ht="62.4" x14ac:dyDescent="0.3">
      <c r="A252">
        <v>250</v>
      </c>
      <c r="B252" t="s">
        <v>552</v>
      </c>
      <c r="C252" s="3" t="s">
        <v>553</v>
      </c>
      <c r="D252">
        <v>100</v>
      </c>
      <c r="E252" s="7">
        <f>IF(ISERROR(F252*H252),0,F252*H252)</f>
        <v>3</v>
      </c>
      <c r="F252">
        <v>3</v>
      </c>
      <c r="G252" s="7">
        <f t="shared" si="10"/>
        <v>3</v>
      </c>
      <c r="H252">
        <v>1</v>
      </c>
      <c r="I252" t="s">
        <v>14</v>
      </c>
      <c r="J252" t="s">
        <v>14</v>
      </c>
      <c r="K252" s="7">
        <f t="shared" si="11"/>
        <v>-97</v>
      </c>
      <c r="L252">
        <v>1</v>
      </c>
      <c r="M252" s="6">
        <f>IF(ISERROR(E252/L252),0,E252/L252)</f>
        <v>3</v>
      </c>
      <c r="N252" t="s">
        <v>21</v>
      </c>
      <c r="O252" t="s">
        <v>22</v>
      </c>
      <c r="P252">
        <v>1264399200</v>
      </c>
      <c r="Q252">
        <v>1267423200</v>
      </c>
      <c r="R252" s="10">
        <f t="shared" si="9"/>
        <v>40203.25</v>
      </c>
      <c r="S252" s="10">
        <f t="shared" si="9"/>
        <v>40238.25</v>
      </c>
      <c r="T252" t="b">
        <v>0</v>
      </c>
      <c r="U252" t="b">
        <v>0</v>
      </c>
      <c r="V252" t="s">
        <v>23</v>
      </c>
      <c r="W252" t="s">
        <v>2036</v>
      </c>
      <c r="X252" t="s">
        <v>2042</v>
      </c>
    </row>
    <row r="253" spans="1:24" ht="46.8" x14ac:dyDescent="0.3">
      <c r="A253">
        <v>251</v>
      </c>
      <c r="B253" t="s">
        <v>554</v>
      </c>
      <c r="C253" s="3" t="s">
        <v>555</v>
      </c>
      <c r="D253">
        <v>7100</v>
      </c>
      <c r="E253" s="7">
        <f>IF(ISERROR(F253*H253),0,F253*H253)</f>
        <v>3840</v>
      </c>
      <c r="F253">
        <v>3840</v>
      </c>
      <c r="G253" s="7">
        <f t="shared" si="10"/>
        <v>54.084507042253513</v>
      </c>
      <c r="H253">
        <v>1</v>
      </c>
      <c r="I253" t="s">
        <v>14</v>
      </c>
      <c r="J253" t="s">
        <v>14</v>
      </c>
      <c r="K253" s="7">
        <f t="shared" si="11"/>
        <v>-3260</v>
      </c>
      <c r="L253">
        <v>101</v>
      </c>
      <c r="M253" s="6">
        <f>IF(ISERROR(E253/L253),0,E253/L253)</f>
        <v>38.019801980198018</v>
      </c>
      <c r="N253" t="s">
        <v>21</v>
      </c>
      <c r="O253" t="s">
        <v>22</v>
      </c>
      <c r="P253">
        <v>1355032800</v>
      </c>
      <c r="Q253">
        <v>1355205600</v>
      </c>
      <c r="R253" s="10">
        <f t="shared" si="9"/>
        <v>41252.25</v>
      </c>
      <c r="S253" s="10">
        <f t="shared" si="9"/>
        <v>41254.25</v>
      </c>
      <c r="T253" t="b">
        <v>0</v>
      </c>
      <c r="U253" t="b">
        <v>0</v>
      </c>
      <c r="V253" t="s">
        <v>33</v>
      </c>
      <c r="W253" t="s">
        <v>2038</v>
      </c>
      <c r="X253" t="s">
        <v>2044</v>
      </c>
    </row>
    <row r="254" spans="1:24" ht="62.4" x14ac:dyDescent="0.3">
      <c r="A254">
        <v>252</v>
      </c>
      <c r="B254" t="s">
        <v>556</v>
      </c>
      <c r="C254" s="3" t="s">
        <v>557</v>
      </c>
      <c r="D254">
        <v>1000</v>
      </c>
      <c r="E254" s="7">
        <f>IF(ISERROR(F254*H254),0,F254*H254)</f>
        <v>6263</v>
      </c>
      <c r="F254">
        <v>6263</v>
      </c>
      <c r="G254" s="7">
        <f t="shared" si="10"/>
        <v>626.29999999999995</v>
      </c>
      <c r="H254">
        <v>1</v>
      </c>
      <c r="I254" t="s">
        <v>20</v>
      </c>
      <c r="J254" t="s">
        <v>20</v>
      </c>
      <c r="K254" s="7">
        <f t="shared" si="11"/>
        <v>5263</v>
      </c>
      <c r="L254">
        <v>59</v>
      </c>
      <c r="M254" s="6">
        <f>IF(ISERROR(E254/L254),0,E254/L254)</f>
        <v>106.15254237288136</v>
      </c>
      <c r="N254" t="s">
        <v>21</v>
      </c>
      <c r="O254" t="s">
        <v>22</v>
      </c>
      <c r="P254">
        <v>1382677200</v>
      </c>
      <c r="Q254">
        <v>1383109200</v>
      </c>
      <c r="R254" s="10">
        <f t="shared" si="9"/>
        <v>41572.208333333336</v>
      </c>
      <c r="S254" s="10">
        <f t="shared" si="9"/>
        <v>41577.208333333336</v>
      </c>
      <c r="T254" t="b">
        <v>0</v>
      </c>
      <c r="U254" t="b">
        <v>0</v>
      </c>
      <c r="V254" t="s">
        <v>33</v>
      </c>
      <c r="W254" t="s">
        <v>2038</v>
      </c>
      <c r="X254" t="s">
        <v>2044</v>
      </c>
    </row>
    <row r="255" spans="1:24" ht="46.8" x14ac:dyDescent="0.3">
      <c r="A255">
        <v>253</v>
      </c>
      <c r="B255" t="s">
        <v>558</v>
      </c>
      <c r="C255" s="3" t="s">
        <v>559</v>
      </c>
      <c r="D255">
        <v>121500</v>
      </c>
      <c r="E255" s="7">
        <f>IF(ISERROR(F255*H255),0,F255*H255)</f>
        <v>80039.14</v>
      </c>
      <c r="F255">
        <v>108161</v>
      </c>
      <c r="G255" s="7">
        <f t="shared" si="10"/>
        <v>65.875835390946506</v>
      </c>
      <c r="H255">
        <v>0.74</v>
      </c>
      <c r="I255" t="s">
        <v>14</v>
      </c>
      <c r="J255" t="s">
        <v>14</v>
      </c>
      <c r="K255" s="7">
        <f t="shared" si="11"/>
        <v>-41460.86</v>
      </c>
      <c r="L255">
        <v>1335</v>
      </c>
      <c r="M255" s="6">
        <f>IF(ISERROR(E255/L255),0,E255/L255)</f>
        <v>59.954411985018723</v>
      </c>
      <c r="N255" t="s">
        <v>15</v>
      </c>
      <c r="O255" t="s">
        <v>16</v>
      </c>
      <c r="P255">
        <v>1302238800</v>
      </c>
      <c r="Q255">
        <v>1303275600</v>
      </c>
      <c r="R255" s="10">
        <f t="shared" si="9"/>
        <v>40641.208333333336</v>
      </c>
      <c r="S255" s="10">
        <f t="shared" si="9"/>
        <v>40653.208333333336</v>
      </c>
      <c r="T255" t="b">
        <v>0</v>
      </c>
      <c r="U255" t="b">
        <v>0</v>
      </c>
      <c r="V255" t="s">
        <v>53</v>
      </c>
      <c r="W255" t="s">
        <v>2039</v>
      </c>
      <c r="X255" t="s">
        <v>2047</v>
      </c>
    </row>
    <row r="256" spans="1:24" ht="46.8" x14ac:dyDescent="0.3">
      <c r="A256">
        <v>254</v>
      </c>
      <c r="B256" t="s">
        <v>560</v>
      </c>
      <c r="C256" s="3" t="s">
        <v>561</v>
      </c>
      <c r="D256">
        <v>4600</v>
      </c>
      <c r="E256" s="7">
        <f>IF(ISERROR(F256*H256),0,F256*H256)</f>
        <v>8505</v>
      </c>
      <c r="F256">
        <v>8505</v>
      </c>
      <c r="G256" s="7">
        <f t="shared" si="10"/>
        <v>184.89130434782609</v>
      </c>
      <c r="H256">
        <v>1</v>
      </c>
      <c r="I256" t="s">
        <v>20</v>
      </c>
      <c r="J256" t="s">
        <v>20</v>
      </c>
      <c r="K256" s="7">
        <f t="shared" si="11"/>
        <v>3905</v>
      </c>
      <c r="L256">
        <v>88</v>
      </c>
      <c r="M256" s="6">
        <f>IF(ISERROR(E256/L256),0,E256/L256)</f>
        <v>96.647727272727266</v>
      </c>
      <c r="N256" t="s">
        <v>21</v>
      </c>
      <c r="O256" t="s">
        <v>22</v>
      </c>
      <c r="P256">
        <v>1487656800</v>
      </c>
      <c r="Q256">
        <v>1487829600</v>
      </c>
      <c r="R256" s="10">
        <f t="shared" si="9"/>
        <v>42787.25</v>
      </c>
      <c r="S256" s="10">
        <f t="shared" si="9"/>
        <v>42789.25</v>
      </c>
      <c r="T256" t="b">
        <v>0</v>
      </c>
      <c r="U256" t="b">
        <v>0</v>
      </c>
      <c r="V256" t="s">
        <v>68</v>
      </c>
      <c r="W256" t="s">
        <v>2040</v>
      </c>
      <c r="X256" t="s">
        <v>2050</v>
      </c>
    </row>
    <row r="257" spans="1:24" ht="62.4" x14ac:dyDescent="0.3">
      <c r="A257">
        <v>255</v>
      </c>
      <c r="B257" t="s">
        <v>562</v>
      </c>
      <c r="C257" s="3" t="s">
        <v>563</v>
      </c>
      <c r="D257">
        <v>80500</v>
      </c>
      <c r="E257" s="7">
        <f>IF(ISERROR(F257*H257),0,F257*H257)</f>
        <v>96735</v>
      </c>
      <c r="F257">
        <v>96735</v>
      </c>
      <c r="G257" s="7">
        <f t="shared" si="10"/>
        <v>120.16770186335404</v>
      </c>
      <c r="H257">
        <v>1</v>
      </c>
      <c r="I257" t="s">
        <v>20</v>
      </c>
      <c r="J257" t="s">
        <v>20</v>
      </c>
      <c r="K257" s="7">
        <f t="shared" si="11"/>
        <v>16235</v>
      </c>
      <c r="L257">
        <v>1697</v>
      </c>
      <c r="M257" s="6">
        <f>IF(ISERROR(E257/L257),0,E257/L257)</f>
        <v>57.003535651149086</v>
      </c>
      <c r="N257" t="s">
        <v>21</v>
      </c>
      <c r="O257" t="s">
        <v>22</v>
      </c>
      <c r="P257">
        <v>1297836000</v>
      </c>
      <c r="Q257">
        <v>1298268000</v>
      </c>
      <c r="R257" s="10">
        <f t="shared" si="9"/>
        <v>40590.25</v>
      </c>
      <c r="S257" s="10">
        <f t="shared" si="9"/>
        <v>40595.25</v>
      </c>
      <c r="T257" t="b">
        <v>0</v>
      </c>
      <c r="U257" t="b">
        <v>1</v>
      </c>
      <c r="V257" t="s">
        <v>23</v>
      </c>
      <c r="W257" t="s">
        <v>2036</v>
      </c>
      <c r="X257" t="s">
        <v>2042</v>
      </c>
    </row>
    <row r="258" spans="1:24" ht="46.8" x14ac:dyDescent="0.3">
      <c r="A258">
        <v>256</v>
      </c>
      <c r="B258" t="s">
        <v>564</v>
      </c>
      <c r="C258" s="3" t="s">
        <v>565</v>
      </c>
      <c r="D258">
        <v>4100</v>
      </c>
      <c r="E258" s="7">
        <f>IF(ISERROR(F258*H258),0,F258*H258)</f>
        <v>1294.6500000000001</v>
      </c>
      <c r="F258">
        <v>959</v>
      </c>
      <c r="G258" s="7">
        <f t="shared" si="10"/>
        <v>31.576829268292684</v>
      </c>
      <c r="H258">
        <v>1.35</v>
      </c>
      <c r="I258" t="s">
        <v>14</v>
      </c>
      <c r="J258" t="s">
        <v>14</v>
      </c>
      <c r="K258" s="7">
        <f t="shared" si="11"/>
        <v>-2805.35</v>
      </c>
      <c r="L258">
        <v>15</v>
      </c>
      <c r="M258" s="6">
        <f>IF(ISERROR(E258/L258),0,E258/L258)</f>
        <v>86.31</v>
      </c>
      <c r="N258" t="s">
        <v>40</v>
      </c>
      <c r="O258" t="s">
        <v>41</v>
      </c>
      <c r="P258">
        <v>1453615200</v>
      </c>
      <c r="Q258">
        <v>1456812000</v>
      </c>
      <c r="R258" s="10">
        <f t="shared" ref="R258:S321" si="12">(((P258/60)/60)/24)+DATE(1970,1,1)</f>
        <v>42393.25</v>
      </c>
      <c r="S258" s="10">
        <f t="shared" si="12"/>
        <v>42430.25</v>
      </c>
      <c r="T258" t="b">
        <v>0</v>
      </c>
      <c r="U258" t="b">
        <v>0</v>
      </c>
      <c r="V258" t="s">
        <v>23</v>
      </c>
      <c r="W258" t="s">
        <v>2036</v>
      </c>
      <c r="X258" t="s">
        <v>2042</v>
      </c>
    </row>
    <row r="259" spans="1:24" ht="46.8" x14ac:dyDescent="0.3">
      <c r="A259">
        <v>257</v>
      </c>
      <c r="B259" t="s">
        <v>566</v>
      </c>
      <c r="C259" s="3" t="s">
        <v>567</v>
      </c>
      <c r="D259">
        <v>5700</v>
      </c>
      <c r="E259" s="7">
        <f>IF(ISERROR(F259*H259),0,F259*H259)</f>
        <v>8322</v>
      </c>
      <c r="F259">
        <v>8322</v>
      </c>
      <c r="G259" s="7">
        <f t="shared" ref="G259:G322" si="13">E259/D259*100</f>
        <v>146</v>
      </c>
      <c r="H259">
        <v>1</v>
      </c>
      <c r="I259" t="s">
        <v>20</v>
      </c>
      <c r="J259" t="s">
        <v>20</v>
      </c>
      <c r="K259" s="7">
        <f t="shared" ref="K259:K322" si="14">E259-D259</f>
        <v>2622</v>
      </c>
      <c r="L259">
        <v>92</v>
      </c>
      <c r="M259" s="6">
        <f>IF(ISERROR(E259/L259),0,E259/L259)</f>
        <v>90.456521739130437</v>
      </c>
      <c r="N259" t="s">
        <v>21</v>
      </c>
      <c r="O259" t="s">
        <v>22</v>
      </c>
      <c r="P259">
        <v>1362463200</v>
      </c>
      <c r="Q259">
        <v>1363669200</v>
      </c>
      <c r="R259" s="10">
        <f t="shared" si="12"/>
        <v>41338.25</v>
      </c>
      <c r="S259" s="10">
        <f t="shared" si="12"/>
        <v>41352.208333333336</v>
      </c>
      <c r="T259" t="b">
        <v>0</v>
      </c>
      <c r="U259" t="b">
        <v>0</v>
      </c>
      <c r="V259" t="s">
        <v>33</v>
      </c>
      <c r="W259" t="s">
        <v>2038</v>
      </c>
      <c r="X259" t="s">
        <v>2044</v>
      </c>
    </row>
    <row r="260" spans="1:24" ht="46.8" x14ac:dyDescent="0.3">
      <c r="A260">
        <v>258</v>
      </c>
      <c r="B260" t="s">
        <v>568</v>
      </c>
      <c r="C260" s="3" t="s">
        <v>569</v>
      </c>
      <c r="D260">
        <v>5000</v>
      </c>
      <c r="E260" s="7">
        <f>IF(ISERROR(F260*H260),0,F260*H260)</f>
        <v>13424</v>
      </c>
      <c r="F260">
        <v>13424</v>
      </c>
      <c r="G260" s="7">
        <f t="shared" si="13"/>
        <v>268.48</v>
      </c>
      <c r="H260">
        <v>1</v>
      </c>
      <c r="I260" t="s">
        <v>20</v>
      </c>
      <c r="J260" t="s">
        <v>20</v>
      </c>
      <c r="K260" s="7">
        <f t="shared" si="14"/>
        <v>8424</v>
      </c>
      <c r="L260">
        <v>186</v>
      </c>
      <c r="M260" s="6">
        <f>IF(ISERROR(E260/L260),0,E260/L260)</f>
        <v>72.172043010752688</v>
      </c>
      <c r="N260" t="s">
        <v>21</v>
      </c>
      <c r="O260" t="s">
        <v>22</v>
      </c>
      <c r="P260">
        <v>1481176800</v>
      </c>
      <c r="Q260">
        <v>1482904800</v>
      </c>
      <c r="R260" s="10">
        <f t="shared" si="12"/>
        <v>42712.25</v>
      </c>
      <c r="S260" s="10">
        <f t="shared" si="12"/>
        <v>42732.25</v>
      </c>
      <c r="T260" t="b">
        <v>0</v>
      </c>
      <c r="U260" t="b">
        <v>1</v>
      </c>
      <c r="V260" t="s">
        <v>33</v>
      </c>
      <c r="W260" t="s">
        <v>2038</v>
      </c>
      <c r="X260" t="s">
        <v>2044</v>
      </c>
    </row>
    <row r="261" spans="1:24" ht="78" x14ac:dyDescent="0.3">
      <c r="A261">
        <v>259</v>
      </c>
      <c r="B261" t="s">
        <v>570</v>
      </c>
      <c r="C261" s="3" t="s">
        <v>571</v>
      </c>
      <c r="D261">
        <v>1800</v>
      </c>
      <c r="E261" s="7">
        <f>IF(ISERROR(F261*H261),0,F261*H261)</f>
        <v>10755</v>
      </c>
      <c r="F261">
        <v>10755</v>
      </c>
      <c r="G261" s="7">
        <f t="shared" si="13"/>
        <v>597.5</v>
      </c>
      <c r="H261">
        <v>1</v>
      </c>
      <c r="I261" t="s">
        <v>20</v>
      </c>
      <c r="J261" t="s">
        <v>20</v>
      </c>
      <c r="K261" s="7">
        <f t="shared" si="14"/>
        <v>8955</v>
      </c>
      <c r="L261">
        <v>138</v>
      </c>
      <c r="M261" s="6">
        <f>IF(ISERROR(E261/L261),0,E261/L261)</f>
        <v>77.934782608695656</v>
      </c>
      <c r="N261" t="s">
        <v>21</v>
      </c>
      <c r="O261" t="s">
        <v>22</v>
      </c>
      <c r="P261">
        <v>1354946400</v>
      </c>
      <c r="Q261">
        <v>1356588000</v>
      </c>
      <c r="R261" s="10">
        <f t="shared" si="12"/>
        <v>41251.25</v>
      </c>
      <c r="S261" s="10">
        <f t="shared" si="12"/>
        <v>41270.25</v>
      </c>
      <c r="T261" t="b">
        <v>1</v>
      </c>
      <c r="U261" t="b">
        <v>0</v>
      </c>
      <c r="V261" t="s">
        <v>122</v>
      </c>
      <c r="W261" t="s">
        <v>2056</v>
      </c>
      <c r="X261" t="s">
        <v>2057</v>
      </c>
    </row>
    <row r="262" spans="1:24" ht="46.8" x14ac:dyDescent="0.3">
      <c r="A262">
        <v>260</v>
      </c>
      <c r="B262" t="s">
        <v>572</v>
      </c>
      <c r="C262" s="3" t="s">
        <v>573</v>
      </c>
      <c r="D262">
        <v>6300</v>
      </c>
      <c r="E262" s="7">
        <f>IF(ISERROR(F262*H262),0,F262*H262)</f>
        <v>9935</v>
      </c>
      <c r="F262">
        <v>9935</v>
      </c>
      <c r="G262" s="7">
        <f t="shared" si="13"/>
        <v>157.69841269841268</v>
      </c>
      <c r="H262">
        <v>1</v>
      </c>
      <c r="I262" t="s">
        <v>20</v>
      </c>
      <c r="J262" t="s">
        <v>20</v>
      </c>
      <c r="K262" s="7">
        <f t="shared" si="14"/>
        <v>3635</v>
      </c>
      <c r="L262">
        <v>261</v>
      </c>
      <c r="M262" s="6">
        <f>IF(ISERROR(E262/L262),0,E262/L262)</f>
        <v>38.065134099616856</v>
      </c>
      <c r="N262" t="s">
        <v>21</v>
      </c>
      <c r="O262" t="s">
        <v>22</v>
      </c>
      <c r="P262">
        <v>1348808400</v>
      </c>
      <c r="Q262">
        <v>1349845200</v>
      </c>
      <c r="R262" s="10">
        <f t="shared" si="12"/>
        <v>41180.208333333336</v>
      </c>
      <c r="S262" s="10">
        <f t="shared" si="12"/>
        <v>41192.208333333336</v>
      </c>
      <c r="T262" t="b">
        <v>0</v>
      </c>
      <c r="U262" t="b">
        <v>0</v>
      </c>
      <c r="V262" t="s">
        <v>23</v>
      </c>
      <c r="W262" t="s">
        <v>2036</v>
      </c>
      <c r="X262" t="s">
        <v>2042</v>
      </c>
    </row>
    <row r="263" spans="1:24" ht="62.4" x14ac:dyDescent="0.3">
      <c r="A263">
        <v>261</v>
      </c>
      <c r="B263" t="s">
        <v>574</v>
      </c>
      <c r="C263" s="3" t="s">
        <v>575</v>
      </c>
      <c r="D263">
        <v>84300</v>
      </c>
      <c r="E263" s="7">
        <f>IF(ISERROR(F263*H263),0,F263*H263)</f>
        <v>26303</v>
      </c>
      <c r="F263">
        <v>26303</v>
      </c>
      <c r="G263" s="7">
        <f t="shared" si="13"/>
        <v>31.201660735468568</v>
      </c>
      <c r="H263">
        <v>1</v>
      </c>
      <c r="I263" t="s">
        <v>14</v>
      </c>
      <c r="J263" t="s">
        <v>14</v>
      </c>
      <c r="K263" s="7">
        <f t="shared" si="14"/>
        <v>-57997</v>
      </c>
      <c r="L263">
        <v>454</v>
      </c>
      <c r="M263" s="6">
        <f>IF(ISERROR(E263/L263),0,E263/L263)</f>
        <v>57.936123348017624</v>
      </c>
      <c r="N263" t="s">
        <v>21</v>
      </c>
      <c r="O263" t="s">
        <v>22</v>
      </c>
      <c r="P263">
        <v>1282712400</v>
      </c>
      <c r="Q263">
        <v>1283058000</v>
      </c>
      <c r="R263" s="10">
        <f t="shared" si="12"/>
        <v>40415.208333333336</v>
      </c>
      <c r="S263" s="10">
        <f t="shared" si="12"/>
        <v>40419.208333333336</v>
      </c>
      <c r="T263" t="b">
        <v>0</v>
      </c>
      <c r="U263" t="b">
        <v>1</v>
      </c>
      <c r="V263" t="s">
        <v>23</v>
      </c>
      <c r="W263" t="s">
        <v>2036</v>
      </c>
      <c r="X263" t="s">
        <v>2042</v>
      </c>
    </row>
    <row r="264" spans="1:24" ht="46.8" x14ac:dyDescent="0.3">
      <c r="A264">
        <v>262</v>
      </c>
      <c r="B264" t="s">
        <v>576</v>
      </c>
      <c r="C264" s="3" t="s">
        <v>577</v>
      </c>
      <c r="D264">
        <v>1700</v>
      </c>
      <c r="E264" s="7">
        <f>IF(ISERROR(F264*H264),0,F264*H264)</f>
        <v>5328</v>
      </c>
      <c r="F264">
        <v>5328</v>
      </c>
      <c r="G264" s="7">
        <f t="shared" si="13"/>
        <v>313.41176470588238</v>
      </c>
      <c r="H264">
        <v>1</v>
      </c>
      <c r="I264" t="s">
        <v>20</v>
      </c>
      <c r="J264" t="s">
        <v>20</v>
      </c>
      <c r="K264" s="7">
        <f t="shared" si="14"/>
        <v>3628</v>
      </c>
      <c r="L264">
        <v>107</v>
      </c>
      <c r="M264" s="6">
        <f>IF(ISERROR(E264/L264),0,E264/L264)</f>
        <v>49.794392523364486</v>
      </c>
      <c r="N264" t="s">
        <v>21</v>
      </c>
      <c r="O264" t="s">
        <v>22</v>
      </c>
      <c r="P264">
        <v>1301979600</v>
      </c>
      <c r="Q264">
        <v>1304226000</v>
      </c>
      <c r="R264" s="10">
        <f t="shared" si="12"/>
        <v>40638.208333333336</v>
      </c>
      <c r="S264" s="10">
        <f t="shared" si="12"/>
        <v>40664.208333333336</v>
      </c>
      <c r="T264" t="b">
        <v>0</v>
      </c>
      <c r="U264" t="b">
        <v>1</v>
      </c>
      <c r="V264" t="s">
        <v>60</v>
      </c>
      <c r="W264" t="s">
        <v>2036</v>
      </c>
      <c r="X264" t="s">
        <v>2048</v>
      </c>
    </row>
    <row r="265" spans="1:24" ht="31.2" x14ac:dyDescent="0.3">
      <c r="A265">
        <v>263</v>
      </c>
      <c r="B265" t="s">
        <v>578</v>
      </c>
      <c r="C265" s="3" t="s">
        <v>579</v>
      </c>
      <c r="D265">
        <v>2900</v>
      </c>
      <c r="E265" s="7">
        <f>IF(ISERROR(F265*H265),0,F265*H265)</f>
        <v>10756</v>
      </c>
      <c r="F265">
        <v>10756</v>
      </c>
      <c r="G265" s="7">
        <f t="shared" si="13"/>
        <v>370.89655172413791</v>
      </c>
      <c r="H265">
        <v>1</v>
      </c>
      <c r="I265" t="s">
        <v>20</v>
      </c>
      <c r="J265" t="s">
        <v>20</v>
      </c>
      <c r="K265" s="7">
        <f t="shared" si="14"/>
        <v>7856</v>
      </c>
      <c r="L265">
        <v>199</v>
      </c>
      <c r="M265" s="6">
        <f>IF(ISERROR(E265/L265),0,E265/L265)</f>
        <v>54.050251256281406</v>
      </c>
      <c r="N265" t="s">
        <v>21</v>
      </c>
      <c r="O265" t="s">
        <v>22</v>
      </c>
      <c r="P265">
        <v>1263016800</v>
      </c>
      <c r="Q265">
        <v>1263016800</v>
      </c>
      <c r="R265" s="10">
        <f t="shared" si="12"/>
        <v>40187.25</v>
      </c>
      <c r="S265" s="10">
        <f t="shared" si="12"/>
        <v>40187.25</v>
      </c>
      <c r="T265" t="b">
        <v>0</v>
      </c>
      <c r="U265" t="b">
        <v>0</v>
      </c>
      <c r="V265" t="s">
        <v>122</v>
      </c>
      <c r="W265" t="s">
        <v>2056</v>
      </c>
      <c r="X265" t="s">
        <v>2057</v>
      </c>
    </row>
    <row r="266" spans="1:24" ht="46.8" x14ac:dyDescent="0.3">
      <c r="A266">
        <v>264</v>
      </c>
      <c r="B266" t="s">
        <v>580</v>
      </c>
      <c r="C266" s="3" t="s">
        <v>581</v>
      </c>
      <c r="D266">
        <v>45600</v>
      </c>
      <c r="E266" s="7">
        <f>IF(ISERROR(F266*H266),0,F266*H266)</f>
        <v>165375</v>
      </c>
      <c r="F266">
        <v>165375</v>
      </c>
      <c r="G266" s="7">
        <f t="shared" si="13"/>
        <v>362.66447368421052</v>
      </c>
      <c r="H266">
        <v>1</v>
      </c>
      <c r="I266" t="s">
        <v>20</v>
      </c>
      <c r="J266" t="s">
        <v>20</v>
      </c>
      <c r="K266" s="7">
        <f t="shared" si="14"/>
        <v>119775</v>
      </c>
      <c r="L266">
        <v>5512</v>
      </c>
      <c r="M266" s="6">
        <f>IF(ISERROR(E266/L266),0,E266/L266)</f>
        <v>30.002721335268504</v>
      </c>
      <c r="N266" t="s">
        <v>21</v>
      </c>
      <c r="O266" t="s">
        <v>22</v>
      </c>
      <c r="P266">
        <v>1360648800</v>
      </c>
      <c r="Q266">
        <v>1362031200</v>
      </c>
      <c r="R266" s="10">
        <f t="shared" si="12"/>
        <v>41317.25</v>
      </c>
      <c r="S266" s="10">
        <f t="shared" si="12"/>
        <v>41333.25</v>
      </c>
      <c r="T266" t="b">
        <v>0</v>
      </c>
      <c r="U266" t="b">
        <v>0</v>
      </c>
      <c r="V266" t="s">
        <v>33</v>
      </c>
      <c r="W266" t="s">
        <v>2038</v>
      </c>
      <c r="X266" t="s">
        <v>2044</v>
      </c>
    </row>
    <row r="267" spans="1:24" ht="46.8" x14ac:dyDescent="0.3">
      <c r="A267">
        <v>265</v>
      </c>
      <c r="B267" t="s">
        <v>582</v>
      </c>
      <c r="C267" s="3" t="s">
        <v>583</v>
      </c>
      <c r="D267">
        <v>4900</v>
      </c>
      <c r="E267" s="7">
        <f>IF(ISERROR(F267*H267),0,F267*H267)</f>
        <v>6031</v>
      </c>
      <c r="F267">
        <v>6031</v>
      </c>
      <c r="G267" s="7">
        <f t="shared" si="13"/>
        <v>123.08163265306122</v>
      </c>
      <c r="H267">
        <v>1</v>
      </c>
      <c r="I267" t="s">
        <v>20</v>
      </c>
      <c r="J267" t="s">
        <v>20</v>
      </c>
      <c r="K267" s="7">
        <f t="shared" si="14"/>
        <v>1131</v>
      </c>
      <c r="L267">
        <v>86</v>
      </c>
      <c r="M267" s="6">
        <f>IF(ISERROR(E267/L267),0,E267/L267)</f>
        <v>70.127906976744185</v>
      </c>
      <c r="N267" t="s">
        <v>21</v>
      </c>
      <c r="O267" t="s">
        <v>22</v>
      </c>
      <c r="P267">
        <v>1451800800</v>
      </c>
      <c r="Q267">
        <v>1455602400</v>
      </c>
      <c r="R267" s="10">
        <f t="shared" si="12"/>
        <v>42372.25</v>
      </c>
      <c r="S267" s="10">
        <f t="shared" si="12"/>
        <v>42416.25</v>
      </c>
      <c r="T267" t="b">
        <v>0</v>
      </c>
      <c r="U267" t="b">
        <v>0</v>
      </c>
      <c r="V267" t="s">
        <v>33</v>
      </c>
      <c r="W267" t="s">
        <v>2038</v>
      </c>
      <c r="X267" t="s">
        <v>2044</v>
      </c>
    </row>
    <row r="268" spans="1:24" ht="46.8" x14ac:dyDescent="0.3">
      <c r="A268">
        <v>266</v>
      </c>
      <c r="B268" t="s">
        <v>584</v>
      </c>
      <c r="C268" s="3" t="s">
        <v>585</v>
      </c>
      <c r="D268">
        <v>111900</v>
      </c>
      <c r="E268" s="7">
        <f>IF(ISERROR(F268*H268),0,F268*H268)</f>
        <v>96210.240000000005</v>
      </c>
      <c r="F268">
        <v>85902</v>
      </c>
      <c r="G268" s="7">
        <f t="shared" si="13"/>
        <v>85.978766756032172</v>
      </c>
      <c r="H268">
        <v>1.1200000000000001</v>
      </c>
      <c r="I268" t="s">
        <v>14</v>
      </c>
      <c r="J268" t="s">
        <v>14</v>
      </c>
      <c r="K268" s="7">
        <f t="shared" si="14"/>
        <v>-15689.759999999995</v>
      </c>
      <c r="L268">
        <v>3182</v>
      </c>
      <c r="M268" s="6">
        <f>IF(ISERROR(E268/L268),0,E268/L268)</f>
        <v>30.235776241357637</v>
      </c>
      <c r="N268" t="s">
        <v>107</v>
      </c>
      <c r="O268" t="s">
        <v>108</v>
      </c>
      <c r="P268">
        <v>1415340000</v>
      </c>
      <c r="Q268">
        <v>1418191200</v>
      </c>
      <c r="R268" s="10">
        <f t="shared" si="12"/>
        <v>41950.25</v>
      </c>
      <c r="S268" s="10">
        <f t="shared" si="12"/>
        <v>41983.25</v>
      </c>
      <c r="T268" t="b">
        <v>0</v>
      </c>
      <c r="U268" t="b">
        <v>1</v>
      </c>
      <c r="V268" t="s">
        <v>159</v>
      </c>
      <c r="W268" t="s">
        <v>2036</v>
      </c>
      <c r="X268" t="s">
        <v>2060</v>
      </c>
    </row>
    <row r="269" spans="1:24" ht="46.8" x14ac:dyDescent="0.3">
      <c r="A269">
        <v>267</v>
      </c>
      <c r="B269" t="s">
        <v>586</v>
      </c>
      <c r="C269" s="3" t="s">
        <v>587</v>
      </c>
      <c r="D269">
        <v>61600</v>
      </c>
      <c r="E269" s="7">
        <f>IF(ISERROR(F269*H269),0,F269*H269)</f>
        <v>99297.9</v>
      </c>
      <c r="F269">
        <v>143910</v>
      </c>
      <c r="G269" s="7">
        <f t="shared" si="13"/>
        <v>161.19788961038961</v>
      </c>
      <c r="H269">
        <v>0.69</v>
      </c>
      <c r="I269" t="s">
        <v>20</v>
      </c>
      <c r="J269" t="s">
        <v>20</v>
      </c>
      <c r="K269" s="7">
        <f t="shared" si="14"/>
        <v>37697.899999999994</v>
      </c>
      <c r="L269">
        <v>2768</v>
      </c>
      <c r="M269" s="6">
        <f>IF(ISERROR(E269/L269),0,E269/L269)</f>
        <v>35.873518786127164</v>
      </c>
      <c r="N269" t="s">
        <v>26</v>
      </c>
      <c r="O269" t="s">
        <v>27</v>
      </c>
      <c r="P269">
        <v>1351054800</v>
      </c>
      <c r="Q269">
        <v>1352440800</v>
      </c>
      <c r="R269" s="10">
        <f t="shared" si="12"/>
        <v>41206.208333333336</v>
      </c>
      <c r="S269" s="10">
        <f t="shared" si="12"/>
        <v>41222.25</v>
      </c>
      <c r="T269" t="b">
        <v>0</v>
      </c>
      <c r="U269" t="b">
        <v>0</v>
      </c>
      <c r="V269" t="s">
        <v>33</v>
      </c>
      <c r="W269" t="s">
        <v>2038</v>
      </c>
      <c r="X269" t="s">
        <v>2044</v>
      </c>
    </row>
    <row r="270" spans="1:24" ht="46.8" x14ac:dyDescent="0.3">
      <c r="A270">
        <v>268</v>
      </c>
      <c r="B270" t="s">
        <v>588</v>
      </c>
      <c r="C270" s="3" t="s">
        <v>589</v>
      </c>
      <c r="D270">
        <v>1500</v>
      </c>
      <c r="E270" s="7">
        <f>IF(ISERROR(F270*H270),0,F270*H270)</f>
        <v>2708</v>
      </c>
      <c r="F270">
        <v>2708</v>
      </c>
      <c r="G270" s="7">
        <f t="shared" si="13"/>
        <v>180.53333333333333</v>
      </c>
      <c r="H270">
        <v>1</v>
      </c>
      <c r="I270" t="s">
        <v>20</v>
      </c>
      <c r="J270" t="s">
        <v>20</v>
      </c>
      <c r="K270" s="7">
        <f t="shared" si="14"/>
        <v>1208</v>
      </c>
      <c r="L270">
        <v>48</v>
      </c>
      <c r="M270" s="6">
        <f>IF(ISERROR(E270/L270),0,E270/L270)</f>
        <v>56.416666666666664</v>
      </c>
      <c r="N270" t="s">
        <v>21</v>
      </c>
      <c r="O270" t="s">
        <v>22</v>
      </c>
      <c r="P270">
        <v>1349326800</v>
      </c>
      <c r="Q270">
        <v>1353304800</v>
      </c>
      <c r="R270" s="10">
        <f t="shared" si="12"/>
        <v>41186.208333333336</v>
      </c>
      <c r="S270" s="10">
        <f t="shared" si="12"/>
        <v>41232.25</v>
      </c>
      <c r="T270" t="b">
        <v>0</v>
      </c>
      <c r="U270" t="b">
        <v>0</v>
      </c>
      <c r="V270" t="s">
        <v>42</v>
      </c>
      <c r="W270" t="s">
        <v>2039</v>
      </c>
      <c r="X270" t="s">
        <v>2045</v>
      </c>
    </row>
    <row r="271" spans="1:24" ht="62.4" x14ac:dyDescent="0.3">
      <c r="A271">
        <v>269</v>
      </c>
      <c r="B271" t="s">
        <v>590</v>
      </c>
      <c r="C271" s="3" t="s">
        <v>591</v>
      </c>
      <c r="D271">
        <v>3500</v>
      </c>
      <c r="E271" s="7">
        <f>IF(ISERROR(F271*H271),0,F271*H271)</f>
        <v>8842</v>
      </c>
      <c r="F271">
        <v>8842</v>
      </c>
      <c r="G271" s="7">
        <f t="shared" si="13"/>
        <v>252.62857142857143</v>
      </c>
      <c r="H271">
        <v>1</v>
      </c>
      <c r="I271" t="s">
        <v>20</v>
      </c>
      <c r="J271" t="s">
        <v>20</v>
      </c>
      <c r="K271" s="7">
        <f t="shared" si="14"/>
        <v>5342</v>
      </c>
      <c r="L271">
        <v>87</v>
      </c>
      <c r="M271" s="6">
        <f>IF(ISERROR(E271/L271),0,E271/L271)</f>
        <v>101.63218390804597</v>
      </c>
      <c r="N271" t="s">
        <v>21</v>
      </c>
      <c r="O271" t="s">
        <v>22</v>
      </c>
      <c r="P271">
        <v>1548914400</v>
      </c>
      <c r="Q271">
        <v>1550728800</v>
      </c>
      <c r="R271" s="10">
        <f t="shared" si="12"/>
        <v>43496.25</v>
      </c>
      <c r="S271" s="10">
        <f t="shared" si="12"/>
        <v>43517.25</v>
      </c>
      <c r="T271" t="b">
        <v>0</v>
      </c>
      <c r="U271" t="b">
        <v>0</v>
      </c>
      <c r="V271" t="s">
        <v>269</v>
      </c>
      <c r="W271" t="s">
        <v>2039</v>
      </c>
      <c r="X271" t="s">
        <v>2062</v>
      </c>
    </row>
    <row r="272" spans="1:24" ht="62.4" x14ac:dyDescent="0.3">
      <c r="A272">
        <v>270</v>
      </c>
      <c r="B272" t="s">
        <v>592</v>
      </c>
      <c r="C272" s="3" t="s">
        <v>593</v>
      </c>
      <c r="D272">
        <v>173900</v>
      </c>
      <c r="E272" s="7">
        <f>IF(ISERROR(F272*H272),0,F272*H272)</f>
        <v>47260</v>
      </c>
      <c r="F272">
        <v>47260</v>
      </c>
      <c r="G272" s="7">
        <f t="shared" si="13"/>
        <v>27.176538240368025</v>
      </c>
      <c r="H272">
        <v>1</v>
      </c>
      <c r="I272" t="s">
        <v>74</v>
      </c>
      <c r="J272" t="s">
        <v>74</v>
      </c>
      <c r="K272" s="7">
        <f t="shared" si="14"/>
        <v>-126640</v>
      </c>
      <c r="L272">
        <v>1890</v>
      </c>
      <c r="M272" s="6">
        <f>IF(ISERROR(E272/L272),0,E272/L272)</f>
        <v>25.005291005291006</v>
      </c>
      <c r="N272" t="s">
        <v>21</v>
      </c>
      <c r="O272" t="s">
        <v>22</v>
      </c>
      <c r="P272">
        <v>1291269600</v>
      </c>
      <c r="Q272">
        <v>1291442400</v>
      </c>
      <c r="R272" s="10">
        <f t="shared" si="12"/>
        <v>40514.25</v>
      </c>
      <c r="S272" s="10">
        <f t="shared" si="12"/>
        <v>40516.25</v>
      </c>
      <c r="T272" t="b">
        <v>0</v>
      </c>
      <c r="U272" t="b">
        <v>0</v>
      </c>
      <c r="V272" t="s">
        <v>89</v>
      </c>
      <c r="W272" t="s">
        <v>2052</v>
      </c>
      <c r="X272" t="s">
        <v>2053</v>
      </c>
    </row>
    <row r="273" spans="1:24" ht="62.4" x14ac:dyDescent="0.3">
      <c r="A273">
        <v>271</v>
      </c>
      <c r="B273" t="s">
        <v>594</v>
      </c>
      <c r="C273" s="3" t="s">
        <v>595</v>
      </c>
      <c r="D273">
        <v>153700</v>
      </c>
      <c r="E273" s="7">
        <f>IF(ISERROR(F273*H273),0,F273*H273)</f>
        <v>1953</v>
      </c>
      <c r="F273">
        <v>1953</v>
      </c>
      <c r="G273" s="7">
        <f t="shared" si="13"/>
        <v>1.2706571242680547</v>
      </c>
      <c r="H273">
        <v>1</v>
      </c>
      <c r="I273" t="s">
        <v>47</v>
      </c>
      <c r="J273" t="s">
        <v>47</v>
      </c>
      <c r="K273" s="7">
        <f t="shared" si="14"/>
        <v>-151747</v>
      </c>
      <c r="L273">
        <v>61</v>
      </c>
      <c r="M273" s="6">
        <f>IF(ISERROR(E273/L273),0,E273/L273)</f>
        <v>32.016393442622949</v>
      </c>
      <c r="N273" t="s">
        <v>21</v>
      </c>
      <c r="O273" t="s">
        <v>22</v>
      </c>
      <c r="P273">
        <v>1449468000</v>
      </c>
      <c r="Q273">
        <v>1452146400</v>
      </c>
      <c r="R273" s="10">
        <f t="shared" si="12"/>
        <v>42345.25</v>
      </c>
      <c r="S273" s="10">
        <f t="shared" si="12"/>
        <v>42376.25</v>
      </c>
      <c r="T273" t="b">
        <v>0</v>
      </c>
      <c r="U273" t="b">
        <v>0</v>
      </c>
      <c r="V273" t="s">
        <v>122</v>
      </c>
      <c r="W273" t="s">
        <v>2056</v>
      </c>
      <c r="X273" t="s">
        <v>2057</v>
      </c>
    </row>
    <row r="274" spans="1:24" ht="46.8" x14ac:dyDescent="0.3">
      <c r="A274">
        <v>272</v>
      </c>
      <c r="B274" t="s">
        <v>596</v>
      </c>
      <c r="C274" s="3" t="s">
        <v>597</v>
      </c>
      <c r="D274">
        <v>51100</v>
      </c>
      <c r="E274" s="7">
        <f>IF(ISERROR(F274*H274),0,F274*H274)</f>
        <v>155349</v>
      </c>
      <c r="F274">
        <v>155349</v>
      </c>
      <c r="G274" s="7">
        <f t="shared" si="13"/>
        <v>304.0097847358121</v>
      </c>
      <c r="H274">
        <v>1</v>
      </c>
      <c r="I274" t="s">
        <v>20</v>
      </c>
      <c r="J274" t="s">
        <v>20</v>
      </c>
      <c r="K274" s="7">
        <f t="shared" si="14"/>
        <v>104249</v>
      </c>
      <c r="L274">
        <v>1894</v>
      </c>
      <c r="M274" s="6">
        <f>IF(ISERROR(E274/L274),0,E274/L274)</f>
        <v>82.021647307286173</v>
      </c>
      <c r="N274" t="s">
        <v>21</v>
      </c>
      <c r="O274" t="s">
        <v>22</v>
      </c>
      <c r="P274">
        <v>1562734800</v>
      </c>
      <c r="Q274">
        <v>1564894800</v>
      </c>
      <c r="R274" s="10">
        <f t="shared" si="12"/>
        <v>43656.208333333328</v>
      </c>
      <c r="S274" s="10">
        <f t="shared" si="12"/>
        <v>43681.208333333328</v>
      </c>
      <c r="T274" t="b">
        <v>0</v>
      </c>
      <c r="U274" t="b">
        <v>1</v>
      </c>
      <c r="V274" t="s">
        <v>33</v>
      </c>
      <c r="W274" t="s">
        <v>2038</v>
      </c>
      <c r="X274" t="s">
        <v>2044</v>
      </c>
    </row>
    <row r="275" spans="1:24" ht="46.8" x14ac:dyDescent="0.3">
      <c r="A275">
        <v>273</v>
      </c>
      <c r="B275" t="s">
        <v>598</v>
      </c>
      <c r="C275" s="3" t="s">
        <v>599</v>
      </c>
      <c r="D275">
        <v>7800</v>
      </c>
      <c r="E275" s="7">
        <f>IF(ISERROR(F275*H275),0,F275*H275)</f>
        <v>7920.96</v>
      </c>
      <c r="F275">
        <v>10704</v>
      </c>
      <c r="G275" s="7">
        <f t="shared" si="13"/>
        <v>101.55076923076922</v>
      </c>
      <c r="H275">
        <v>0.74</v>
      </c>
      <c r="I275" t="s">
        <v>20</v>
      </c>
      <c r="J275" t="s">
        <v>20</v>
      </c>
      <c r="K275" s="7">
        <f t="shared" si="14"/>
        <v>120.96000000000004</v>
      </c>
      <c r="L275">
        <v>282</v>
      </c>
      <c r="M275" s="6">
        <f>IF(ISERROR(E275/L275),0,E275/L275)</f>
        <v>28.088510638297873</v>
      </c>
      <c r="N275" t="s">
        <v>15</v>
      </c>
      <c r="O275" t="s">
        <v>16</v>
      </c>
      <c r="P275">
        <v>1505624400</v>
      </c>
      <c r="Q275">
        <v>1505883600</v>
      </c>
      <c r="R275" s="10">
        <f t="shared" si="12"/>
        <v>42995.208333333328</v>
      </c>
      <c r="S275" s="10">
        <f t="shared" si="12"/>
        <v>42998.208333333328</v>
      </c>
      <c r="T275" t="b">
        <v>0</v>
      </c>
      <c r="U275" t="b">
        <v>0</v>
      </c>
      <c r="V275" t="s">
        <v>33</v>
      </c>
      <c r="W275" t="s">
        <v>2038</v>
      </c>
      <c r="X275" t="s">
        <v>2044</v>
      </c>
    </row>
    <row r="276" spans="1:24" ht="62.4" x14ac:dyDescent="0.3">
      <c r="A276">
        <v>274</v>
      </c>
      <c r="B276" t="s">
        <v>600</v>
      </c>
      <c r="C276" s="3" t="s">
        <v>601</v>
      </c>
      <c r="D276">
        <v>2400</v>
      </c>
      <c r="E276" s="7">
        <f>IF(ISERROR(F276*H276),0,F276*H276)</f>
        <v>773</v>
      </c>
      <c r="F276">
        <v>773</v>
      </c>
      <c r="G276" s="7">
        <f t="shared" si="13"/>
        <v>32.208333333333336</v>
      </c>
      <c r="H276">
        <v>1</v>
      </c>
      <c r="I276" t="s">
        <v>14</v>
      </c>
      <c r="J276" t="s">
        <v>14</v>
      </c>
      <c r="K276" s="7">
        <f t="shared" si="14"/>
        <v>-1627</v>
      </c>
      <c r="L276">
        <v>15</v>
      </c>
      <c r="M276" s="6">
        <f>IF(ISERROR(E276/L276),0,E276/L276)</f>
        <v>51.533333333333331</v>
      </c>
      <c r="N276" t="s">
        <v>21</v>
      </c>
      <c r="O276" t="s">
        <v>22</v>
      </c>
      <c r="P276">
        <v>1509948000</v>
      </c>
      <c r="Q276">
        <v>1510380000</v>
      </c>
      <c r="R276" s="10">
        <f t="shared" si="12"/>
        <v>43045.25</v>
      </c>
      <c r="S276" s="10">
        <f t="shared" si="12"/>
        <v>43050.25</v>
      </c>
      <c r="T276" t="b">
        <v>0</v>
      </c>
      <c r="U276" t="b">
        <v>0</v>
      </c>
      <c r="V276" t="s">
        <v>33</v>
      </c>
      <c r="W276" t="s">
        <v>2038</v>
      </c>
      <c r="X276" t="s">
        <v>2044</v>
      </c>
    </row>
    <row r="277" spans="1:24" ht="62.4" x14ac:dyDescent="0.3">
      <c r="A277">
        <v>275</v>
      </c>
      <c r="B277" t="s">
        <v>602</v>
      </c>
      <c r="C277" s="3" t="s">
        <v>603</v>
      </c>
      <c r="D277">
        <v>3900</v>
      </c>
      <c r="E277" s="7">
        <f>IF(ISERROR(F277*H277),0,F277*H277)</f>
        <v>9419</v>
      </c>
      <c r="F277">
        <v>9419</v>
      </c>
      <c r="G277" s="7">
        <f t="shared" si="13"/>
        <v>241.51282051282053</v>
      </c>
      <c r="H277">
        <v>1</v>
      </c>
      <c r="I277" t="s">
        <v>20</v>
      </c>
      <c r="J277" t="s">
        <v>20</v>
      </c>
      <c r="K277" s="7">
        <f t="shared" si="14"/>
        <v>5519</v>
      </c>
      <c r="L277">
        <v>116</v>
      </c>
      <c r="M277" s="6">
        <f>IF(ISERROR(E277/L277),0,E277/L277)</f>
        <v>81.198275862068968</v>
      </c>
      <c r="N277" t="s">
        <v>21</v>
      </c>
      <c r="O277" t="s">
        <v>22</v>
      </c>
      <c r="P277">
        <v>1554526800</v>
      </c>
      <c r="Q277">
        <v>1555218000</v>
      </c>
      <c r="R277" s="10">
        <f t="shared" si="12"/>
        <v>43561.208333333328</v>
      </c>
      <c r="S277" s="10">
        <f t="shared" si="12"/>
        <v>43569.208333333328</v>
      </c>
      <c r="T277" t="b">
        <v>0</v>
      </c>
      <c r="U277" t="b">
        <v>0</v>
      </c>
      <c r="V277" t="s">
        <v>206</v>
      </c>
      <c r="W277" t="s">
        <v>2040</v>
      </c>
      <c r="X277" t="s">
        <v>2061</v>
      </c>
    </row>
    <row r="278" spans="1:24" ht="46.8" x14ac:dyDescent="0.3">
      <c r="A278">
        <v>276</v>
      </c>
      <c r="B278" t="s">
        <v>604</v>
      </c>
      <c r="C278" s="3" t="s">
        <v>605</v>
      </c>
      <c r="D278">
        <v>5500</v>
      </c>
      <c r="E278" s="7">
        <f>IF(ISERROR(F278*H278),0,F278*H278)</f>
        <v>5324</v>
      </c>
      <c r="F278">
        <v>5324</v>
      </c>
      <c r="G278" s="7">
        <f t="shared" si="13"/>
        <v>96.8</v>
      </c>
      <c r="H278">
        <v>1</v>
      </c>
      <c r="I278" t="s">
        <v>14</v>
      </c>
      <c r="J278" t="s">
        <v>14</v>
      </c>
      <c r="K278" s="7">
        <f t="shared" si="14"/>
        <v>-176</v>
      </c>
      <c r="L278">
        <v>133</v>
      </c>
      <c r="M278" s="6">
        <f>IF(ISERROR(E278/L278),0,E278/L278)</f>
        <v>40.030075187969928</v>
      </c>
      <c r="N278" t="s">
        <v>21</v>
      </c>
      <c r="O278" t="s">
        <v>22</v>
      </c>
      <c r="P278">
        <v>1334811600</v>
      </c>
      <c r="Q278">
        <v>1335243600</v>
      </c>
      <c r="R278" s="10">
        <f t="shared" si="12"/>
        <v>41018.208333333336</v>
      </c>
      <c r="S278" s="10">
        <f t="shared" si="12"/>
        <v>41023.208333333336</v>
      </c>
      <c r="T278" t="b">
        <v>0</v>
      </c>
      <c r="U278" t="b">
        <v>1</v>
      </c>
      <c r="V278" t="s">
        <v>89</v>
      </c>
      <c r="W278" t="s">
        <v>2052</v>
      </c>
      <c r="X278" t="s">
        <v>2053</v>
      </c>
    </row>
    <row r="279" spans="1:24" ht="62.4" x14ac:dyDescent="0.3">
      <c r="A279">
        <v>277</v>
      </c>
      <c r="B279" t="s">
        <v>606</v>
      </c>
      <c r="C279" s="3" t="s">
        <v>607</v>
      </c>
      <c r="D279">
        <v>700</v>
      </c>
      <c r="E279" s="7">
        <f>IF(ISERROR(F279*H279),0,F279*H279)</f>
        <v>7465</v>
      </c>
      <c r="F279">
        <v>7465</v>
      </c>
      <c r="G279" s="7">
        <f t="shared" si="13"/>
        <v>1066.4285714285716</v>
      </c>
      <c r="H279">
        <v>1</v>
      </c>
      <c r="I279" t="s">
        <v>20</v>
      </c>
      <c r="J279" t="s">
        <v>20</v>
      </c>
      <c r="K279" s="7">
        <f t="shared" si="14"/>
        <v>6765</v>
      </c>
      <c r="L279">
        <v>83</v>
      </c>
      <c r="M279" s="6">
        <f>IF(ISERROR(E279/L279),0,E279/L279)</f>
        <v>89.939759036144579</v>
      </c>
      <c r="N279" t="s">
        <v>21</v>
      </c>
      <c r="O279" t="s">
        <v>22</v>
      </c>
      <c r="P279">
        <v>1279515600</v>
      </c>
      <c r="Q279">
        <v>1279688400</v>
      </c>
      <c r="R279" s="10">
        <f t="shared" si="12"/>
        <v>40378.208333333336</v>
      </c>
      <c r="S279" s="10">
        <f t="shared" si="12"/>
        <v>40380.208333333336</v>
      </c>
      <c r="T279" t="b">
        <v>0</v>
      </c>
      <c r="U279" t="b">
        <v>0</v>
      </c>
      <c r="V279" t="s">
        <v>33</v>
      </c>
      <c r="W279" t="s">
        <v>2038</v>
      </c>
      <c r="X279" t="s">
        <v>2044</v>
      </c>
    </row>
    <row r="280" spans="1:24" ht="46.8" x14ac:dyDescent="0.3">
      <c r="A280">
        <v>278</v>
      </c>
      <c r="B280" t="s">
        <v>608</v>
      </c>
      <c r="C280" s="3" t="s">
        <v>609</v>
      </c>
      <c r="D280">
        <v>2700</v>
      </c>
      <c r="E280" s="7">
        <f>IF(ISERROR(F280*H280),0,F280*H280)</f>
        <v>8799</v>
      </c>
      <c r="F280">
        <v>8799</v>
      </c>
      <c r="G280" s="7">
        <f t="shared" si="13"/>
        <v>325.88888888888891</v>
      </c>
      <c r="H280">
        <v>1</v>
      </c>
      <c r="I280" t="s">
        <v>20</v>
      </c>
      <c r="J280" t="s">
        <v>20</v>
      </c>
      <c r="K280" s="7">
        <f t="shared" si="14"/>
        <v>6099</v>
      </c>
      <c r="L280">
        <v>91</v>
      </c>
      <c r="M280" s="6">
        <f>IF(ISERROR(E280/L280),0,E280/L280)</f>
        <v>96.692307692307693</v>
      </c>
      <c r="N280" t="s">
        <v>21</v>
      </c>
      <c r="O280" t="s">
        <v>22</v>
      </c>
      <c r="P280">
        <v>1353909600</v>
      </c>
      <c r="Q280">
        <v>1356069600</v>
      </c>
      <c r="R280" s="10">
        <f t="shared" si="12"/>
        <v>41239.25</v>
      </c>
      <c r="S280" s="10">
        <f t="shared" si="12"/>
        <v>41264.25</v>
      </c>
      <c r="T280" t="b">
        <v>0</v>
      </c>
      <c r="U280" t="b">
        <v>0</v>
      </c>
      <c r="V280" t="s">
        <v>28</v>
      </c>
      <c r="W280" t="s">
        <v>2037</v>
      </c>
      <c r="X280" t="s">
        <v>2043</v>
      </c>
    </row>
    <row r="281" spans="1:24" ht="62.4" x14ac:dyDescent="0.3">
      <c r="A281">
        <v>279</v>
      </c>
      <c r="B281" t="s">
        <v>610</v>
      </c>
      <c r="C281" s="3" t="s">
        <v>611</v>
      </c>
      <c r="D281">
        <v>8000</v>
      </c>
      <c r="E281" s="7">
        <f>IF(ISERROR(F281*H281),0,F281*H281)</f>
        <v>13656</v>
      </c>
      <c r="F281">
        <v>13656</v>
      </c>
      <c r="G281" s="7">
        <f t="shared" si="13"/>
        <v>170.70000000000002</v>
      </c>
      <c r="H281">
        <v>1</v>
      </c>
      <c r="I281" t="s">
        <v>20</v>
      </c>
      <c r="J281" t="s">
        <v>20</v>
      </c>
      <c r="K281" s="7">
        <f t="shared" si="14"/>
        <v>5656</v>
      </c>
      <c r="L281">
        <v>546</v>
      </c>
      <c r="M281" s="6">
        <f>IF(ISERROR(E281/L281),0,E281/L281)</f>
        <v>25.010989010989011</v>
      </c>
      <c r="N281" t="s">
        <v>21</v>
      </c>
      <c r="O281" t="s">
        <v>22</v>
      </c>
      <c r="P281">
        <v>1535950800</v>
      </c>
      <c r="Q281">
        <v>1536210000</v>
      </c>
      <c r="R281" s="10">
        <f t="shared" si="12"/>
        <v>43346.208333333328</v>
      </c>
      <c r="S281" s="10">
        <f t="shared" si="12"/>
        <v>43349.208333333328</v>
      </c>
      <c r="T281" t="b">
        <v>0</v>
      </c>
      <c r="U281" t="b">
        <v>0</v>
      </c>
      <c r="V281" t="s">
        <v>33</v>
      </c>
      <c r="W281" t="s">
        <v>2038</v>
      </c>
      <c r="X281" t="s">
        <v>2044</v>
      </c>
    </row>
    <row r="282" spans="1:24" ht="62.4" x14ac:dyDescent="0.3">
      <c r="A282">
        <v>280</v>
      </c>
      <c r="B282" t="s">
        <v>612</v>
      </c>
      <c r="C282" s="3" t="s">
        <v>613</v>
      </c>
      <c r="D282">
        <v>2500</v>
      </c>
      <c r="E282" s="7">
        <f>IF(ISERROR(F282*H282),0,F282*H282)</f>
        <v>14536</v>
      </c>
      <c r="F282">
        <v>14536</v>
      </c>
      <c r="G282" s="7">
        <f t="shared" si="13"/>
        <v>581.44000000000005</v>
      </c>
      <c r="H282">
        <v>1</v>
      </c>
      <c r="I282" t="s">
        <v>20</v>
      </c>
      <c r="J282" t="s">
        <v>20</v>
      </c>
      <c r="K282" s="7">
        <f t="shared" si="14"/>
        <v>12036</v>
      </c>
      <c r="L282">
        <v>393</v>
      </c>
      <c r="M282" s="6">
        <f>IF(ISERROR(E282/L282),0,E282/L282)</f>
        <v>36.987277353689571</v>
      </c>
      <c r="N282" t="s">
        <v>21</v>
      </c>
      <c r="O282" t="s">
        <v>22</v>
      </c>
      <c r="P282">
        <v>1511244000</v>
      </c>
      <c r="Q282">
        <v>1511762400</v>
      </c>
      <c r="R282" s="10">
        <f t="shared" si="12"/>
        <v>43060.25</v>
      </c>
      <c r="S282" s="10">
        <f t="shared" si="12"/>
        <v>43066.25</v>
      </c>
      <c r="T282" t="b">
        <v>0</v>
      </c>
      <c r="U282" t="b">
        <v>0</v>
      </c>
      <c r="V282" t="s">
        <v>71</v>
      </c>
      <c r="W282" t="s">
        <v>2039</v>
      </c>
      <c r="X282" t="s">
        <v>2051</v>
      </c>
    </row>
    <row r="283" spans="1:24" ht="62.4" x14ac:dyDescent="0.3">
      <c r="A283">
        <v>281</v>
      </c>
      <c r="B283" t="s">
        <v>614</v>
      </c>
      <c r="C283" s="3" t="s">
        <v>615</v>
      </c>
      <c r="D283">
        <v>164500</v>
      </c>
      <c r="E283" s="7">
        <f>IF(ISERROR(F283*H283),0,F283*H283)</f>
        <v>150552</v>
      </c>
      <c r="F283">
        <v>150552</v>
      </c>
      <c r="G283" s="7">
        <f t="shared" si="13"/>
        <v>91.520972644376897</v>
      </c>
      <c r="H283">
        <v>1</v>
      </c>
      <c r="I283" t="s">
        <v>14</v>
      </c>
      <c r="J283" t="s">
        <v>14</v>
      </c>
      <c r="K283" s="7">
        <f t="shared" si="14"/>
        <v>-13948</v>
      </c>
      <c r="L283">
        <v>2062</v>
      </c>
      <c r="M283" s="6">
        <f>IF(ISERROR(E283/L283),0,E283/L283)</f>
        <v>73.012609117361791</v>
      </c>
      <c r="N283" t="s">
        <v>21</v>
      </c>
      <c r="O283" t="s">
        <v>22</v>
      </c>
      <c r="P283">
        <v>1331445600</v>
      </c>
      <c r="Q283">
        <v>1333256400</v>
      </c>
      <c r="R283" s="10">
        <f t="shared" si="12"/>
        <v>40979.25</v>
      </c>
      <c r="S283" s="10">
        <f t="shared" si="12"/>
        <v>41000.208333333336</v>
      </c>
      <c r="T283" t="b">
        <v>0</v>
      </c>
      <c r="U283" t="b">
        <v>1</v>
      </c>
      <c r="V283" t="s">
        <v>33</v>
      </c>
      <c r="W283" t="s">
        <v>2038</v>
      </c>
      <c r="X283" t="s">
        <v>2044</v>
      </c>
    </row>
    <row r="284" spans="1:24" ht="46.8" x14ac:dyDescent="0.3">
      <c r="A284">
        <v>282</v>
      </c>
      <c r="B284" t="s">
        <v>616</v>
      </c>
      <c r="C284" s="3" t="s">
        <v>617</v>
      </c>
      <c r="D284">
        <v>8400</v>
      </c>
      <c r="E284" s="7">
        <f>IF(ISERROR(F284*H284),0,F284*H284)</f>
        <v>9076</v>
      </c>
      <c r="F284">
        <v>9076</v>
      </c>
      <c r="G284" s="7">
        <f t="shared" si="13"/>
        <v>108.04761904761904</v>
      </c>
      <c r="H284">
        <v>1</v>
      </c>
      <c r="I284" t="s">
        <v>20</v>
      </c>
      <c r="J284" t="s">
        <v>20</v>
      </c>
      <c r="K284" s="7">
        <f t="shared" si="14"/>
        <v>676</v>
      </c>
      <c r="L284">
        <v>133</v>
      </c>
      <c r="M284" s="6">
        <f>IF(ISERROR(E284/L284),0,E284/L284)</f>
        <v>68.240601503759393</v>
      </c>
      <c r="N284" t="s">
        <v>21</v>
      </c>
      <c r="O284" t="s">
        <v>22</v>
      </c>
      <c r="P284">
        <v>1480226400</v>
      </c>
      <c r="Q284">
        <v>1480744800</v>
      </c>
      <c r="R284" s="10">
        <f t="shared" si="12"/>
        <v>42701.25</v>
      </c>
      <c r="S284" s="10">
        <f t="shared" si="12"/>
        <v>42707.25</v>
      </c>
      <c r="T284" t="b">
        <v>0</v>
      </c>
      <c r="U284" t="b">
        <v>1</v>
      </c>
      <c r="V284" t="s">
        <v>269</v>
      </c>
      <c r="W284" t="s">
        <v>2039</v>
      </c>
      <c r="X284" t="s">
        <v>2062</v>
      </c>
    </row>
    <row r="285" spans="1:24" ht="62.4" x14ac:dyDescent="0.3">
      <c r="A285">
        <v>283</v>
      </c>
      <c r="B285" t="s">
        <v>618</v>
      </c>
      <c r="C285" s="3" t="s">
        <v>619</v>
      </c>
      <c r="D285">
        <v>8100</v>
      </c>
      <c r="E285" s="7">
        <f>IF(ISERROR(F285*H285),0,F285*H285)</f>
        <v>227.54999999999998</v>
      </c>
      <c r="F285">
        <v>1517</v>
      </c>
      <c r="G285" s="7">
        <f t="shared" si="13"/>
        <v>2.8092592592592589</v>
      </c>
      <c r="H285">
        <v>0.15</v>
      </c>
      <c r="I285" t="s">
        <v>14</v>
      </c>
      <c r="J285" t="s">
        <v>14</v>
      </c>
      <c r="K285" s="7">
        <f t="shared" si="14"/>
        <v>-7872.45</v>
      </c>
      <c r="L285">
        <v>29</v>
      </c>
      <c r="M285" s="6">
        <f>IF(ISERROR(E285/L285),0,E285/L285)</f>
        <v>7.8465517241379308</v>
      </c>
      <c r="N285" t="s">
        <v>36</v>
      </c>
      <c r="O285" t="s">
        <v>37</v>
      </c>
      <c r="P285">
        <v>1464584400</v>
      </c>
      <c r="Q285">
        <v>1465016400</v>
      </c>
      <c r="R285" s="10">
        <f t="shared" si="12"/>
        <v>42520.208333333328</v>
      </c>
      <c r="S285" s="10">
        <f t="shared" si="12"/>
        <v>42525.208333333328</v>
      </c>
      <c r="T285" t="b">
        <v>0</v>
      </c>
      <c r="U285" t="b">
        <v>0</v>
      </c>
      <c r="V285" t="s">
        <v>23</v>
      </c>
      <c r="W285" t="s">
        <v>2036</v>
      </c>
      <c r="X285" t="s">
        <v>2042</v>
      </c>
    </row>
    <row r="286" spans="1:24" ht="46.8" x14ac:dyDescent="0.3">
      <c r="A286">
        <v>284</v>
      </c>
      <c r="B286" t="s">
        <v>620</v>
      </c>
      <c r="C286" s="3" t="s">
        <v>621</v>
      </c>
      <c r="D286">
        <v>9800</v>
      </c>
      <c r="E286" s="7">
        <f>IF(ISERROR(F286*H286),0,F286*H286)</f>
        <v>8153</v>
      </c>
      <c r="F286">
        <v>8153</v>
      </c>
      <c r="G286" s="7">
        <f t="shared" si="13"/>
        <v>83.193877551020407</v>
      </c>
      <c r="H286">
        <v>1</v>
      </c>
      <c r="I286" t="s">
        <v>14</v>
      </c>
      <c r="J286" t="s">
        <v>14</v>
      </c>
      <c r="K286" s="7">
        <f t="shared" si="14"/>
        <v>-1647</v>
      </c>
      <c r="L286">
        <v>132</v>
      </c>
      <c r="M286" s="6">
        <f>IF(ISERROR(E286/L286),0,E286/L286)</f>
        <v>61.765151515151516</v>
      </c>
      <c r="N286" t="s">
        <v>21</v>
      </c>
      <c r="O286" t="s">
        <v>22</v>
      </c>
      <c r="P286">
        <v>1335848400</v>
      </c>
      <c r="Q286">
        <v>1336280400</v>
      </c>
      <c r="R286" s="10">
        <f t="shared" si="12"/>
        <v>41030.208333333336</v>
      </c>
      <c r="S286" s="10">
        <f t="shared" si="12"/>
        <v>41035.208333333336</v>
      </c>
      <c r="T286" t="b">
        <v>0</v>
      </c>
      <c r="U286" t="b">
        <v>0</v>
      </c>
      <c r="V286" t="s">
        <v>28</v>
      </c>
      <c r="W286" t="s">
        <v>2037</v>
      </c>
      <c r="X286" t="s">
        <v>2043</v>
      </c>
    </row>
    <row r="287" spans="1:24" ht="46.8" x14ac:dyDescent="0.3">
      <c r="A287">
        <v>285</v>
      </c>
      <c r="B287" t="s">
        <v>622</v>
      </c>
      <c r="C287" s="3" t="s">
        <v>623</v>
      </c>
      <c r="D287">
        <v>900</v>
      </c>
      <c r="E287" s="7">
        <f>IF(ISERROR(F287*H287),0,F287*H287)</f>
        <v>6357</v>
      </c>
      <c r="F287">
        <v>6357</v>
      </c>
      <c r="G287" s="7">
        <f t="shared" si="13"/>
        <v>706.33333333333337</v>
      </c>
      <c r="H287">
        <v>1</v>
      </c>
      <c r="I287" t="s">
        <v>20</v>
      </c>
      <c r="J287" t="s">
        <v>20</v>
      </c>
      <c r="K287" s="7">
        <f t="shared" si="14"/>
        <v>5457</v>
      </c>
      <c r="L287">
        <v>254</v>
      </c>
      <c r="M287" s="6">
        <f>IF(ISERROR(E287/L287),0,E287/L287)</f>
        <v>25.027559055118111</v>
      </c>
      <c r="N287" t="s">
        <v>21</v>
      </c>
      <c r="O287" t="s">
        <v>22</v>
      </c>
      <c r="P287">
        <v>1473483600</v>
      </c>
      <c r="Q287">
        <v>1476766800</v>
      </c>
      <c r="R287" s="10">
        <f t="shared" si="12"/>
        <v>42623.208333333328</v>
      </c>
      <c r="S287" s="10">
        <f t="shared" si="12"/>
        <v>42661.208333333328</v>
      </c>
      <c r="T287" t="b">
        <v>0</v>
      </c>
      <c r="U287" t="b">
        <v>0</v>
      </c>
      <c r="V287" t="s">
        <v>33</v>
      </c>
      <c r="W287" t="s">
        <v>2038</v>
      </c>
      <c r="X287" t="s">
        <v>2044</v>
      </c>
    </row>
    <row r="288" spans="1:24" ht="46.8" x14ac:dyDescent="0.3">
      <c r="A288">
        <v>286</v>
      </c>
      <c r="B288" t="s">
        <v>624</v>
      </c>
      <c r="C288" s="3" t="s">
        <v>625</v>
      </c>
      <c r="D288">
        <v>112100</v>
      </c>
      <c r="E288" s="7">
        <f>IF(ISERROR(F288*H288),0,F288*H288)</f>
        <v>19557</v>
      </c>
      <c r="F288">
        <v>19557</v>
      </c>
      <c r="G288" s="7">
        <f t="shared" si="13"/>
        <v>17.446030330062445</v>
      </c>
      <c r="H288">
        <v>1</v>
      </c>
      <c r="I288" t="s">
        <v>74</v>
      </c>
      <c r="J288" t="s">
        <v>74</v>
      </c>
      <c r="K288" s="7">
        <f t="shared" si="14"/>
        <v>-92543</v>
      </c>
      <c r="L288">
        <v>184</v>
      </c>
      <c r="M288" s="6">
        <f>IF(ISERROR(E288/L288),0,E288/L288)</f>
        <v>106.28804347826087</v>
      </c>
      <c r="N288" t="s">
        <v>21</v>
      </c>
      <c r="O288" t="s">
        <v>22</v>
      </c>
      <c r="P288">
        <v>1479880800</v>
      </c>
      <c r="Q288">
        <v>1480485600</v>
      </c>
      <c r="R288" s="10">
        <f t="shared" si="12"/>
        <v>42697.25</v>
      </c>
      <c r="S288" s="10">
        <f t="shared" si="12"/>
        <v>42704.25</v>
      </c>
      <c r="T288" t="b">
        <v>0</v>
      </c>
      <c r="U288" t="b">
        <v>0</v>
      </c>
      <c r="V288" t="s">
        <v>33</v>
      </c>
      <c r="W288" t="s">
        <v>2038</v>
      </c>
      <c r="X288" t="s">
        <v>2044</v>
      </c>
    </row>
    <row r="289" spans="1:24" ht="62.4" x14ac:dyDescent="0.3">
      <c r="A289">
        <v>287</v>
      </c>
      <c r="B289" t="s">
        <v>626</v>
      </c>
      <c r="C289" s="3" t="s">
        <v>627</v>
      </c>
      <c r="D289">
        <v>6300</v>
      </c>
      <c r="E289" s="7">
        <f>IF(ISERROR(F289*H289),0,F289*H289)</f>
        <v>13213</v>
      </c>
      <c r="F289">
        <v>13213</v>
      </c>
      <c r="G289" s="7">
        <f t="shared" si="13"/>
        <v>209.73015873015873</v>
      </c>
      <c r="H289">
        <v>1</v>
      </c>
      <c r="I289" t="s">
        <v>20</v>
      </c>
      <c r="J289" t="s">
        <v>20</v>
      </c>
      <c r="K289" s="7">
        <f t="shared" si="14"/>
        <v>6913</v>
      </c>
      <c r="L289">
        <v>176</v>
      </c>
      <c r="M289" s="6">
        <f>IF(ISERROR(E289/L289),0,E289/L289)</f>
        <v>75.07386363636364</v>
      </c>
      <c r="N289" t="s">
        <v>21</v>
      </c>
      <c r="O289" t="s">
        <v>22</v>
      </c>
      <c r="P289">
        <v>1430197200</v>
      </c>
      <c r="Q289">
        <v>1430197200</v>
      </c>
      <c r="R289" s="10">
        <f t="shared" si="12"/>
        <v>42122.208333333328</v>
      </c>
      <c r="S289" s="10">
        <f t="shared" si="12"/>
        <v>42122.208333333328</v>
      </c>
      <c r="T289" t="b">
        <v>0</v>
      </c>
      <c r="U289" t="b">
        <v>0</v>
      </c>
      <c r="V289" t="s">
        <v>50</v>
      </c>
      <c r="W289" t="s">
        <v>2036</v>
      </c>
      <c r="X289" t="s">
        <v>2046</v>
      </c>
    </row>
    <row r="290" spans="1:24" ht="31.2" x14ac:dyDescent="0.3">
      <c r="A290">
        <v>288</v>
      </c>
      <c r="B290" t="s">
        <v>628</v>
      </c>
      <c r="C290" s="3" t="s">
        <v>629</v>
      </c>
      <c r="D290">
        <v>5600</v>
      </c>
      <c r="E290" s="7">
        <f>IF(ISERROR(F290*H290),0,F290*H290)</f>
        <v>821.4</v>
      </c>
      <c r="F290">
        <v>5476</v>
      </c>
      <c r="G290" s="7">
        <f t="shared" si="13"/>
        <v>14.667857142857144</v>
      </c>
      <c r="H290">
        <v>0.15</v>
      </c>
      <c r="I290" t="s">
        <v>14</v>
      </c>
      <c r="J290" t="s">
        <v>14</v>
      </c>
      <c r="K290" s="7">
        <f t="shared" si="14"/>
        <v>-4778.6000000000004</v>
      </c>
      <c r="L290">
        <v>137</v>
      </c>
      <c r="M290" s="6">
        <f>IF(ISERROR(E290/L290),0,E290/L290)</f>
        <v>5.9956204379562044</v>
      </c>
      <c r="N290" t="s">
        <v>36</v>
      </c>
      <c r="O290" t="s">
        <v>37</v>
      </c>
      <c r="P290">
        <v>1331701200</v>
      </c>
      <c r="Q290">
        <v>1331787600</v>
      </c>
      <c r="R290" s="10">
        <f t="shared" si="12"/>
        <v>40982.208333333336</v>
      </c>
      <c r="S290" s="10">
        <f t="shared" si="12"/>
        <v>40983.208333333336</v>
      </c>
      <c r="T290" t="b">
        <v>0</v>
      </c>
      <c r="U290" t="b">
        <v>1</v>
      </c>
      <c r="V290" t="s">
        <v>148</v>
      </c>
      <c r="W290" t="s">
        <v>2036</v>
      </c>
      <c r="X290" t="s">
        <v>2059</v>
      </c>
    </row>
    <row r="291" spans="1:24" ht="62.4" x14ac:dyDescent="0.3">
      <c r="A291">
        <v>289</v>
      </c>
      <c r="B291" t="s">
        <v>630</v>
      </c>
      <c r="C291" s="3" t="s">
        <v>631</v>
      </c>
      <c r="D291">
        <v>800</v>
      </c>
      <c r="E291" s="7">
        <f>IF(ISERROR(F291*H291),0,F291*H291)</f>
        <v>9970.76</v>
      </c>
      <c r="F291">
        <v>13474</v>
      </c>
      <c r="G291" s="7">
        <f t="shared" si="13"/>
        <v>1246.345</v>
      </c>
      <c r="H291">
        <v>0.74</v>
      </c>
      <c r="I291" t="s">
        <v>20</v>
      </c>
      <c r="J291" t="s">
        <v>20</v>
      </c>
      <c r="K291" s="7">
        <f t="shared" si="14"/>
        <v>9170.76</v>
      </c>
      <c r="L291">
        <v>337</v>
      </c>
      <c r="M291" s="6">
        <f>IF(ISERROR(E291/L291),0,E291/L291)</f>
        <v>29.586824925816025</v>
      </c>
      <c r="N291" t="s">
        <v>15</v>
      </c>
      <c r="O291" t="s">
        <v>16</v>
      </c>
      <c r="P291">
        <v>1438578000</v>
      </c>
      <c r="Q291">
        <v>1438837200</v>
      </c>
      <c r="R291" s="10">
        <f t="shared" si="12"/>
        <v>42219.208333333328</v>
      </c>
      <c r="S291" s="10">
        <f t="shared" si="12"/>
        <v>42222.208333333328</v>
      </c>
      <c r="T291" t="b">
        <v>0</v>
      </c>
      <c r="U291" t="b">
        <v>0</v>
      </c>
      <c r="V291" t="s">
        <v>33</v>
      </c>
      <c r="W291" t="s">
        <v>2038</v>
      </c>
      <c r="X291" t="s">
        <v>2044</v>
      </c>
    </row>
    <row r="292" spans="1:24" ht="46.8" x14ac:dyDescent="0.3">
      <c r="A292">
        <v>290</v>
      </c>
      <c r="B292" t="s">
        <v>632</v>
      </c>
      <c r="C292" s="3" t="s">
        <v>633</v>
      </c>
      <c r="D292">
        <v>168600</v>
      </c>
      <c r="E292" s="7">
        <f>IF(ISERROR(F292*H292),0,F292*H292)</f>
        <v>91722</v>
      </c>
      <c r="F292">
        <v>91722</v>
      </c>
      <c r="G292" s="7">
        <f t="shared" si="13"/>
        <v>54.402135231316727</v>
      </c>
      <c r="H292">
        <v>1</v>
      </c>
      <c r="I292" t="s">
        <v>14</v>
      </c>
      <c r="J292" t="s">
        <v>14</v>
      </c>
      <c r="K292" s="7">
        <f t="shared" si="14"/>
        <v>-76878</v>
      </c>
      <c r="L292">
        <v>908</v>
      </c>
      <c r="M292" s="6">
        <f>IF(ISERROR(E292/L292),0,E292/L292)</f>
        <v>101.01541850220265</v>
      </c>
      <c r="N292" t="s">
        <v>21</v>
      </c>
      <c r="O292" t="s">
        <v>22</v>
      </c>
      <c r="P292">
        <v>1368162000</v>
      </c>
      <c r="Q292">
        <v>1370926800</v>
      </c>
      <c r="R292" s="10">
        <f t="shared" si="12"/>
        <v>41404.208333333336</v>
      </c>
      <c r="S292" s="10">
        <f t="shared" si="12"/>
        <v>41436.208333333336</v>
      </c>
      <c r="T292" t="b">
        <v>0</v>
      </c>
      <c r="U292" t="b">
        <v>1</v>
      </c>
      <c r="V292" t="s">
        <v>42</v>
      </c>
      <c r="W292" t="s">
        <v>2039</v>
      </c>
      <c r="X292" t="s">
        <v>2045</v>
      </c>
    </row>
    <row r="293" spans="1:24" ht="46.8" x14ac:dyDescent="0.3">
      <c r="A293">
        <v>291</v>
      </c>
      <c r="B293" t="s">
        <v>634</v>
      </c>
      <c r="C293" s="3" t="s">
        <v>635</v>
      </c>
      <c r="D293">
        <v>1800</v>
      </c>
      <c r="E293" s="7">
        <f>IF(ISERROR(F293*H293),0,F293*H293)</f>
        <v>8219</v>
      </c>
      <c r="F293">
        <v>8219</v>
      </c>
      <c r="G293" s="7">
        <f t="shared" si="13"/>
        <v>456.61111111111109</v>
      </c>
      <c r="H293">
        <v>1</v>
      </c>
      <c r="I293" t="s">
        <v>20</v>
      </c>
      <c r="J293" t="s">
        <v>20</v>
      </c>
      <c r="K293" s="7">
        <f t="shared" si="14"/>
        <v>6419</v>
      </c>
      <c r="L293">
        <v>107</v>
      </c>
      <c r="M293" s="6">
        <f>IF(ISERROR(E293/L293),0,E293/L293)</f>
        <v>76.813084112149539</v>
      </c>
      <c r="N293" t="s">
        <v>21</v>
      </c>
      <c r="O293" t="s">
        <v>22</v>
      </c>
      <c r="P293">
        <v>1318654800</v>
      </c>
      <c r="Q293">
        <v>1319000400</v>
      </c>
      <c r="R293" s="10">
        <f t="shared" si="12"/>
        <v>40831.208333333336</v>
      </c>
      <c r="S293" s="10">
        <f t="shared" si="12"/>
        <v>40835.208333333336</v>
      </c>
      <c r="T293" t="b">
        <v>1</v>
      </c>
      <c r="U293" t="b">
        <v>0</v>
      </c>
      <c r="V293" t="s">
        <v>28</v>
      </c>
      <c r="W293" t="s">
        <v>2037</v>
      </c>
      <c r="X293" t="s">
        <v>2043</v>
      </c>
    </row>
    <row r="294" spans="1:24" ht="46.8" x14ac:dyDescent="0.3">
      <c r="A294">
        <v>292</v>
      </c>
      <c r="B294" t="s">
        <v>636</v>
      </c>
      <c r="C294" s="3" t="s">
        <v>637</v>
      </c>
      <c r="D294">
        <v>7300</v>
      </c>
      <c r="E294" s="7">
        <f>IF(ISERROR(F294*H294),0,F294*H294)</f>
        <v>717</v>
      </c>
      <c r="F294">
        <v>717</v>
      </c>
      <c r="G294" s="7">
        <f t="shared" si="13"/>
        <v>9.8219178082191778</v>
      </c>
      <c r="H294">
        <v>1</v>
      </c>
      <c r="I294" t="s">
        <v>14</v>
      </c>
      <c r="J294" t="s">
        <v>14</v>
      </c>
      <c r="K294" s="7">
        <f t="shared" si="14"/>
        <v>-6583</v>
      </c>
      <c r="L294">
        <v>10</v>
      </c>
      <c r="M294" s="6">
        <f>IF(ISERROR(E294/L294),0,E294/L294)</f>
        <v>71.7</v>
      </c>
      <c r="N294" t="s">
        <v>21</v>
      </c>
      <c r="O294" t="s">
        <v>22</v>
      </c>
      <c r="P294">
        <v>1331874000</v>
      </c>
      <c r="Q294">
        <v>1333429200</v>
      </c>
      <c r="R294" s="10">
        <f t="shared" si="12"/>
        <v>40984.208333333336</v>
      </c>
      <c r="S294" s="10">
        <f t="shared" si="12"/>
        <v>41002.208333333336</v>
      </c>
      <c r="T294" t="b">
        <v>0</v>
      </c>
      <c r="U294" t="b">
        <v>0</v>
      </c>
      <c r="V294" t="s">
        <v>17</v>
      </c>
      <c r="W294" t="s">
        <v>2035</v>
      </c>
      <c r="X294" t="s">
        <v>2041</v>
      </c>
    </row>
    <row r="295" spans="1:24" ht="46.8" x14ac:dyDescent="0.3">
      <c r="A295">
        <v>293</v>
      </c>
      <c r="B295" t="s">
        <v>638</v>
      </c>
      <c r="C295" s="3" t="s">
        <v>639</v>
      </c>
      <c r="D295">
        <v>6500</v>
      </c>
      <c r="E295" s="7">
        <f>IF(ISERROR(F295*H295),0,F295*H295)</f>
        <v>1192.8000000000002</v>
      </c>
      <c r="F295">
        <v>1065</v>
      </c>
      <c r="G295" s="7">
        <f t="shared" si="13"/>
        <v>18.350769230769234</v>
      </c>
      <c r="H295">
        <v>1.1200000000000001</v>
      </c>
      <c r="I295" t="s">
        <v>74</v>
      </c>
      <c r="J295" t="s">
        <v>74</v>
      </c>
      <c r="K295" s="7">
        <f t="shared" si="14"/>
        <v>-5307.2</v>
      </c>
      <c r="L295">
        <v>32</v>
      </c>
      <c r="M295" s="6">
        <f>IF(ISERROR(E295/L295),0,E295/L295)</f>
        <v>37.275000000000006</v>
      </c>
      <c r="N295" t="s">
        <v>107</v>
      </c>
      <c r="O295" t="s">
        <v>108</v>
      </c>
      <c r="P295">
        <v>1286254800</v>
      </c>
      <c r="Q295">
        <v>1287032400</v>
      </c>
      <c r="R295" s="10">
        <f t="shared" si="12"/>
        <v>40456.208333333336</v>
      </c>
      <c r="S295" s="10">
        <f t="shared" si="12"/>
        <v>40465.208333333336</v>
      </c>
      <c r="T295" t="b">
        <v>0</v>
      </c>
      <c r="U295" t="b">
        <v>0</v>
      </c>
      <c r="V295" t="s">
        <v>33</v>
      </c>
      <c r="W295" t="s">
        <v>2038</v>
      </c>
      <c r="X295" t="s">
        <v>2044</v>
      </c>
    </row>
    <row r="296" spans="1:24" ht="46.8" x14ac:dyDescent="0.3">
      <c r="A296">
        <v>294</v>
      </c>
      <c r="B296" t="s">
        <v>640</v>
      </c>
      <c r="C296" s="3" t="s">
        <v>641</v>
      </c>
      <c r="D296">
        <v>600</v>
      </c>
      <c r="E296" s="7">
        <f>IF(ISERROR(F296*H296),0,F296*H296)</f>
        <v>8038</v>
      </c>
      <c r="F296">
        <v>8038</v>
      </c>
      <c r="G296" s="7">
        <f t="shared" si="13"/>
        <v>1339.6666666666667</v>
      </c>
      <c r="H296">
        <v>1</v>
      </c>
      <c r="I296" t="s">
        <v>20</v>
      </c>
      <c r="J296" t="s">
        <v>20</v>
      </c>
      <c r="K296" s="7">
        <f t="shared" si="14"/>
        <v>7438</v>
      </c>
      <c r="L296">
        <v>183</v>
      </c>
      <c r="M296" s="6">
        <f>IF(ISERROR(E296/L296),0,E296/L296)</f>
        <v>43.923497267759565</v>
      </c>
      <c r="N296" t="s">
        <v>21</v>
      </c>
      <c r="O296" t="s">
        <v>22</v>
      </c>
      <c r="P296">
        <v>1540530000</v>
      </c>
      <c r="Q296">
        <v>1541570400</v>
      </c>
      <c r="R296" s="10">
        <f t="shared" si="12"/>
        <v>43399.208333333328</v>
      </c>
      <c r="S296" s="10">
        <f t="shared" si="12"/>
        <v>43411.25</v>
      </c>
      <c r="T296" t="b">
        <v>0</v>
      </c>
      <c r="U296" t="b">
        <v>0</v>
      </c>
      <c r="V296" t="s">
        <v>33</v>
      </c>
      <c r="W296" t="s">
        <v>2038</v>
      </c>
      <c r="X296" t="s">
        <v>2044</v>
      </c>
    </row>
    <row r="297" spans="1:24" ht="62.4" x14ac:dyDescent="0.3">
      <c r="A297">
        <v>295</v>
      </c>
      <c r="B297" t="s">
        <v>642</v>
      </c>
      <c r="C297" s="3" t="s">
        <v>643</v>
      </c>
      <c r="D297">
        <v>192900</v>
      </c>
      <c r="E297" s="7">
        <f>IF(ISERROR(F297*H297),0,F297*H297)</f>
        <v>82522.8</v>
      </c>
      <c r="F297">
        <v>68769</v>
      </c>
      <c r="G297" s="7">
        <f t="shared" si="13"/>
        <v>42.780093312597202</v>
      </c>
      <c r="H297">
        <v>1.2</v>
      </c>
      <c r="I297" t="s">
        <v>14</v>
      </c>
      <c r="J297" t="s">
        <v>14</v>
      </c>
      <c r="K297" s="7">
        <f t="shared" si="14"/>
        <v>-110377.2</v>
      </c>
      <c r="L297">
        <v>1910</v>
      </c>
      <c r="M297" s="6">
        <f>IF(ISERROR(E297/L297),0,E297/L297)</f>
        <v>43.205654450261783</v>
      </c>
      <c r="N297" t="s">
        <v>98</v>
      </c>
      <c r="O297" t="s">
        <v>99</v>
      </c>
      <c r="P297">
        <v>1381813200</v>
      </c>
      <c r="Q297">
        <v>1383976800</v>
      </c>
      <c r="R297" s="10">
        <f t="shared" si="12"/>
        <v>41562.208333333336</v>
      </c>
      <c r="S297" s="10">
        <f t="shared" si="12"/>
        <v>41587.25</v>
      </c>
      <c r="T297" t="b">
        <v>0</v>
      </c>
      <c r="U297" t="b">
        <v>0</v>
      </c>
      <c r="V297" t="s">
        <v>33</v>
      </c>
      <c r="W297" t="s">
        <v>2038</v>
      </c>
      <c r="X297" t="s">
        <v>2044</v>
      </c>
    </row>
    <row r="298" spans="1:24" ht="62.4" x14ac:dyDescent="0.3">
      <c r="A298">
        <v>296</v>
      </c>
      <c r="B298" t="s">
        <v>644</v>
      </c>
      <c r="C298" s="3" t="s">
        <v>645</v>
      </c>
      <c r="D298">
        <v>6100</v>
      </c>
      <c r="E298" s="7">
        <f>IF(ISERROR(F298*H298),0,F298*H298)</f>
        <v>2312.8799999999997</v>
      </c>
      <c r="F298">
        <v>3352</v>
      </c>
      <c r="G298" s="7">
        <f t="shared" si="13"/>
        <v>37.916065573770489</v>
      </c>
      <c r="H298">
        <v>0.69</v>
      </c>
      <c r="I298" t="s">
        <v>14</v>
      </c>
      <c r="J298" t="s">
        <v>14</v>
      </c>
      <c r="K298" s="7">
        <f t="shared" si="14"/>
        <v>-3787.1200000000003</v>
      </c>
      <c r="L298">
        <v>38</v>
      </c>
      <c r="M298" s="6">
        <f>IF(ISERROR(E298/L298),0,E298/L298)</f>
        <v>60.865263157894731</v>
      </c>
      <c r="N298" t="s">
        <v>26</v>
      </c>
      <c r="O298" t="s">
        <v>27</v>
      </c>
      <c r="P298">
        <v>1548655200</v>
      </c>
      <c r="Q298">
        <v>1550556000</v>
      </c>
      <c r="R298" s="10">
        <f t="shared" si="12"/>
        <v>43493.25</v>
      </c>
      <c r="S298" s="10">
        <f t="shared" si="12"/>
        <v>43515.25</v>
      </c>
      <c r="T298" t="b">
        <v>0</v>
      </c>
      <c r="U298" t="b">
        <v>0</v>
      </c>
      <c r="V298" t="s">
        <v>33</v>
      </c>
      <c r="W298" t="s">
        <v>2038</v>
      </c>
      <c r="X298" t="s">
        <v>2044</v>
      </c>
    </row>
    <row r="299" spans="1:24" ht="46.8" x14ac:dyDescent="0.3">
      <c r="A299">
        <v>297</v>
      </c>
      <c r="B299" t="s">
        <v>646</v>
      </c>
      <c r="C299" s="3" t="s">
        <v>647</v>
      </c>
      <c r="D299">
        <v>7200</v>
      </c>
      <c r="E299" s="7">
        <f>IF(ISERROR(F299*H299),0,F299*H299)</f>
        <v>4681.6499999999996</v>
      </c>
      <c r="F299">
        <v>6785</v>
      </c>
      <c r="G299" s="7">
        <f t="shared" si="13"/>
        <v>65.02291666666666</v>
      </c>
      <c r="H299">
        <v>0.69</v>
      </c>
      <c r="I299" t="s">
        <v>14</v>
      </c>
      <c r="J299" t="s">
        <v>14</v>
      </c>
      <c r="K299" s="7">
        <f t="shared" si="14"/>
        <v>-2518.3500000000004</v>
      </c>
      <c r="L299">
        <v>104</v>
      </c>
      <c r="M299" s="6">
        <f>IF(ISERROR(E299/L299),0,E299/L299)</f>
        <v>45.015865384615381</v>
      </c>
      <c r="N299" t="s">
        <v>26</v>
      </c>
      <c r="O299" t="s">
        <v>27</v>
      </c>
      <c r="P299">
        <v>1389679200</v>
      </c>
      <c r="Q299">
        <v>1390456800</v>
      </c>
      <c r="R299" s="10">
        <f t="shared" si="12"/>
        <v>41653.25</v>
      </c>
      <c r="S299" s="10">
        <f t="shared" si="12"/>
        <v>41662.25</v>
      </c>
      <c r="T299" t="b">
        <v>0</v>
      </c>
      <c r="U299" t="b">
        <v>1</v>
      </c>
      <c r="V299" t="s">
        <v>33</v>
      </c>
      <c r="W299" t="s">
        <v>2038</v>
      </c>
      <c r="X299" t="s">
        <v>2044</v>
      </c>
    </row>
    <row r="300" spans="1:24" ht="46.8" x14ac:dyDescent="0.3">
      <c r="A300">
        <v>298</v>
      </c>
      <c r="B300" t="s">
        <v>648</v>
      </c>
      <c r="C300" s="3" t="s">
        <v>649</v>
      </c>
      <c r="D300">
        <v>3500</v>
      </c>
      <c r="E300" s="7">
        <f>IF(ISERROR(F300*H300),0,F300*H300)</f>
        <v>5037</v>
      </c>
      <c r="F300">
        <v>5037</v>
      </c>
      <c r="G300" s="7">
        <f t="shared" si="13"/>
        <v>143.91428571428571</v>
      </c>
      <c r="H300">
        <v>1</v>
      </c>
      <c r="I300" t="s">
        <v>20</v>
      </c>
      <c r="J300" t="s">
        <v>20</v>
      </c>
      <c r="K300" s="7">
        <f t="shared" si="14"/>
        <v>1537</v>
      </c>
      <c r="L300">
        <v>72</v>
      </c>
      <c r="M300" s="6">
        <f>IF(ISERROR(E300/L300),0,E300/L300)</f>
        <v>69.958333333333329</v>
      </c>
      <c r="N300" t="s">
        <v>21</v>
      </c>
      <c r="O300" t="s">
        <v>22</v>
      </c>
      <c r="P300">
        <v>1456466400</v>
      </c>
      <c r="Q300">
        <v>1458018000</v>
      </c>
      <c r="R300" s="10">
        <f t="shared" si="12"/>
        <v>42426.25</v>
      </c>
      <c r="S300" s="10">
        <f t="shared" si="12"/>
        <v>42444.208333333328</v>
      </c>
      <c r="T300" t="b">
        <v>0</v>
      </c>
      <c r="U300" t="b">
        <v>1</v>
      </c>
      <c r="V300" t="s">
        <v>23</v>
      </c>
      <c r="W300" t="s">
        <v>2036</v>
      </c>
      <c r="X300" t="s">
        <v>2042</v>
      </c>
    </row>
    <row r="301" spans="1:24" ht="62.4" x14ac:dyDescent="0.3">
      <c r="A301">
        <v>299</v>
      </c>
      <c r="B301" t="s">
        <v>650</v>
      </c>
      <c r="C301" s="3" t="s">
        <v>651</v>
      </c>
      <c r="D301">
        <v>3800</v>
      </c>
      <c r="E301" s="7">
        <f>IF(ISERROR(F301*H301),0,F301*H301)</f>
        <v>1954</v>
      </c>
      <c r="F301">
        <v>1954</v>
      </c>
      <c r="G301" s="7">
        <f t="shared" si="13"/>
        <v>51.421052631578945</v>
      </c>
      <c r="H301">
        <v>1</v>
      </c>
      <c r="I301" t="s">
        <v>14</v>
      </c>
      <c r="J301" t="s">
        <v>14</v>
      </c>
      <c r="K301" s="7">
        <f t="shared" si="14"/>
        <v>-1846</v>
      </c>
      <c r="L301">
        <v>49</v>
      </c>
      <c r="M301" s="6">
        <f>IF(ISERROR(E301/L301),0,E301/L301)</f>
        <v>39.877551020408163</v>
      </c>
      <c r="N301" t="s">
        <v>21</v>
      </c>
      <c r="O301" t="s">
        <v>22</v>
      </c>
      <c r="P301">
        <v>1456984800</v>
      </c>
      <c r="Q301">
        <v>1461819600</v>
      </c>
      <c r="R301" s="10">
        <f t="shared" si="12"/>
        <v>42432.25</v>
      </c>
      <c r="S301" s="10">
        <f t="shared" si="12"/>
        <v>42488.208333333328</v>
      </c>
      <c r="T301" t="b">
        <v>0</v>
      </c>
      <c r="U301" t="b">
        <v>0</v>
      </c>
      <c r="V301" t="s">
        <v>17</v>
      </c>
      <c r="W301" t="s">
        <v>2035</v>
      </c>
      <c r="X301" t="s">
        <v>2041</v>
      </c>
    </row>
    <row r="302" spans="1:24" ht="31.2" x14ac:dyDescent="0.3">
      <c r="A302">
        <v>300</v>
      </c>
      <c r="B302" t="s">
        <v>652</v>
      </c>
      <c r="C302" s="3" t="s">
        <v>653</v>
      </c>
      <c r="D302">
        <v>100</v>
      </c>
      <c r="E302" s="7">
        <f>IF(ISERROR(F302*H302),0,F302*H302)</f>
        <v>0.75</v>
      </c>
      <c r="F302">
        <v>5</v>
      </c>
      <c r="G302" s="7">
        <f t="shared" si="13"/>
        <v>0.75</v>
      </c>
      <c r="H302">
        <v>0.15</v>
      </c>
      <c r="I302" t="s">
        <v>14</v>
      </c>
      <c r="J302" t="s">
        <v>14</v>
      </c>
      <c r="K302" s="7">
        <f t="shared" si="14"/>
        <v>-99.25</v>
      </c>
      <c r="L302">
        <v>1</v>
      </c>
      <c r="M302" s="6">
        <f>IF(ISERROR(E302/L302),0,E302/L302)</f>
        <v>0.75</v>
      </c>
      <c r="N302" t="s">
        <v>36</v>
      </c>
      <c r="O302" t="s">
        <v>37</v>
      </c>
      <c r="P302">
        <v>1504069200</v>
      </c>
      <c r="Q302">
        <v>1504155600</v>
      </c>
      <c r="R302" s="10">
        <f t="shared" si="12"/>
        <v>42977.208333333328</v>
      </c>
      <c r="S302" s="10">
        <f t="shared" si="12"/>
        <v>42978.208333333328</v>
      </c>
      <c r="T302" t="b">
        <v>0</v>
      </c>
      <c r="U302" t="b">
        <v>1</v>
      </c>
      <c r="V302" t="s">
        <v>68</v>
      </c>
      <c r="W302" t="s">
        <v>2040</v>
      </c>
      <c r="X302" t="s">
        <v>2050</v>
      </c>
    </row>
    <row r="303" spans="1:24" ht="62.4" x14ac:dyDescent="0.3">
      <c r="A303">
        <v>301</v>
      </c>
      <c r="B303" t="s">
        <v>654</v>
      </c>
      <c r="C303" s="3" t="s">
        <v>655</v>
      </c>
      <c r="D303">
        <v>900</v>
      </c>
      <c r="E303" s="7">
        <f>IF(ISERROR(F303*H303),0,F303*H303)</f>
        <v>12102</v>
      </c>
      <c r="F303">
        <v>12102</v>
      </c>
      <c r="G303" s="7">
        <f t="shared" si="13"/>
        <v>1344.6666666666667</v>
      </c>
      <c r="H303">
        <v>1</v>
      </c>
      <c r="I303" t="s">
        <v>20</v>
      </c>
      <c r="J303" t="s">
        <v>20</v>
      </c>
      <c r="K303" s="7">
        <f t="shared" si="14"/>
        <v>11202</v>
      </c>
      <c r="L303">
        <v>295</v>
      </c>
      <c r="M303" s="6">
        <f>IF(ISERROR(E303/L303),0,E303/L303)</f>
        <v>41.023728813559323</v>
      </c>
      <c r="N303" t="s">
        <v>21</v>
      </c>
      <c r="O303" t="s">
        <v>22</v>
      </c>
      <c r="P303">
        <v>1424930400</v>
      </c>
      <c r="Q303">
        <v>1426395600</v>
      </c>
      <c r="R303" s="10">
        <f t="shared" si="12"/>
        <v>42061.25</v>
      </c>
      <c r="S303" s="10">
        <f t="shared" si="12"/>
        <v>42078.208333333328</v>
      </c>
      <c r="T303" t="b">
        <v>0</v>
      </c>
      <c r="U303" t="b">
        <v>0</v>
      </c>
      <c r="V303" t="s">
        <v>42</v>
      </c>
      <c r="W303" t="s">
        <v>2039</v>
      </c>
      <c r="X303" t="s">
        <v>2045</v>
      </c>
    </row>
    <row r="304" spans="1:24" ht="46.8" x14ac:dyDescent="0.3">
      <c r="A304">
        <v>302</v>
      </c>
      <c r="B304" t="s">
        <v>656</v>
      </c>
      <c r="C304" s="3" t="s">
        <v>657</v>
      </c>
      <c r="D304">
        <v>76100</v>
      </c>
      <c r="E304" s="7">
        <f>IF(ISERROR(F304*H304),0,F304*H304)</f>
        <v>24234</v>
      </c>
      <c r="F304">
        <v>24234</v>
      </c>
      <c r="G304" s="7">
        <f t="shared" si="13"/>
        <v>31.844940867279899</v>
      </c>
      <c r="H304">
        <v>1</v>
      </c>
      <c r="I304" t="s">
        <v>14</v>
      </c>
      <c r="J304" t="s">
        <v>14</v>
      </c>
      <c r="K304" s="7">
        <f t="shared" si="14"/>
        <v>-51866</v>
      </c>
      <c r="L304">
        <v>245</v>
      </c>
      <c r="M304" s="6">
        <f>IF(ISERROR(E304/L304),0,E304/L304)</f>
        <v>98.914285714285711</v>
      </c>
      <c r="N304" t="s">
        <v>21</v>
      </c>
      <c r="O304" t="s">
        <v>22</v>
      </c>
      <c r="P304">
        <v>1535864400</v>
      </c>
      <c r="Q304">
        <v>1537074000</v>
      </c>
      <c r="R304" s="10">
        <f t="shared" si="12"/>
        <v>43345.208333333328</v>
      </c>
      <c r="S304" s="10">
        <f t="shared" si="12"/>
        <v>43359.208333333328</v>
      </c>
      <c r="T304" t="b">
        <v>0</v>
      </c>
      <c r="U304" t="b">
        <v>0</v>
      </c>
      <c r="V304" t="s">
        <v>33</v>
      </c>
      <c r="W304" t="s">
        <v>2038</v>
      </c>
      <c r="X304" t="s">
        <v>2044</v>
      </c>
    </row>
    <row r="305" spans="1:24" ht="46.8" x14ac:dyDescent="0.3">
      <c r="A305">
        <v>303</v>
      </c>
      <c r="B305" t="s">
        <v>658</v>
      </c>
      <c r="C305" s="3" t="s">
        <v>659</v>
      </c>
      <c r="D305">
        <v>3400</v>
      </c>
      <c r="E305" s="7">
        <f>IF(ISERROR(F305*H305),0,F305*H305)</f>
        <v>2809</v>
      </c>
      <c r="F305">
        <v>2809</v>
      </c>
      <c r="G305" s="7">
        <f t="shared" si="13"/>
        <v>82.617647058823536</v>
      </c>
      <c r="H305">
        <v>1</v>
      </c>
      <c r="I305" t="s">
        <v>14</v>
      </c>
      <c r="J305" t="s">
        <v>14</v>
      </c>
      <c r="K305" s="7">
        <f t="shared" si="14"/>
        <v>-591</v>
      </c>
      <c r="L305">
        <v>32</v>
      </c>
      <c r="M305" s="6">
        <f>IF(ISERROR(E305/L305),0,E305/L305)</f>
        <v>87.78125</v>
      </c>
      <c r="N305" t="s">
        <v>21</v>
      </c>
      <c r="O305" t="s">
        <v>22</v>
      </c>
      <c r="P305">
        <v>1452146400</v>
      </c>
      <c r="Q305">
        <v>1452578400</v>
      </c>
      <c r="R305" s="10">
        <f t="shared" si="12"/>
        <v>42376.25</v>
      </c>
      <c r="S305" s="10">
        <f t="shared" si="12"/>
        <v>42381.25</v>
      </c>
      <c r="T305" t="b">
        <v>0</v>
      </c>
      <c r="U305" t="b">
        <v>0</v>
      </c>
      <c r="V305" t="s">
        <v>60</v>
      </c>
      <c r="W305" t="s">
        <v>2036</v>
      </c>
      <c r="X305" t="s">
        <v>2048</v>
      </c>
    </row>
    <row r="306" spans="1:24" ht="46.8" x14ac:dyDescent="0.3">
      <c r="A306">
        <v>304</v>
      </c>
      <c r="B306" t="s">
        <v>660</v>
      </c>
      <c r="C306" s="3" t="s">
        <v>661</v>
      </c>
      <c r="D306">
        <v>2100</v>
      </c>
      <c r="E306" s="7">
        <f>IF(ISERROR(F306*H306),0,F306*H306)</f>
        <v>11469</v>
      </c>
      <c r="F306">
        <v>11469</v>
      </c>
      <c r="G306" s="7">
        <f t="shared" si="13"/>
        <v>546.14285714285722</v>
      </c>
      <c r="H306">
        <v>1</v>
      </c>
      <c r="I306" t="s">
        <v>20</v>
      </c>
      <c r="J306" t="s">
        <v>20</v>
      </c>
      <c r="K306" s="7">
        <f t="shared" si="14"/>
        <v>9369</v>
      </c>
      <c r="L306">
        <v>142</v>
      </c>
      <c r="M306" s="6">
        <f>IF(ISERROR(E306/L306),0,E306/L306)</f>
        <v>80.767605633802816</v>
      </c>
      <c r="N306" t="s">
        <v>21</v>
      </c>
      <c r="O306" t="s">
        <v>22</v>
      </c>
      <c r="P306">
        <v>1470546000</v>
      </c>
      <c r="Q306">
        <v>1474088400</v>
      </c>
      <c r="R306" s="10">
        <f t="shared" si="12"/>
        <v>42589.208333333328</v>
      </c>
      <c r="S306" s="10">
        <f t="shared" si="12"/>
        <v>42630.208333333328</v>
      </c>
      <c r="T306" t="b">
        <v>0</v>
      </c>
      <c r="U306" t="b">
        <v>0</v>
      </c>
      <c r="V306" t="s">
        <v>42</v>
      </c>
      <c r="W306" t="s">
        <v>2039</v>
      </c>
      <c r="X306" t="s">
        <v>2045</v>
      </c>
    </row>
    <row r="307" spans="1:24" ht="46.8" x14ac:dyDescent="0.3">
      <c r="A307">
        <v>305</v>
      </c>
      <c r="B307" t="s">
        <v>662</v>
      </c>
      <c r="C307" s="3" t="s">
        <v>663</v>
      </c>
      <c r="D307">
        <v>2800</v>
      </c>
      <c r="E307" s="7">
        <f>IF(ISERROR(F307*H307),0,F307*H307)</f>
        <v>8014</v>
      </c>
      <c r="F307">
        <v>8014</v>
      </c>
      <c r="G307" s="7">
        <f t="shared" si="13"/>
        <v>286.21428571428572</v>
      </c>
      <c r="H307">
        <v>1</v>
      </c>
      <c r="I307" t="s">
        <v>20</v>
      </c>
      <c r="J307" t="s">
        <v>20</v>
      </c>
      <c r="K307" s="7">
        <f t="shared" si="14"/>
        <v>5214</v>
      </c>
      <c r="L307">
        <v>85</v>
      </c>
      <c r="M307" s="6">
        <f>IF(ISERROR(E307/L307),0,E307/L307)</f>
        <v>94.28235294117647</v>
      </c>
      <c r="N307" t="s">
        <v>21</v>
      </c>
      <c r="O307" t="s">
        <v>22</v>
      </c>
      <c r="P307">
        <v>1458363600</v>
      </c>
      <c r="Q307">
        <v>1461906000</v>
      </c>
      <c r="R307" s="10">
        <f t="shared" si="12"/>
        <v>42448.208333333328</v>
      </c>
      <c r="S307" s="10">
        <f t="shared" si="12"/>
        <v>42489.208333333328</v>
      </c>
      <c r="T307" t="b">
        <v>0</v>
      </c>
      <c r="U307" t="b">
        <v>0</v>
      </c>
      <c r="V307" t="s">
        <v>33</v>
      </c>
      <c r="W307" t="s">
        <v>2038</v>
      </c>
      <c r="X307" t="s">
        <v>2044</v>
      </c>
    </row>
    <row r="308" spans="1:24" ht="78" x14ac:dyDescent="0.3">
      <c r="A308">
        <v>306</v>
      </c>
      <c r="B308" t="s">
        <v>664</v>
      </c>
      <c r="C308" s="3" t="s">
        <v>665</v>
      </c>
      <c r="D308">
        <v>6500</v>
      </c>
      <c r="E308" s="7">
        <f>IF(ISERROR(F308*H308),0,F308*H308)</f>
        <v>514</v>
      </c>
      <c r="F308">
        <v>514</v>
      </c>
      <c r="G308" s="7">
        <f t="shared" si="13"/>
        <v>7.9076923076923071</v>
      </c>
      <c r="H308">
        <v>1</v>
      </c>
      <c r="I308" t="s">
        <v>14</v>
      </c>
      <c r="J308" t="s">
        <v>14</v>
      </c>
      <c r="K308" s="7">
        <f t="shared" si="14"/>
        <v>-5986</v>
      </c>
      <c r="L308">
        <v>7</v>
      </c>
      <c r="M308" s="6">
        <f>IF(ISERROR(E308/L308),0,E308/L308)</f>
        <v>73.428571428571431</v>
      </c>
      <c r="N308" t="s">
        <v>21</v>
      </c>
      <c r="O308" t="s">
        <v>22</v>
      </c>
      <c r="P308">
        <v>1500008400</v>
      </c>
      <c r="Q308">
        <v>1500267600</v>
      </c>
      <c r="R308" s="10">
        <f t="shared" si="12"/>
        <v>42930.208333333328</v>
      </c>
      <c r="S308" s="10">
        <f t="shared" si="12"/>
        <v>42933.208333333328</v>
      </c>
      <c r="T308" t="b">
        <v>0</v>
      </c>
      <c r="U308" t="b">
        <v>1</v>
      </c>
      <c r="V308" t="s">
        <v>33</v>
      </c>
      <c r="W308" t="s">
        <v>2038</v>
      </c>
      <c r="X308" t="s">
        <v>2044</v>
      </c>
    </row>
    <row r="309" spans="1:24" ht="46.8" x14ac:dyDescent="0.3">
      <c r="A309">
        <v>307</v>
      </c>
      <c r="B309" t="s">
        <v>666</v>
      </c>
      <c r="C309" s="3" t="s">
        <v>667</v>
      </c>
      <c r="D309">
        <v>32900</v>
      </c>
      <c r="E309" s="7">
        <f>IF(ISERROR(F309*H309),0,F309*H309)</f>
        <v>6520.95</v>
      </c>
      <c r="F309">
        <v>43473</v>
      </c>
      <c r="G309" s="7">
        <f t="shared" si="13"/>
        <v>19.820516717325226</v>
      </c>
      <c r="H309">
        <v>0.15</v>
      </c>
      <c r="I309" t="s">
        <v>20</v>
      </c>
      <c r="J309" t="s">
        <v>14</v>
      </c>
      <c r="K309" s="7">
        <f t="shared" si="14"/>
        <v>-26379.05</v>
      </c>
      <c r="L309">
        <v>659</v>
      </c>
      <c r="M309" s="6">
        <f>IF(ISERROR(E309/L309),0,E309/L309)</f>
        <v>9.8952200303490141</v>
      </c>
      <c r="N309" t="s">
        <v>36</v>
      </c>
      <c r="O309" t="s">
        <v>37</v>
      </c>
      <c r="P309">
        <v>1338958800</v>
      </c>
      <c r="Q309">
        <v>1340686800</v>
      </c>
      <c r="R309" s="10">
        <f t="shared" si="12"/>
        <v>41066.208333333336</v>
      </c>
      <c r="S309" s="10">
        <f t="shared" si="12"/>
        <v>41086.208333333336</v>
      </c>
      <c r="T309" t="b">
        <v>0</v>
      </c>
      <c r="U309" t="b">
        <v>1</v>
      </c>
      <c r="V309" t="s">
        <v>119</v>
      </c>
      <c r="W309" t="s">
        <v>2040</v>
      </c>
      <c r="X309" t="s">
        <v>2055</v>
      </c>
    </row>
    <row r="310" spans="1:24" ht="46.8" x14ac:dyDescent="0.3">
      <c r="A310">
        <v>308</v>
      </c>
      <c r="B310" t="s">
        <v>668</v>
      </c>
      <c r="C310" s="3" t="s">
        <v>669</v>
      </c>
      <c r="D310">
        <v>118200</v>
      </c>
      <c r="E310" s="7">
        <f>IF(ISERROR(F310*H310),0,F310*H310)</f>
        <v>87560</v>
      </c>
      <c r="F310">
        <v>87560</v>
      </c>
      <c r="G310" s="7">
        <f t="shared" si="13"/>
        <v>74.077834179357026</v>
      </c>
      <c r="H310">
        <v>1</v>
      </c>
      <c r="I310" t="s">
        <v>14</v>
      </c>
      <c r="J310" t="s">
        <v>14</v>
      </c>
      <c r="K310" s="7">
        <f t="shared" si="14"/>
        <v>-30640</v>
      </c>
      <c r="L310">
        <v>803</v>
      </c>
      <c r="M310" s="6">
        <f>IF(ISERROR(E310/L310),0,E310/L310)</f>
        <v>109.04109589041096</v>
      </c>
      <c r="N310" t="s">
        <v>21</v>
      </c>
      <c r="O310" t="s">
        <v>22</v>
      </c>
      <c r="P310">
        <v>1303102800</v>
      </c>
      <c r="Q310">
        <v>1303189200</v>
      </c>
      <c r="R310" s="10">
        <f t="shared" si="12"/>
        <v>40651.208333333336</v>
      </c>
      <c r="S310" s="10">
        <f t="shared" si="12"/>
        <v>40652.208333333336</v>
      </c>
      <c r="T310" t="b">
        <v>0</v>
      </c>
      <c r="U310" t="b">
        <v>0</v>
      </c>
      <c r="V310" t="s">
        <v>33</v>
      </c>
      <c r="W310" t="s">
        <v>2038</v>
      </c>
      <c r="X310" t="s">
        <v>2044</v>
      </c>
    </row>
    <row r="311" spans="1:24" ht="46.8" x14ac:dyDescent="0.3">
      <c r="A311">
        <v>309</v>
      </c>
      <c r="B311" t="s">
        <v>670</v>
      </c>
      <c r="C311" s="3" t="s">
        <v>671</v>
      </c>
      <c r="D311">
        <v>4100</v>
      </c>
      <c r="E311" s="7">
        <f>IF(ISERROR(F311*H311),0,F311*H311)</f>
        <v>3087</v>
      </c>
      <c r="F311">
        <v>3087</v>
      </c>
      <c r="G311" s="7">
        <f t="shared" si="13"/>
        <v>75.292682926829272</v>
      </c>
      <c r="H311">
        <v>1</v>
      </c>
      <c r="I311" t="s">
        <v>74</v>
      </c>
      <c r="J311" t="s">
        <v>74</v>
      </c>
      <c r="K311" s="7">
        <f t="shared" si="14"/>
        <v>-1013</v>
      </c>
      <c r="L311">
        <v>75</v>
      </c>
      <c r="M311" s="6">
        <f>IF(ISERROR(E311/L311),0,E311/L311)</f>
        <v>41.16</v>
      </c>
      <c r="N311" t="s">
        <v>21</v>
      </c>
      <c r="O311" t="s">
        <v>22</v>
      </c>
      <c r="P311">
        <v>1316581200</v>
      </c>
      <c r="Q311">
        <v>1318309200</v>
      </c>
      <c r="R311" s="10">
        <f t="shared" si="12"/>
        <v>40807.208333333336</v>
      </c>
      <c r="S311" s="10">
        <f t="shared" si="12"/>
        <v>40827.208333333336</v>
      </c>
      <c r="T311" t="b">
        <v>0</v>
      </c>
      <c r="U311" t="b">
        <v>1</v>
      </c>
      <c r="V311" t="s">
        <v>60</v>
      </c>
      <c r="W311" t="s">
        <v>2036</v>
      </c>
      <c r="X311" t="s">
        <v>2048</v>
      </c>
    </row>
    <row r="312" spans="1:24" ht="46.8" x14ac:dyDescent="0.3">
      <c r="A312">
        <v>310</v>
      </c>
      <c r="B312" t="s">
        <v>672</v>
      </c>
      <c r="C312" s="3" t="s">
        <v>673</v>
      </c>
      <c r="D312">
        <v>7800</v>
      </c>
      <c r="E312" s="7">
        <f>IF(ISERROR(F312*H312),0,F312*H312)</f>
        <v>1586</v>
      </c>
      <c r="F312">
        <v>1586</v>
      </c>
      <c r="G312" s="7">
        <f t="shared" si="13"/>
        <v>20.333333333333332</v>
      </c>
      <c r="H312">
        <v>1</v>
      </c>
      <c r="I312" t="s">
        <v>14</v>
      </c>
      <c r="J312" t="s">
        <v>14</v>
      </c>
      <c r="K312" s="7">
        <f t="shared" si="14"/>
        <v>-6214</v>
      </c>
      <c r="L312">
        <v>16</v>
      </c>
      <c r="M312" s="6">
        <f>IF(ISERROR(E312/L312),0,E312/L312)</f>
        <v>99.125</v>
      </c>
      <c r="N312" t="s">
        <v>21</v>
      </c>
      <c r="O312" t="s">
        <v>22</v>
      </c>
      <c r="P312">
        <v>1270789200</v>
      </c>
      <c r="Q312">
        <v>1272171600</v>
      </c>
      <c r="R312" s="10">
        <f t="shared" si="12"/>
        <v>40277.208333333336</v>
      </c>
      <c r="S312" s="10">
        <f t="shared" si="12"/>
        <v>40293.208333333336</v>
      </c>
      <c r="T312" t="b">
        <v>0</v>
      </c>
      <c r="U312" t="b">
        <v>0</v>
      </c>
      <c r="V312" t="s">
        <v>89</v>
      </c>
      <c r="W312" t="s">
        <v>2052</v>
      </c>
      <c r="X312" t="s">
        <v>2053</v>
      </c>
    </row>
    <row r="313" spans="1:24" ht="46.8" x14ac:dyDescent="0.3">
      <c r="A313">
        <v>311</v>
      </c>
      <c r="B313" t="s">
        <v>674</v>
      </c>
      <c r="C313" s="3" t="s">
        <v>675</v>
      </c>
      <c r="D313">
        <v>6300</v>
      </c>
      <c r="E313" s="7">
        <f>IF(ISERROR(F313*H313),0,F313*H313)</f>
        <v>12812</v>
      </c>
      <c r="F313">
        <v>12812</v>
      </c>
      <c r="G313" s="7">
        <f t="shared" si="13"/>
        <v>203.36507936507937</v>
      </c>
      <c r="H313">
        <v>1</v>
      </c>
      <c r="I313" t="s">
        <v>20</v>
      </c>
      <c r="J313" t="s">
        <v>20</v>
      </c>
      <c r="K313" s="7">
        <f t="shared" si="14"/>
        <v>6512</v>
      </c>
      <c r="L313">
        <v>121</v>
      </c>
      <c r="M313" s="6">
        <f>IF(ISERROR(E313/L313),0,E313/L313)</f>
        <v>105.88429752066116</v>
      </c>
      <c r="N313" t="s">
        <v>21</v>
      </c>
      <c r="O313" t="s">
        <v>22</v>
      </c>
      <c r="P313">
        <v>1297836000</v>
      </c>
      <c r="Q313">
        <v>1298872800</v>
      </c>
      <c r="R313" s="10">
        <f t="shared" si="12"/>
        <v>40590.25</v>
      </c>
      <c r="S313" s="10">
        <f t="shared" si="12"/>
        <v>40602.25</v>
      </c>
      <c r="T313" t="b">
        <v>0</v>
      </c>
      <c r="U313" t="b">
        <v>0</v>
      </c>
      <c r="V313" t="s">
        <v>33</v>
      </c>
      <c r="W313" t="s">
        <v>2038</v>
      </c>
      <c r="X313" t="s">
        <v>2044</v>
      </c>
    </row>
    <row r="314" spans="1:24" ht="46.8" x14ac:dyDescent="0.3">
      <c r="A314">
        <v>312</v>
      </c>
      <c r="B314" t="s">
        <v>676</v>
      </c>
      <c r="C314" s="3" t="s">
        <v>677</v>
      </c>
      <c r="D314">
        <v>59100</v>
      </c>
      <c r="E314" s="7">
        <f>IF(ISERROR(F314*H314),0,F314*H314)</f>
        <v>183345</v>
      </c>
      <c r="F314">
        <v>183345</v>
      </c>
      <c r="G314" s="7">
        <f t="shared" si="13"/>
        <v>310.2284263959391</v>
      </c>
      <c r="H314">
        <v>1</v>
      </c>
      <c r="I314" t="s">
        <v>20</v>
      </c>
      <c r="J314" t="s">
        <v>20</v>
      </c>
      <c r="K314" s="7">
        <f t="shared" si="14"/>
        <v>124245</v>
      </c>
      <c r="L314">
        <v>3742</v>
      </c>
      <c r="M314" s="6">
        <f>IF(ISERROR(E314/L314),0,E314/L314)</f>
        <v>48.996525921966864</v>
      </c>
      <c r="N314" t="s">
        <v>21</v>
      </c>
      <c r="O314" t="s">
        <v>22</v>
      </c>
      <c r="P314">
        <v>1382677200</v>
      </c>
      <c r="Q314">
        <v>1383282000</v>
      </c>
      <c r="R314" s="10">
        <f t="shared" si="12"/>
        <v>41572.208333333336</v>
      </c>
      <c r="S314" s="10">
        <f t="shared" si="12"/>
        <v>41579.208333333336</v>
      </c>
      <c r="T314" t="b">
        <v>0</v>
      </c>
      <c r="U314" t="b">
        <v>0</v>
      </c>
      <c r="V314" t="s">
        <v>33</v>
      </c>
      <c r="W314" t="s">
        <v>2038</v>
      </c>
      <c r="X314" t="s">
        <v>2044</v>
      </c>
    </row>
    <row r="315" spans="1:24" ht="46.8" x14ac:dyDescent="0.3">
      <c r="A315">
        <v>313</v>
      </c>
      <c r="B315" t="s">
        <v>678</v>
      </c>
      <c r="C315" s="3" t="s">
        <v>679</v>
      </c>
      <c r="D315">
        <v>2200</v>
      </c>
      <c r="E315" s="7">
        <f>IF(ISERROR(F315*H315),0,F315*H315)</f>
        <v>8697</v>
      </c>
      <c r="F315">
        <v>8697</v>
      </c>
      <c r="G315" s="7">
        <f t="shared" si="13"/>
        <v>395.31818181818181</v>
      </c>
      <c r="H315">
        <v>1</v>
      </c>
      <c r="I315" t="s">
        <v>20</v>
      </c>
      <c r="J315" t="s">
        <v>20</v>
      </c>
      <c r="K315" s="7">
        <f t="shared" si="14"/>
        <v>6497</v>
      </c>
      <c r="L315">
        <v>223</v>
      </c>
      <c r="M315" s="6">
        <f>IF(ISERROR(E315/L315),0,E315/L315)</f>
        <v>39</v>
      </c>
      <c r="N315" t="s">
        <v>21</v>
      </c>
      <c r="O315" t="s">
        <v>22</v>
      </c>
      <c r="P315">
        <v>1330322400</v>
      </c>
      <c r="Q315">
        <v>1330495200</v>
      </c>
      <c r="R315" s="10">
        <f t="shared" si="12"/>
        <v>40966.25</v>
      </c>
      <c r="S315" s="10">
        <f t="shared" si="12"/>
        <v>40968.25</v>
      </c>
      <c r="T315" t="b">
        <v>0</v>
      </c>
      <c r="U315" t="b">
        <v>0</v>
      </c>
      <c r="V315" t="s">
        <v>23</v>
      </c>
      <c r="W315" t="s">
        <v>2036</v>
      </c>
      <c r="X315" t="s">
        <v>2042</v>
      </c>
    </row>
    <row r="316" spans="1:24" ht="62.4" x14ac:dyDescent="0.3">
      <c r="A316">
        <v>314</v>
      </c>
      <c r="B316" t="s">
        <v>680</v>
      </c>
      <c r="C316" s="3" t="s">
        <v>681</v>
      </c>
      <c r="D316">
        <v>1400</v>
      </c>
      <c r="E316" s="7">
        <f>IF(ISERROR(F316*H316),0,F316*H316)</f>
        <v>4126</v>
      </c>
      <c r="F316">
        <v>4126</v>
      </c>
      <c r="G316" s="7">
        <f t="shared" si="13"/>
        <v>294.71428571428572</v>
      </c>
      <c r="H316">
        <v>1</v>
      </c>
      <c r="I316" t="s">
        <v>20</v>
      </c>
      <c r="J316" t="s">
        <v>20</v>
      </c>
      <c r="K316" s="7">
        <f t="shared" si="14"/>
        <v>2726</v>
      </c>
      <c r="L316">
        <v>133</v>
      </c>
      <c r="M316" s="6">
        <f>IF(ISERROR(E316/L316),0,E316/L316)</f>
        <v>31.022556390977442</v>
      </c>
      <c r="N316" t="s">
        <v>21</v>
      </c>
      <c r="O316" t="s">
        <v>22</v>
      </c>
      <c r="P316">
        <v>1552366800</v>
      </c>
      <c r="Q316">
        <v>1552798800</v>
      </c>
      <c r="R316" s="10">
        <f t="shared" si="12"/>
        <v>43536.208333333328</v>
      </c>
      <c r="S316" s="10">
        <f t="shared" si="12"/>
        <v>43541.208333333328</v>
      </c>
      <c r="T316" t="b">
        <v>0</v>
      </c>
      <c r="U316" t="b">
        <v>1</v>
      </c>
      <c r="V316" t="s">
        <v>42</v>
      </c>
      <c r="W316" t="s">
        <v>2039</v>
      </c>
      <c r="X316" t="s">
        <v>2045</v>
      </c>
    </row>
    <row r="317" spans="1:24" ht="62.4" x14ac:dyDescent="0.3">
      <c r="A317">
        <v>315</v>
      </c>
      <c r="B317" t="s">
        <v>682</v>
      </c>
      <c r="C317" s="3" t="s">
        <v>683</v>
      </c>
      <c r="D317">
        <v>9500</v>
      </c>
      <c r="E317" s="7">
        <f>IF(ISERROR(F317*H317),0,F317*H317)</f>
        <v>3220</v>
      </c>
      <c r="F317">
        <v>3220</v>
      </c>
      <c r="G317" s="7">
        <f t="shared" si="13"/>
        <v>33.89473684210526</v>
      </c>
      <c r="H317">
        <v>1</v>
      </c>
      <c r="I317" t="s">
        <v>14</v>
      </c>
      <c r="J317" t="s">
        <v>14</v>
      </c>
      <c r="K317" s="7">
        <f t="shared" si="14"/>
        <v>-6280</v>
      </c>
      <c r="L317">
        <v>31</v>
      </c>
      <c r="M317" s="6">
        <f>IF(ISERROR(E317/L317),0,E317/L317)</f>
        <v>103.87096774193549</v>
      </c>
      <c r="N317" t="s">
        <v>21</v>
      </c>
      <c r="O317" t="s">
        <v>22</v>
      </c>
      <c r="P317">
        <v>1400907600</v>
      </c>
      <c r="Q317">
        <v>1403413200</v>
      </c>
      <c r="R317" s="10">
        <f t="shared" si="12"/>
        <v>41783.208333333336</v>
      </c>
      <c r="S317" s="10">
        <f t="shared" si="12"/>
        <v>41812.208333333336</v>
      </c>
      <c r="T317" t="b">
        <v>0</v>
      </c>
      <c r="U317" t="b">
        <v>0</v>
      </c>
      <c r="V317" t="s">
        <v>33</v>
      </c>
      <c r="W317" t="s">
        <v>2038</v>
      </c>
      <c r="X317" t="s">
        <v>2044</v>
      </c>
    </row>
    <row r="318" spans="1:24" ht="46.8" x14ac:dyDescent="0.3">
      <c r="A318">
        <v>316</v>
      </c>
      <c r="B318" t="s">
        <v>684</v>
      </c>
      <c r="C318" s="3" t="s">
        <v>685</v>
      </c>
      <c r="D318">
        <v>9600</v>
      </c>
      <c r="E318" s="7">
        <f>IF(ISERROR(F318*H318),0,F318*H318)</f>
        <v>7169.1200000000008</v>
      </c>
      <c r="F318">
        <v>6401</v>
      </c>
      <c r="G318" s="7">
        <f t="shared" si="13"/>
        <v>74.678333333333342</v>
      </c>
      <c r="H318">
        <v>1.1200000000000001</v>
      </c>
      <c r="I318" t="s">
        <v>14</v>
      </c>
      <c r="J318" t="s">
        <v>14</v>
      </c>
      <c r="K318" s="7">
        <f t="shared" si="14"/>
        <v>-2430.8799999999992</v>
      </c>
      <c r="L318">
        <v>108</v>
      </c>
      <c r="M318" s="6">
        <f>IF(ISERROR(E318/L318),0,E318/L318)</f>
        <v>66.380740740740748</v>
      </c>
      <c r="N318" t="s">
        <v>107</v>
      </c>
      <c r="O318" t="s">
        <v>108</v>
      </c>
      <c r="P318">
        <v>1574143200</v>
      </c>
      <c r="Q318">
        <v>1574229600</v>
      </c>
      <c r="R318" s="10">
        <f t="shared" si="12"/>
        <v>43788.25</v>
      </c>
      <c r="S318" s="10">
        <f t="shared" si="12"/>
        <v>43789.25</v>
      </c>
      <c r="T318" t="b">
        <v>0</v>
      </c>
      <c r="U318" t="b">
        <v>1</v>
      </c>
      <c r="V318" t="s">
        <v>17</v>
      </c>
      <c r="W318" t="s">
        <v>2035</v>
      </c>
      <c r="X318" t="s">
        <v>2041</v>
      </c>
    </row>
    <row r="319" spans="1:24" ht="46.8" x14ac:dyDescent="0.3">
      <c r="A319">
        <v>317</v>
      </c>
      <c r="B319" t="s">
        <v>686</v>
      </c>
      <c r="C319" s="3" t="s">
        <v>687</v>
      </c>
      <c r="D319">
        <v>6600</v>
      </c>
      <c r="E319" s="7">
        <f>IF(ISERROR(F319*H319),0,F319*H319)</f>
        <v>1269</v>
      </c>
      <c r="F319">
        <v>1269</v>
      </c>
      <c r="G319" s="7">
        <f t="shared" si="13"/>
        <v>19.227272727272727</v>
      </c>
      <c r="H319">
        <v>1</v>
      </c>
      <c r="I319" t="s">
        <v>14</v>
      </c>
      <c r="J319" t="s">
        <v>14</v>
      </c>
      <c r="K319" s="7">
        <f t="shared" si="14"/>
        <v>-5331</v>
      </c>
      <c r="L319">
        <v>30</v>
      </c>
      <c r="M319" s="6">
        <f>IF(ISERROR(E319/L319),0,E319/L319)</f>
        <v>42.3</v>
      </c>
      <c r="N319" t="s">
        <v>21</v>
      </c>
      <c r="O319" t="s">
        <v>22</v>
      </c>
      <c r="P319">
        <v>1494738000</v>
      </c>
      <c r="Q319">
        <v>1495861200</v>
      </c>
      <c r="R319" s="10">
        <f t="shared" si="12"/>
        <v>42869.208333333328</v>
      </c>
      <c r="S319" s="10">
        <f t="shared" si="12"/>
        <v>42882.208333333328</v>
      </c>
      <c r="T319" t="b">
        <v>0</v>
      </c>
      <c r="U319" t="b">
        <v>0</v>
      </c>
      <c r="V319" t="s">
        <v>33</v>
      </c>
      <c r="W319" t="s">
        <v>2038</v>
      </c>
      <c r="X319" t="s">
        <v>2044</v>
      </c>
    </row>
    <row r="320" spans="1:24" ht="62.4" x14ac:dyDescent="0.3">
      <c r="A320">
        <v>318</v>
      </c>
      <c r="B320" t="s">
        <v>688</v>
      </c>
      <c r="C320" s="3" t="s">
        <v>689</v>
      </c>
      <c r="D320">
        <v>5700</v>
      </c>
      <c r="E320" s="7">
        <f>IF(ISERROR(F320*H320),0,F320*H320)</f>
        <v>903</v>
      </c>
      <c r="F320">
        <v>903</v>
      </c>
      <c r="G320" s="7">
        <f t="shared" si="13"/>
        <v>15.842105263157894</v>
      </c>
      <c r="H320">
        <v>1</v>
      </c>
      <c r="I320" t="s">
        <v>14</v>
      </c>
      <c r="J320" t="s">
        <v>14</v>
      </c>
      <c r="K320" s="7">
        <f t="shared" si="14"/>
        <v>-4797</v>
      </c>
      <c r="L320">
        <v>17</v>
      </c>
      <c r="M320" s="6">
        <f>IF(ISERROR(E320/L320),0,E320/L320)</f>
        <v>53.117647058823529</v>
      </c>
      <c r="N320" t="s">
        <v>21</v>
      </c>
      <c r="O320" t="s">
        <v>22</v>
      </c>
      <c r="P320">
        <v>1392357600</v>
      </c>
      <c r="Q320">
        <v>1392530400</v>
      </c>
      <c r="R320" s="10">
        <f t="shared" si="12"/>
        <v>41684.25</v>
      </c>
      <c r="S320" s="10">
        <f t="shared" si="12"/>
        <v>41686.25</v>
      </c>
      <c r="T320" t="b">
        <v>0</v>
      </c>
      <c r="U320" t="b">
        <v>0</v>
      </c>
      <c r="V320" t="s">
        <v>23</v>
      </c>
      <c r="W320" t="s">
        <v>2036</v>
      </c>
      <c r="X320" t="s">
        <v>2042</v>
      </c>
    </row>
    <row r="321" spans="1:24" ht="46.8" x14ac:dyDescent="0.3">
      <c r="A321">
        <v>319</v>
      </c>
      <c r="B321" t="s">
        <v>690</v>
      </c>
      <c r="C321" s="3" t="s">
        <v>691</v>
      </c>
      <c r="D321">
        <v>8400</v>
      </c>
      <c r="E321" s="7">
        <f>IF(ISERROR(F321*H321),0,F321*H321)</f>
        <v>3251</v>
      </c>
      <c r="F321">
        <v>3251</v>
      </c>
      <c r="G321" s="7">
        <f t="shared" si="13"/>
        <v>38.702380952380956</v>
      </c>
      <c r="H321">
        <v>1</v>
      </c>
      <c r="I321" t="s">
        <v>74</v>
      </c>
      <c r="J321" t="s">
        <v>74</v>
      </c>
      <c r="K321" s="7">
        <f t="shared" si="14"/>
        <v>-5149</v>
      </c>
      <c r="L321">
        <v>64</v>
      </c>
      <c r="M321" s="6">
        <f>IF(ISERROR(E321/L321),0,E321/L321)</f>
        <v>50.796875</v>
      </c>
      <c r="N321" t="s">
        <v>21</v>
      </c>
      <c r="O321" t="s">
        <v>22</v>
      </c>
      <c r="P321">
        <v>1281589200</v>
      </c>
      <c r="Q321">
        <v>1283662800</v>
      </c>
      <c r="R321" s="10">
        <f t="shared" si="12"/>
        <v>40402.208333333336</v>
      </c>
      <c r="S321" s="10">
        <f t="shared" si="12"/>
        <v>40426.208333333336</v>
      </c>
      <c r="T321" t="b">
        <v>0</v>
      </c>
      <c r="U321" t="b">
        <v>0</v>
      </c>
      <c r="V321" t="s">
        <v>28</v>
      </c>
      <c r="W321" t="s">
        <v>2037</v>
      </c>
      <c r="X321" t="s">
        <v>2043</v>
      </c>
    </row>
    <row r="322" spans="1:24" ht="62.4" x14ac:dyDescent="0.3">
      <c r="A322">
        <v>320</v>
      </c>
      <c r="B322" t="s">
        <v>692</v>
      </c>
      <c r="C322" s="3" t="s">
        <v>693</v>
      </c>
      <c r="D322">
        <v>84400</v>
      </c>
      <c r="E322" s="7">
        <f>IF(ISERROR(F322*H322),0,F322*H322)</f>
        <v>8092</v>
      </c>
      <c r="F322">
        <v>8092</v>
      </c>
      <c r="G322" s="7">
        <f t="shared" si="13"/>
        <v>9.5876777251184837</v>
      </c>
      <c r="H322">
        <v>1</v>
      </c>
      <c r="I322" t="s">
        <v>14</v>
      </c>
      <c r="J322" t="s">
        <v>14</v>
      </c>
      <c r="K322" s="7">
        <f t="shared" si="14"/>
        <v>-76308</v>
      </c>
      <c r="L322">
        <v>80</v>
      </c>
      <c r="M322" s="6">
        <f>IF(ISERROR(E322/L322),0,E322/L322)</f>
        <v>101.15</v>
      </c>
      <c r="N322" t="s">
        <v>21</v>
      </c>
      <c r="O322" t="s">
        <v>22</v>
      </c>
      <c r="P322">
        <v>1305003600</v>
      </c>
      <c r="Q322">
        <v>1305781200</v>
      </c>
      <c r="R322" s="10">
        <f t="shared" ref="R322:S385" si="15">(((P322/60)/60)/24)+DATE(1970,1,1)</f>
        <v>40673.208333333336</v>
      </c>
      <c r="S322" s="10">
        <f t="shared" si="15"/>
        <v>40682.208333333336</v>
      </c>
      <c r="T322" t="b">
        <v>0</v>
      </c>
      <c r="U322" t="b">
        <v>0</v>
      </c>
      <c r="V322" t="s">
        <v>119</v>
      </c>
      <c r="W322" t="s">
        <v>2040</v>
      </c>
      <c r="X322" t="s">
        <v>2055</v>
      </c>
    </row>
    <row r="323" spans="1:24" ht="78" x14ac:dyDescent="0.3">
      <c r="A323">
        <v>321</v>
      </c>
      <c r="B323" t="s">
        <v>694</v>
      </c>
      <c r="C323" s="3" t="s">
        <v>695</v>
      </c>
      <c r="D323">
        <v>170400</v>
      </c>
      <c r="E323" s="7">
        <f>IF(ISERROR(F323*H323),0,F323*H323)</f>
        <v>160422</v>
      </c>
      <c r="F323">
        <v>160422</v>
      </c>
      <c r="G323" s="7">
        <f t="shared" ref="G323:G386" si="16">E323/D323*100</f>
        <v>94.144366197183089</v>
      </c>
      <c r="H323">
        <v>1</v>
      </c>
      <c r="I323" t="s">
        <v>14</v>
      </c>
      <c r="J323" t="s">
        <v>14</v>
      </c>
      <c r="K323" s="7">
        <f t="shared" ref="K323:K386" si="17">E323-D323</f>
        <v>-9978</v>
      </c>
      <c r="L323">
        <v>2468</v>
      </c>
      <c r="M323" s="6">
        <f>IF(ISERROR(E323/L323),0,E323/L323)</f>
        <v>65.000810372771468</v>
      </c>
      <c r="N323" t="s">
        <v>21</v>
      </c>
      <c r="O323" t="s">
        <v>22</v>
      </c>
      <c r="P323">
        <v>1301634000</v>
      </c>
      <c r="Q323">
        <v>1302325200</v>
      </c>
      <c r="R323" s="10">
        <f t="shared" si="15"/>
        <v>40634.208333333336</v>
      </c>
      <c r="S323" s="10">
        <f t="shared" si="15"/>
        <v>40642.208333333336</v>
      </c>
      <c r="T323" t="b">
        <v>0</v>
      </c>
      <c r="U323" t="b">
        <v>0</v>
      </c>
      <c r="V323" t="s">
        <v>100</v>
      </c>
      <c r="W323" t="s">
        <v>2039</v>
      </c>
      <c r="X323" t="s">
        <v>2054</v>
      </c>
    </row>
    <row r="324" spans="1:24" ht="62.4" x14ac:dyDescent="0.3">
      <c r="A324">
        <v>322</v>
      </c>
      <c r="B324" t="s">
        <v>696</v>
      </c>
      <c r="C324" s="3" t="s">
        <v>697</v>
      </c>
      <c r="D324">
        <v>117900</v>
      </c>
      <c r="E324" s="7">
        <f>IF(ISERROR(F324*H324),0,F324*H324)</f>
        <v>196377</v>
      </c>
      <c r="F324">
        <v>196377</v>
      </c>
      <c r="G324" s="7">
        <f t="shared" si="16"/>
        <v>166.56234096692114</v>
      </c>
      <c r="H324">
        <v>1</v>
      </c>
      <c r="I324" t="s">
        <v>20</v>
      </c>
      <c r="J324" t="s">
        <v>20</v>
      </c>
      <c r="K324" s="7">
        <f t="shared" si="17"/>
        <v>78477</v>
      </c>
      <c r="L324">
        <v>5168</v>
      </c>
      <c r="M324" s="6">
        <f>IF(ISERROR(E324/L324),0,E324/L324)</f>
        <v>37.998645510835914</v>
      </c>
      <c r="N324" t="s">
        <v>21</v>
      </c>
      <c r="O324" t="s">
        <v>22</v>
      </c>
      <c r="P324">
        <v>1290664800</v>
      </c>
      <c r="Q324">
        <v>1291788000</v>
      </c>
      <c r="R324" s="10">
        <f t="shared" si="15"/>
        <v>40507.25</v>
      </c>
      <c r="S324" s="10">
        <f t="shared" si="15"/>
        <v>40520.25</v>
      </c>
      <c r="T324" t="b">
        <v>0</v>
      </c>
      <c r="U324" t="b">
        <v>0</v>
      </c>
      <c r="V324" t="s">
        <v>33</v>
      </c>
      <c r="W324" t="s">
        <v>2038</v>
      </c>
      <c r="X324" t="s">
        <v>2044</v>
      </c>
    </row>
    <row r="325" spans="1:24" ht="46.8" x14ac:dyDescent="0.3">
      <c r="A325">
        <v>323</v>
      </c>
      <c r="B325" t="s">
        <v>698</v>
      </c>
      <c r="C325" s="3" t="s">
        <v>699</v>
      </c>
      <c r="D325">
        <v>8900</v>
      </c>
      <c r="E325" s="7">
        <f>IF(ISERROR(F325*H325),0,F325*H325)</f>
        <v>2899.8</v>
      </c>
      <c r="F325">
        <v>2148</v>
      </c>
      <c r="G325" s="7">
        <f t="shared" si="16"/>
        <v>32.582022471910115</v>
      </c>
      <c r="H325">
        <v>1.35</v>
      </c>
      <c r="I325" t="s">
        <v>14</v>
      </c>
      <c r="J325" t="s">
        <v>14</v>
      </c>
      <c r="K325" s="7">
        <f t="shared" si="17"/>
        <v>-6000.2</v>
      </c>
      <c r="L325">
        <v>26</v>
      </c>
      <c r="M325" s="6">
        <f>IF(ISERROR(E325/L325),0,E325/L325)</f>
        <v>111.53076923076924</v>
      </c>
      <c r="N325" t="s">
        <v>40</v>
      </c>
      <c r="O325" t="s">
        <v>41</v>
      </c>
      <c r="P325">
        <v>1395896400</v>
      </c>
      <c r="Q325">
        <v>1396069200</v>
      </c>
      <c r="R325" s="10">
        <f t="shared" si="15"/>
        <v>41725.208333333336</v>
      </c>
      <c r="S325" s="10">
        <f t="shared" si="15"/>
        <v>41727.208333333336</v>
      </c>
      <c r="T325" t="b">
        <v>0</v>
      </c>
      <c r="U325" t="b">
        <v>0</v>
      </c>
      <c r="V325" t="s">
        <v>42</v>
      </c>
      <c r="W325" t="s">
        <v>2039</v>
      </c>
      <c r="X325" t="s">
        <v>2045</v>
      </c>
    </row>
    <row r="326" spans="1:24" ht="46.8" x14ac:dyDescent="0.3">
      <c r="A326">
        <v>324</v>
      </c>
      <c r="B326" t="s">
        <v>700</v>
      </c>
      <c r="C326" s="3" t="s">
        <v>701</v>
      </c>
      <c r="D326">
        <v>7100</v>
      </c>
      <c r="E326" s="7">
        <f>IF(ISERROR(F326*H326),0,F326*H326)</f>
        <v>11648</v>
      </c>
      <c r="F326">
        <v>11648</v>
      </c>
      <c r="G326" s="7">
        <f t="shared" si="16"/>
        <v>164.05633802816902</v>
      </c>
      <c r="H326">
        <v>1</v>
      </c>
      <c r="I326" t="s">
        <v>20</v>
      </c>
      <c r="J326" t="s">
        <v>20</v>
      </c>
      <c r="K326" s="7">
        <f t="shared" si="17"/>
        <v>4548</v>
      </c>
      <c r="L326">
        <v>307</v>
      </c>
      <c r="M326" s="6">
        <f>IF(ISERROR(E326/L326),0,E326/L326)</f>
        <v>37.941368078175898</v>
      </c>
      <c r="N326" t="s">
        <v>21</v>
      </c>
      <c r="O326" t="s">
        <v>22</v>
      </c>
      <c r="P326">
        <v>1434862800</v>
      </c>
      <c r="Q326">
        <v>1435899600</v>
      </c>
      <c r="R326" s="10">
        <f t="shared" si="15"/>
        <v>42176.208333333328</v>
      </c>
      <c r="S326" s="10">
        <f t="shared" si="15"/>
        <v>42188.208333333328</v>
      </c>
      <c r="T326" t="b">
        <v>0</v>
      </c>
      <c r="U326" t="b">
        <v>1</v>
      </c>
      <c r="V326" t="s">
        <v>33</v>
      </c>
      <c r="W326" t="s">
        <v>2038</v>
      </c>
      <c r="X326" t="s">
        <v>2044</v>
      </c>
    </row>
    <row r="327" spans="1:24" ht="62.4" x14ac:dyDescent="0.3">
      <c r="A327">
        <v>325</v>
      </c>
      <c r="B327" t="s">
        <v>702</v>
      </c>
      <c r="C327" s="3" t="s">
        <v>703</v>
      </c>
      <c r="D327">
        <v>6500</v>
      </c>
      <c r="E327" s="7">
        <f>IF(ISERROR(F327*H327),0,F327*H327)</f>
        <v>5897</v>
      </c>
      <c r="F327">
        <v>5897</v>
      </c>
      <c r="G327" s="7">
        <f t="shared" si="16"/>
        <v>90.723076923076931</v>
      </c>
      <c r="H327">
        <v>1</v>
      </c>
      <c r="I327" t="s">
        <v>14</v>
      </c>
      <c r="J327" t="s">
        <v>14</v>
      </c>
      <c r="K327" s="7">
        <f t="shared" si="17"/>
        <v>-603</v>
      </c>
      <c r="L327">
        <v>73</v>
      </c>
      <c r="M327" s="6">
        <f>IF(ISERROR(E327/L327),0,E327/L327)</f>
        <v>80.780821917808225</v>
      </c>
      <c r="N327" t="s">
        <v>21</v>
      </c>
      <c r="O327" t="s">
        <v>22</v>
      </c>
      <c r="P327">
        <v>1529125200</v>
      </c>
      <c r="Q327">
        <v>1531112400</v>
      </c>
      <c r="R327" s="10">
        <f t="shared" si="15"/>
        <v>43267.208333333328</v>
      </c>
      <c r="S327" s="10">
        <f t="shared" si="15"/>
        <v>43290.208333333328</v>
      </c>
      <c r="T327" t="b">
        <v>0</v>
      </c>
      <c r="U327" t="b">
        <v>1</v>
      </c>
      <c r="V327" t="s">
        <v>33</v>
      </c>
      <c r="W327" t="s">
        <v>2038</v>
      </c>
      <c r="X327" t="s">
        <v>2044</v>
      </c>
    </row>
    <row r="328" spans="1:24" ht="78" x14ac:dyDescent="0.3">
      <c r="A328">
        <v>326</v>
      </c>
      <c r="B328" t="s">
        <v>704</v>
      </c>
      <c r="C328" s="3" t="s">
        <v>705</v>
      </c>
      <c r="D328">
        <v>7200</v>
      </c>
      <c r="E328" s="7">
        <f>IF(ISERROR(F328*H328),0,F328*H328)</f>
        <v>3326</v>
      </c>
      <c r="F328">
        <v>3326</v>
      </c>
      <c r="G328" s="7">
        <f t="shared" si="16"/>
        <v>46.194444444444443</v>
      </c>
      <c r="H328">
        <v>1</v>
      </c>
      <c r="I328" t="s">
        <v>14</v>
      </c>
      <c r="J328" t="s">
        <v>14</v>
      </c>
      <c r="K328" s="7">
        <f t="shared" si="17"/>
        <v>-3874</v>
      </c>
      <c r="L328">
        <v>128</v>
      </c>
      <c r="M328" s="6">
        <f>IF(ISERROR(E328/L328),0,E328/L328)</f>
        <v>25.984375</v>
      </c>
      <c r="N328" t="s">
        <v>21</v>
      </c>
      <c r="O328" t="s">
        <v>22</v>
      </c>
      <c r="P328">
        <v>1451109600</v>
      </c>
      <c r="Q328">
        <v>1451628000</v>
      </c>
      <c r="R328" s="10">
        <f t="shared" si="15"/>
        <v>42364.25</v>
      </c>
      <c r="S328" s="10">
        <f t="shared" si="15"/>
        <v>42370.25</v>
      </c>
      <c r="T328" t="b">
        <v>0</v>
      </c>
      <c r="U328" t="b">
        <v>0</v>
      </c>
      <c r="V328" t="s">
        <v>71</v>
      </c>
      <c r="W328" t="s">
        <v>2039</v>
      </c>
      <c r="X328" t="s">
        <v>2051</v>
      </c>
    </row>
    <row r="329" spans="1:24" ht="46.8" x14ac:dyDescent="0.3">
      <c r="A329">
        <v>327</v>
      </c>
      <c r="B329" t="s">
        <v>706</v>
      </c>
      <c r="C329" s="3" t="s">
        <v>707</v>
      </c>
      <c r="D329">
        <v>2600</v>
      </c>
      <c r="E329" s="7">
        <f>IF(ISERROR(F329*H329),0,F329*H329)</f>
        <v>1002</v>
      </c>
      <c r="F329">
        <v>1002</v>
      </c>
      <c r="G329" s="7">
        <f t="shared" si="16"/>
        <v>38.53846153846154</v>
      </c>
      <c r="H329">
        <v>1</v>
      </c>
      <c r="I329" t="s">
        <v>14</v>
      </c>
      <c r="J329" t="s">
        <v>14</v>
      </c>
      <c r="K329" s="7">
        <f t="shared" si="17"/>
        <v>-1598</v>
      </c>
      <c r="L329">
        <v>33</v>
      </c>
      <c r="M329" s="6">
        <f>IF(ISERROR(E329/L329),0,E329/L329)</f>
        <v>30.363636363636363</v>
      </c>
      <c r="N329" t="s">
        <v>21</v>
      </c>
      <c r="O329" t="s">
        <v>22</v>
      </c>
      <c r="P329">
        <v>1566968400</v>
      </c>
      <c r="Q329">
        <v>1567314000</v>
      </c>
      <c r="R329" s="10">
        <f t="shared" si="15"/>
        <v>43705.208333333328</v>
      </c>
      <c r="S329" s="10">
        <f t="shared" si="15"/>
        <v>43709.208333333328</v>
      </c>
      <c r="T329" t="b">
        <v>0</v>
      </c>
      <c r="U329" t="b">
        <v>1</v>
      </c>
      <c r="V329" t="s">
        <v>33</v>
      </c>
      <c r="W329" t="s">
        <v>2038</v>
      </c>
      <c r="X329" t="s">
        <v>2044</v>
      </c>
    </row>
    <row r="330" spans="1:24" ht="62.4" x14ac:dyDescent="0.3">
      <c r="A330">
        <v>328</v>
      </c>
      <c r="B330" t="s">
        <v>708</v>
      </c>
      <c r="C330" s="3" t="s">
        <v>709</v>
      </c>
      <c r="D330">
        <v>98700</v>
      </c>
      <c r="E330" s="7">
        <f>IF(ISERROR(F330*H330),0,F330*H330)</f>
        <v>131826</v>
      </c>
      <c r="F330">
        <v>131826</v>
      </c>
      <c r="G330" s="7">
        <f t="shared" si="16"/>
        <v>133.56231003039514</v>
      </c>
      <c r="H330">
        <v>1</v>
      </c>
      <c r="I330" t="s">
        <v>20</v>
      </c>
      <c r="J330" t="s">
        <v>20</v>
      </c>
      <c r="K330" s="7">
        <f t="shared" si="17"/>
        <v>33126</v>
      </c>
      <c r="L330">
        <v>2441</v>
      </c>
      <c r="M330" s="6">
        <f>IF(ISERROR(E330/L330),0,E330/L330)</f>
        <v>54.004916018025398</v>
      </c>
      <c r="N330" t="s">
        <v>21</v>
      </c>
      <c r="O330" t="s">
        <v>22</v>
      </c>
      <c r="P330">
        <v>1543557600</v>
      </c>
      <c r="Q330">
        <v>1544508000</v>
      </c>
      <c r="R330" s="10">
        <f t="shared" si="15"/>
        <v>43434.25</v>
      </c>
      <c r="S330" s="10">
        <f t="shared" si="15"/>
        <v>43445.25</v>
      </c>
      <c r="T330" t="b">
        <v>0</v>
      </c>
      <c r="U330" t="b">
        <v>0</v>
      </c>
      <c r="V330" t="s">
        <v>23</v>
      </c>
      <c r="W330" t="s">
        <v>2036</v>
      </c>
      <c r="X330" t="s">
        <v>2042</v>
      </c>
    </row>
    <row r="331" spans="1:24" ht="46.8" x14ac:dyDescent="0.3">
      <c r="A331">
        <v>329</v>
      </c>
      <c r="B331" t="s">
        <v>710</v>
      </c>
      <c r="C331" s="3" t="s">
        <v>711</v>
      </c>
      <c r="D331">
        <v>93800</v>
      </c>
      <c r="E331" s="7">
        <f>IF(ISERROR(F331*H331),0,F331*H331)</f>
        <v>21477</v>
      </c>
      <c r="F331">
        <v>21477</v>
      </c>
      <c r="G331" s="7">
        <f t="shared" si="16"/>
        <v>22.896588486140725</v>
      </c>
      <c r="H331">
        <v>1</v>
      </c>
      <c r="I331" t="s">
        <v>47</v>
      </c>
      <c r="J331" t="s">
        <v>47</v>
      </c>
      <c r="K331" s="7">
        <f t="shared" si="17"/>
        <v>-72323</v>
      </c>
      <c r="L331">
        <v>211</v>
      </c>
      <c r="M331" s="6">
        <f>IF(ISERROR(E331/L331),0,E331/L331)</f>
        <v>101.78672985781991</v>
      </c>
      <c r="N331" t="s">
        <v>21</v>
      </c>
      <c r="O331" t="s">
        <v>22</v>
      </c>
      <c r="P331">
        <v>1481522400</v>
      </c>
      <c r="Q331">
        <v>1482472800</v>
      </c>
      <c r="R331" s="10">
        <f t="shared" si="15"/>
        <v>42716.25</v>
      </c>
      <c r="S331" s="10">
        <f t="shared" si="15"/>
        <v>42727.25</v>
      </c>
      <c r="T331" t="b">
        <v>0</v>
      </c>
      <c r="U331" t="b">
        <v>0</v>
      </c>
      <c r="V331" t="s">
        <v>89</v>
      </c>
      <c r="W331" t="s">
        <v>2052</v>
      </c>
      <c r="X331" t="s">
        <v>2053</v>
      </c>
    </row>
    <row r="332" spans="1:24" ht="62.4" x14ac:dyDescent="0.3">
      <c r="A332">
        <v>330</v>
      </c>
      <c r="B332" t="s">
        <v>712</v>
      </c>
      <c r="C332" s="3" t="s">
        <v>713</v>
      </c>
      <c r="D332">
        <v>33700</v>
      </c>
      <c r="E332" s="7">
        <f>IF(ISERROR(F332*H332),0,F332*H332)</f>
        <v>84145.5</v>
      </c>
      <c r="F332">
        <v>62330</v>
      </c>
      <c r="G332" s="7">
        <f t="shared" si="16"/>
        <v>249.6899109792285</v>
      </c>
      <c r="H332">
        <v>1.35</v>
      </c>
      <c r="I332" t="s">
        <v>20</v>
      </c>
      <c r="J332" t="s">
        <v>20</v>
      </c>
      <c r="K332" s="7">
        <f t="shared" si="17"/>
        <v>50445.5</v>
      </c>
      <c r="L332">
        <v>1385</v>
      </c>
      <c r="M332" s="6">
        <f>IF(ISERROR(E332/L332),0,E332/L332)</f>
        <v>60.754873646209383</v>
      </c>
      <c r="N332" t="s">
        <v>40</v>
      </c>
      <c r="O332" t="s">
        <v>41</v>
      </c>
      <c r="P332">
        <v>1512712800</v>
      </c>
      <c r="Q332">
        <v>1512799200</v>
      </c>
      <c r="R332" s="10">
        <f t="shared" si="15"/>
        <v>43077.25</v>
      </c>
      <c r="S332" s="10">
        <f t="shared" si="15"/>
        <v>43078.25</v>
      </c>
      <c r="T332" t="b">
        <v>0</v>
      </c>
      <c r="U332" t="b">
        <v>0</v>
      </c>
      <c r="V332" t="s">
        <v>42</v>
      </c>
      <c r="W332" t="s">
        <v>2039</v>
      </c>
      <c r="X332" t="s">
        <v>2045</v>
      </c>
    </row>
    <row r="333" spans="1:24" ht="31.2" x14ac:dyDescent="0.3">
      <c r="A333">
        <v>331</v>
      </c>
      <c r="B333" t="s">
        <v>714</v>
      </c>
      <c r="C333" s="3" t="s">
        <v>715</v>
      </c>
      <c r="D333">
        <v>3300</v>
      </c>
      <c r="E333" s="7">
        <f>IF(ISERROR(F333*H333),0,F333*H333)</f>
        <v>14643</v>
      </c>
      <c r="F333">
        <v>14643</v>
      </c>
      <c r="G333" s="7">
        <f t="shared" si="16"/>
        <v>443.72727272727275</v>
      </c>
      <c r="H333">
        <v>1</v>
      </c>
      <c r="I333" t="s">
        <v>20</v>
      </c>
      <c r="J333" t="s">
        <v>20</v>
      </c>
      <c r="K333" s="7">
        <f t="shared" si="17"/>
        <v>11343</v>
      </c>
      <c r="L333">
        <v>190</v>
      </c>
      <c r="M333" s="6">
        <f>IF(ISERROR(E333/L333),0,E333/L333)</f>
        <v>77.068421052631578</v>
      </c>
      <c r="N333" t="s">
        <v>21</v>
      </c>
      <c r="O333" t="s">
        <v>22</v>
      </c>
      <c r="P333">
        <v>1324274400</v>
      </c>
      <c r="Q333">
        <v>1324360800</v>
      </c>
      <c r="R333" s="10">
        <f t="shared" si="15"/>
        <v>40896.25</v>
      </c>
      <c r="S333" s="10">
        <f t="shared" si="15"/>
        <v>40897.25</v>
      </c>
      <c r="T333" t="b">
        <v>0</v>
      </c>
      <c r="U333" t="b">
        <v>0</v>
      </c>
      <c r="V333" t="s">
        <v>17</v>
      </c>
      <c r="W333" t="s">
        <v>2035</v>
      </c>
      <c r="X333" t="s">
        <v>2041</v>
      </c>
    </row>
    <row r="334" spans="1:24" ht="62.4" x14ac:dyDescent="0.3">
      <c r="A334">
        <v>332</v>
      </c>
      <c r="B334" t="s">
        <v>716</v>
      </c>
      <c r="C334" s="3" t="s">
        <v>717</v>
      </c>
      <c r="D334">
        <v>20700</v>
      </c>
      <c r="E334" s="7">
        <f>IF(ISERROR(F334*H334),0,F334*H334)</f>
        <v>41396</v>
      </c>
      <c r="F334">
        <v>41396</v>
      </c>
      <c r="G334" s="7">
        <f t="shared" si="16"/>
        <v>199.9806763285024</v>
      </c>
      <c r="H334">
        <v>1</v>
      </c>
      <c r="I334" t="s">
        <v>20</v>
      </c>
      <c r="J334" t="s">
        <v>20</v>
      </c>
      <c r="K334" s="7">
        <f t="shared" si="17"/>
        <v>20696</v>
      </c>
      <c r="L334">
        <v>470</v>
      </c>
      <c r="M334" s="6">
        <f>IF(ISERROR(E334/L334),0,E334/L334)</f>
        <v>88.076595744680844</v>
      </c>
      <c r="N334" t="s">
        <v>21</v>
      </c>
      <c r="O334" t="s">
        <v>22</v>
      </c>
      <c r="P334">
        <v>1364446800</v>
      </c>
      <c r="Q334">
        <v>1364533200</v>
      </c>
      <c r="R334" s="10">
        <f t="shared" si="15"/>
        <v>41361.208333333336</v>
      </c>
      <c r="S334" s="10">
        <f t="shared" si="15"/>
        <v>41362.208333333336</v>
      </c>
      <c r="T334" t="b">
        <v>0</v>
      </c>
      <c r="U334" t="b">
        <v>0</v>
      </c>
      <c r="V334" t="s">
        <v>65</v>
      </c>
      <c r="W334" t="s">
        <v>2037</v>
      </c>
      <c r="X334" t="s">
        <v>2049</v>
      </c>
    </row>
    <row r="335" spans="1:24" ht="46.8" x14ac:dyDescent="0.3">
      <c r="A335">
        <v>333</v>
      </c>
      <c r="B335" t="s">
        <v>718</v>
      </c>
      <c r="C335" s="3" t="s">
        <v>719</v>
      </c>
      <c r="D335">
        <v>9600</v>
      </c>
      <c r="E335" s="7">
        <f>IF(ISERROR(F335*H335),0,F335*H335)</f>
        <v>11900</v>
      </c>
      <c r="F335">
        <v>11900</v>
      </c>
      <c r="G335" s="7">
        <f t="shared" si="16"/>
        <v>123.95833333333333</v>
      </c>
      <c r="H335">
        <v>1</v>
      </c>
      <c r="I335" t="s">
        <v>20</v>
      </c>
      <c r="J335" t="s">
        <v>20</v>
      </c>
      <c r="K335" s="7">
        <f t="shared" si="17"/>
        <v>2300</v>
      </c>
      <c r="L335">
        <v>253</v>
      </c>
      <c r="M335" s="6">
        <f>IF(ISERROR(E335/L335),0,E335/L335)</f>
        <v>47.035573122529641</v>
      </c>
      <c r="N335" t="s">
        <v>21</v>
      </c>
      <c r="O335" t="s">
        <v>22</v>
      </c>
      <c r="P335">
        <v>1542693600</v>
      </c>
      <c r="Q335">
        <v>1545112800</v>
      </c>
      <c r="R335" s="10">
        <f t="shared" si="15"/>
        <v>43424.25</v>
      </c>
      <c r="S335" s="10">
        <f t="shared" si="15"/>
        <v>43452.25</v>
      </c>
      <c r="T335" t="b">
        <v>0</v>
      </c>
      <c r="U335" t="b">
        <v>0</v>
      </c>
      <c r="V335" t="s">
        <v>33</v>
      </c>
      <c r="W335" t="s">
        <v>2038</v>
      </c>
      <c r="X335" t="s">
        <v>2044</v>
      </c>
    </row>
    <row r="336" spans="1:24" ht="46.8" x14ac:dyDescent="0.3">
      <c r="A336">
        <v>334</v>
      </c>
      <c r="B336" t="s">
        <v>720</v>
      </c>
      <c r="C336" s="3" t="s">
        <v>721</v>
      </c>
      <c r="D336">
        <v>66200</v>
      </c>
      <c r="E336" s="7">
        <f>IF(ISERROR(F336*H336),0,F336*H336)</f>
        <v>123538</v>
      </c>
      <c r="F336">
        <v>123538</v>
      </c>
      <c r="G336" s="7">
        <f t="shared" si="16"/>
        <v>186.61329305135951</v>
      </c>
      <c r="H336">
        <v>1</v>
      </c>
      <c r="I336" t="s">
        <v>20</v>
      </c>
      <c r="J336" t="s">
        <v>20</v>
      </c>
      <c r="K336" s="7">
        <f t="shared" si="17"/>
        <v>57338</v>
      </c>
      <c r="L336">
        <v>1113</v>
      </c>
      <c r="M336" s="6">
        <f>IF(ISERROR(E336/L336),0,E336/L336)</f>
        <v>110.99550763701707</v>
      </c>
      <c r="N336" t="s">
        <v>21</v>
      </c>
      <c r="O336" t="s">
        <v>22</v>
      </c>
      <c r="P336">
        <v>1515564000</v>
      </c>
      <c r="Q336">
        <v>1516168800</v>
      </c>
      <c r="R336" s="10">
        <f t="shared" si="15"/>
        <v>43110.25</v>
      </c>
      <c r="S336" s="10">
        <f t="shared" si="15"/>
        <v>43117.25</v>
      </c>
      <c r="T336" t="b">
        <v>0</v>
      </c>
      <c r="U336" t="b">
        <v>0</v>
      </c>
      <c r="V336" t="s">
        <v>23</v>
      </c>
      <c r="W336" t="s">
        <v>2036</v>
      </c>
      <c r="X336" t="s">
        <v>2042</v>
      </c>
    </row>
    <row r="337" spans="1:24" ht="31.2" x14ac:dyDescent="0.3">
      <c r="A337">
        <v>335</v>
      </c>
      <c r="B337" t="s">
        <v>722</v>
      </c>
      <c r="C337" s="3" t="s">
        <v>723</v>
      </c>
      <c r="D337">
        <v>173800</v>
      </c>
      <c r="E337" s="7">
        <f>IF(ISERROR(F337*H337),0,F337*H337)</f>
        <v>198628</v>
      </c>
      <c r="F337">
        <v>198628</v>
      </c>
      <c r="G337" s="7">
        <f t="shared" si="16"/>
        <v>114.28538550057536</v>
      </c>
      <c r="H337">
        <v>1</v>
      </c>
      <c r="I337" t="s">
        <v>20</v>
      </c>
      <c r="J337" t="s">
        <v>20</v>
      </c>
      <c r="K337" s="7">
        <f t="shared" si="17"/>
        <v>24828</v>
      </c>
      <c r="L337">
        <v>2283</v>
      </c>
      <c r="M337" s="6">
        <f>IF(ISERROR(E337/L337),0,E337/L337)</f>
        <v>87.003066141042481</v>
      </c>
      <c r="N337" t="s">
        <v>21</v>
      </c>
      <c r="O337" t="s">
        <v>22</v>
      </c>
      <c r="P337">
        <v>1573797600</v>
      </c>
      <c r="Q337">
        <v>1574920800</v>
      </c>
      <c r="R337" s="10">
        <f t="shared" si="15"/>
        <v>43784.25</v>
      </c>
      <c r="S337" s="10">
        <f t="shared" si="15"/>
        <v>43797.25</v>
      </c>
      <c r="T337" t="b">
        <v>0</v>
      </c>
      <c r="U337" t="b">
        <v>0</v>
      </c>
      <c r="V337" t="s">
        <v>23</v>
      </c>
      <c r="W337" t="s">
        <v>2036</v>
      </c>
      <c r="X337" t="s">
        <v>2042</v>
      </c>
    </row>
    <row r="338" spans="1:24" ht="46.8" x14ac:dyDescent="0.3">
      <c r="A338">
        <v>336</v>
      </c>
      <c r="B338" t="s">
        <v>724</v>
      </c>
      <c r="C338" s="3" t="s">
        <v>725</v>
      </c>
      <c r="D338">
        <v>70700</v>
      </c>
      <c r="E338" s="7">
        <f>IF(ISERROR(F338*H338),0,F338*H338)</f>
        <v>68602</v>
      </c>
      <c r="F338">
        <v>68602</v>
      </c>
      <c r="G338" s="7">
        <f t="shared" si="16"/>
        <v>97.032531824611041</v>
      </c>
      <c r="H338">
        <v>1</v>
      </c>
      <c r="I338" t="s">
        <v>14</v>
      </c>
      <c r="J338" t="s">
        <v>14</v>
      </c>
      <c r="K338" s="7">
        <f t="shared" si="17"/>
        <v>-2098</v>
      </c>
      <c r="L338">
        <v>1072</v>
      </c>
      <c r="M338" s="6">
        <f>IF(ISERROR(E338/L338),0,E338/L338)</f>
        <v>63.994402985074629</v>
      </c>
      <c r="N338" t="s">
        <v>21</v>
      </c>
      <c r="O338" t="s">
        <v>22</v>
      </c>
      <c r="P338">
        <v>1292392800</v>
      </c>
      <c r="Q338">
        <v>1292479200</v>
      </c>
      <c r="R338" s="10">
        <f t="shared" si="15"/>
        <v>40527.25</v>
      </c>
      <c r="S338" s="10">
        <f t="shared" si="15"/>
        <v>40528.25</v>
      </c>
      <c r="T338" t="b">
        <v>0</v>
      </c>
      <c r="U338" t="b">
        <v>1</v>
      </c>
      <c r="V338" t="s">
        <v>23</v>
      </c>
      <c r="W338" t="s">
        <v>2036</v>
      </c>
      <c r="X338" t="s">
        <v>2042</v>
      </c>
    </row>
    <row r="339" spans="1:24" ht="46.8" x14ac:dyDescent="0.3">
      <c r="A339">
        <v>337</v>
      </c>
      <c r="B339" t="s">
        <v>726</v>
      </c>
      <c r="C339" s="3" t="s">
        <v>727</v>
      </c>
      <c r="D339">
        <v>94500</v>
      </c>
      <c r="E339" s="7">
        <f>IF(ISERROR(F339*H339),0,F339*H339)</f>
        <v>116064</v>
      </c>
      <c r="F339">
        <v>116064</v>
      </c>
      <c r="G339" s="7">
        <f t="shared" si="16"/>
        <v>122.81904761904762</v>
      </c>
      <c r="H339">
        <v>1</v>
      </c>
      <c r="I339" t="s">
        <v>20</v>
      </c>
      <c r="J339" t="s">
        <v>20</v>
      </c>
      <c r="K339" s="7">
        <f t="shared" si="17"/>
        <v>21564</v>
      </c>
      <c r="L339">
        <v>1095</v>
      </c>
      <c r="M339" s="6">
        <f>IF(ISERROR(E339/L339),0,E339/L339)</f>
        <v>105.9945205479452</v>
      </c>
      <c r="N339" t="s">
        <v>21</v>
      </c>
      <c r="O339" t="s">
        <v>22</v>
      </c>
      <c r="P339">
        <v>1573452000</v>
      </c>
      <c r="Q339">
        <v>1573538400</v>
      </c>
      <c r="R339" s="10">
        <f t="shared" si="15"/>
        <v>43780.25</v>
      </c>
      <c r="S339" s="10">
        <f t="shared" si="15"/>
        <v>43781.25</v>
      </c>
      <c r="T339" t="b">
        <v>0</v>
      </c>
      <c r="U339" t="b">
        <v>0</v>
      </c>
      <c r="V339" t="s">
        <v>33</v>
      </c>
      <c r="W339" t="s">
        <v>2038</v>
      </c>
      <c r="X339" t="s">
        <v>2044</v>
      </c>
    </row>
    <row r="340" spans="1:24" ht="46.8" x14ac:dyDescent="0.3">
      <c r="A340">
        <v>338</v>
      </c>
      <c r="B340" t="s">
        <v>728</v>
      </c>
      <c r="C340" s="3" t="s">
        <v>729</v>
      </c>
      <c r="D340">
        <v>69800</v>
      </c>
      <c r="E340" s="7">
        <f>IF(ISERROR(F340*H340),0,F340*H340)</f>
        <v>125042</v>
      </c>
      <c r="F340">
        <v>125042</v>
      </c>
      <c r="G340" s="7">
        <f t="shared" si="16"/>
        <v>179.14326647564468</v>
      </c>
      <c r="H340">
        <v>1</v>
      </c>
      <c r="I340" t="s">
        <v>20</v>
      </c>
      <c r="J340" t="s">
        <v>20</v>
      </c>
      <c r="K340" s="7">
        <f t="shared" si="17"/>
        <v>55242</v>
      </c>
      <c r="L340">
        <v>1690</v>
      </c>
      <c r="M340" s="6">
        <f>IF(ISERROR(E340/L340),0,E340/L340)</f>
        <v>73.989349112426041</v>
      </c>
      <c r="N340" t="s">
        <v>21</v>
      </c>
      <c r="O340" t="s">
        <v>22</v>
      </c>
      <c r="P340">
        <v>1317790800</v>
      </c>
      <c r="Q340">
        <v>1320382800</v>
      </c>
      <c r="R340" s="10">
        <f t="shared" si="15"/>
        <v>40821.208333333336</v>
      </c>
      <c r="S340" s="10">
        <f t="shared" si="15"/>
        <v>40851.208333333336</v>
      </c>
      <c r="T340" t="b">
        <v>0</v>
      </c>
      <c r="U340" t="b">
        <v>0</v>
      </c>
      <c r="V340" t="s">
        <v>33</v>
      </c>
      <c r="W340" t="s">
        <v>2038</v>
      </c>
      <c r="X340" t="s">
        <v>2044</v>
      </c>
    </row>
    <row r="341" spans="1:24" ht="46.8" x14ac:dyDescent="0.3">
      <c r="A341">
        <v>339</v>
      </c>
      <c r="B341" t="s">
        <v>730</v>
      </c>
      <c r="C341" s="3" t="s">
        <v>731</v>
      </c>
      <c r="D341">
        <v>136300</v>
      </c>
      <c r="E341" s="7">
        <f>IF(ISERROR(F341*H341),0,F341*H341)</f>
        <v>80640.759999999995</v>
      </c>
      <c r="F341">
        <v>108974</v>
      </c>
      <c r="G341" s="7">
        <f t="shared" si="16"/>
        <v>59.164167278063097</v>
      </c>
      <c r="H341">
        <v>0.74</v>
      </c>
      <c r="I341" t="s">
        <v>74</v>
      </c>
      <c r="J341" t="s">
        <v>74</v>
      </c>
      <c r="K341" s="7">
        <f t="shared" si="17"/>
        <v>-55659.240000000005</v>
      </c>
      <c r="L341">
        <v>1297</v>
      </c>
      <c r="M341" s="6">
        <f>IF(ISERROR(E341/L341),0,E341/L341)</f>
        <v>62.174834232845022</v>
      </c>
      <c r="N341" t="s">
        <v>15</v>
      </c>
      <c r="O341" t="s">
        <v>16</v>
      </c>
      <c r="P341">
        <v>1501650000</v>
      </c>
      <c r="Q341">
        <v>1502859600</v>
      </c>
      <c r="R341" s="10">
        <f t="shared" si="15"/>
        <v>42949.208333333328</v>
      </c>
      <c r="S341" s="10">
        <f t="shared" si="15"/>
        <v>42963.208333333328</v>
      </c>
      <c r="T341" t="b">
        <v>0</v>
      </c>
      <c r="U341" t="b">
        <v>0</v>
      </c>
      <c r="V341" t="s">
        <v>33</v>
      </c>
      <c r="W341" t="s">
        <v>2038</v>
      </c>
      <c r="X341" t="s">
        <v>2044</v>
      </c>
    </row>
    <row r="342" spans="1:24" ht="46.8" x14ac:dyDescent="0.3">
      <c r="A342">
        <v>340</v>
      </c>
      <c r="B342" t="s">
        <v>732</v>
      </c>
      <c r="C342" s="3" t="s">
        <v>733</v>
      </c>
      <c r="D342">
        <v>37100</v>
      </c>
      <c r="E342" s="7">
        <f>IF(ISERROR(F342*H342),0,F342*H342)</f>
        <v>34964</v>
      </c>
      <c r="F342">
        <v>34964</v>
      </c>
      <c r="G342" s="7">
        <f t="shared" si="16"/>
        <v>94.242587601078171</v>
      </c>
      <c r="H342">
        <v>1</v>
      </c>
      <c r="I342" t="s">
        <v>14</v>
      </c>
      <c r="J342" t="s">
        <v>14</v>
      </c>
      <c r="K342" s="7">
        <f t="shared" si="17"/>
        <v>-2136</v>
      </c>
      <c r="L342">
        <v>393</v>
      </c>
      <c r="M342" s="6">
        <f>IF(ISERROR(E342/L342),0,E342/L342)</f>
        <v>88.966921119592882</v>
      </c>
      <c r="N342" t="s">
        <v>21</v>
      </c>
      <c r="O342" t="s">
        <v>22</v>
      </c>
      <c r="P342">
        <v>1323669600</v>
      </c>
      <c r="Q342">
        <v>1323756000</v>
      </c>
      <c r="R342" s="10">
        <f t="shared" si="15"/>
        <v>40889.25</v>
      </c>
      <c r="S342" s="10">
        <f t="shared" si="15"/>
        <v>40890.25</v>
      </c>
      <c r="T342" t="b">
        <v>0</v>
      </c>
      <c r="U342" t="b">
        <v>0</v>
      </c>
      <c r="V342" t="s">
        <v>122</v>
      </c>
      <c r="W342" t="s">
        <v>2056</v>
      </c>
      <c r="X342" t="s">
        <v>2057</v>
      </c>
    </row>
    <row r="343" spans="1:24" ht="46.8" x14ac:dyDescent="0.3">
      <c r="A343">
        <v>341</v>
      </c>
      <c r="B343" t="s">
        <v>734</v>
      </c>
      <c r="C343" s="3" t="s">
        <v>735</v>
      </c>
      <c r="D343">
        <v>114300</v>
      </c>
      <c r="E343" s="7">
        <f>IF(ISERROR(F343*H343),0,F343*H343)</f>
        <v>96777</v>
      </c>
      <c r="F343">
        <v>96777</v>
      </c>
      <c r="G343" s="7">
        <f t="shared" si="16"/>
        <v>84.669291338582681</v>
      </c>
      <c r="H343">
        <v>1</v>
      </c>
      <c r="I343" t="s">
        <v>14</v>
      </c>
      <c r="J343" t="s">
        <v>14</v>
      </c>
      <c r="K343" s="7">
        <f t="shared" si="17"/>
        <v>-17523</v>
      </c>
      <c r="L343">
        <v>1257</v>
      </c>
      <c r="M343" s="6">
        <f>IF(ISERROR(E343/L343),0,E343/L343)</f>
        <v>76.990453460620529</v>
      </c>
      <c r="N343" t="s">
        <v>21</v>
      </c>
      <c r="O343" t="s">
        <v>22</v>
      </c>
      <c r="P343">
        <v>1440738000</v>
      </c>
      <c r="Q343">
        <v>1441342800</v>
      </c>
      <c r="R343" s="10">
        <f t="shared" si="15"/>
        <v>42244.208333333328</v>
      </c>
      <c r="S343" s="10">
        <f t="shared" si="15"/>
        <v>42251.208333333328</v>
      </c>
      <c r="T343" t="b">
        <v>0</v>
      </c>
      <c r="U343" t="b">
        <v>0</v>
      </c>
      <c r="V343" t="s">
        <v>60</v>
      </c>
      <c r="W343" t="s">
        <v>2036</v>
      </c>
      <c r="X343" t="s">
        <v>2048</v>
      </c>
    </row>
    <row r="344" spans="1:24" ht="46.8" x14ac:dyDescent="0.3">
      <c r="A344">
        <v>342</v>
      </c>
      <c r="B344" t="s">
        <v>736</v>
      </c>
      <c r="C344" s="3" t="s">
        <v>737</v>
      </c>
      <c r="D344">
        <v>47900</v>
      </c>
      <c r="E344" s="7">
        <f>IF(ISERROR(F344*H344),0,F344*H344)</f>
        <v>31864</v>
      </c>
      <c r="F344">
        <v>31864</v>
      </c>
      <c r="G344" s="7">
        <f t="shared" si="16"/>
        <v>66.521920668058456</v>
      </c>
      <c r="H344">
        <v>1</v>
      </c>
      <c r="I344" t="s">
        <v>14</v>
      </c>
      <c r="J344" t="s">
        <v>14</v>
      </c>
      <c r="K344" s="7">
        <f t="shared" si="17"/>
        <v>-16036</v>
      </c>
      <c r="L344">
        <v>328</v>
      </c>
      <c r="M344" s="6">
        <f>IF(ISERROR(E344/L344),0,E344/L344)</f>
        <v>97.146341463414629</v>
      </c>
      <c r="N344" t="s">
        <v>21</v>
      </c>
      <c r="O344" t="s">
        <v>22</v>
      </c>
      <c r="P344">
        <v>1374296400</v>
      </c>
      <c r="Q344">
        <v>1375333200</v>
      </c>
      <c r="R344" s="10">
        <f t="shared" si="15"/>
        <v>41475.208333333336</v>
      </c>
      <c r="S344" s="10">
        <f t="shared" si="15"/>
        <v>41487.208333333336</v>
      </c>
      <c r="T344" t="b">
        <v>0</v>
      </c>
      <c r="U344" t="b">
        <v>0</v>
      </c>
      <c r="V344" t="s">
        <v>33</v>
      </c>
      <c r="W344" t="s">
        <v>2038</v>
      </c>
      <c r="X344" t="s">
        <v>2044</v>
      </c>
    </row>
    <row r="345" spans="1:24" ht="46.8" x14ac:dyDescent="0.3">
      <c r="A345">
        <v>343</v>
      </c>
      <c r="B345" t="s">
        <v>738</v>
      </c>
      <c r="C345" s="3" t="s">
        <v>739</v>
      </c>
      <c r="D345">
        <v>9000</v>
      </c>
      <c r="E345" s="7">
        <f>IF(ISERROR(F345*H345),0,F345*H345)</f>
        <v>4853</v>
      </c>
      <c r="F345">
        <v>4853</v>
      </c>
      <c r="G345" s="7">
        <f t="shared" si="16"/>
        <v>53.922222222222224</v>
      </c>
      <c r="H345">
        <v>1</v>
      </c>
      <c r="I345" t="s">
        <v>14</v>
      </c>
      <c r="J345" t="s">
        <v>14</v>
      </c>
      <c r="K345" s="7">
        <f t="shared" si="17"/>
        <v>-4147</v>
      </c>
      <c r="L345">
        <v>147</v>
      </c>
      <c r="M345" s="6">
        <f>IF(ISERROR(E345/L345),0,E345/L345)</f>
        <v>33.013605442176868</v>
      </c>
      <c r="N345" t="s">
        <v>21</v>
      </c>
      <c r="O345" t="s">
        <v>22</v>
      </c>
      <c r="P345">
        <v>1384840800</v>
      </c>
      <c r="Q345">
        <v>1389420000</v>
      </c>
      <c r="R345" s="10">
        <f t="shared" si="15"/>
        <v>41597.25</v>
      </c>
      <c r="S345" s="10">
        <f t="shared" si="15"/>
        <v>41650.25</v>
      </c>
      <c r="T345" t="b">
        <v>0</v>
      </c>
      <c r="U345" t="b">
        <v>0</v>
      </c>
      <c r="V345" t="s">
        <v>33</v>
      </c>
      <c r="W345" t="s">
        <v>2038</v>
      </c>
      <c r="X345" t="s">
        <v>2044</v>
      </c>
    </row>
    <row r="346" spans="1:24" ht="46.8" x14ac:dyDescent="0.3">
      <c r="A346">
        <v>344</v>
      </c>
      <c r="B346" t="s">
        <v>740</v>
      </c>
      <c r="C346" s="3" t="s">
        <v>741</v>
      </c>
      <c r="D346">
        <v>197600</v>
      </c>
      <c r="E346" s="7">
        <f>IF(ISERROR(F346*H346),0,F346*H346)</f>
        <v>82959</v>
      </c>
      <c r="F346">
        <v>82959</v>
      </c>
      <c r="G346" s="7">
        <f t="shared" si="16"/>
        <v>41.983299595141702</v>
      </c>
      <c r="H346">
        <v>1</v>
      </c>
      <c r="I346" t="s">
        <v>14</v>
      </c>
      <c r="J346" t="s">
        <v>14</v>
      </c>
      <c r="K346" s="7">
        <f t="shared" si="17"/>
        <v>-114641</v>
      </c>
      <c r="L346">
        <v>830</v>
      </c>
      <c r="M346" s="6">
        <f>IF(ISERROR(E346/L346),0,E346/L346)</f>
        <v>99.950602409638549</v>
      </c>
      <c r="N346" t="s">
        <v>21</v>
      </c>
      <c r="O346" t="s">
        <v>22</v>
      </c>
      <c r="P346">
        <v>1516600800</v>
      </c>
      <c r="Q346">
        <v>1520056800</v>
      </c>
      <c r="R346" s="10">
        <f t="shared" si="15"/>
        <v>43122.25</v>
      </c>
      <c r="S346" s="10">
        <f t="shared" si="15"/>
        <v>43162.25</v>
      </c>
      <c r="T346" t="b">
        <v>0</v>
      </c>
      <c r="U346" t="b">
        <v>0</v>
      </c>
      <c r="V346" t="s">
        <v>89</v>
      </c>
      <c r="W346" t="s">
        <v>2052</v>
      </c>
      <c r="X346" t="s">
        <v>2053</v>
      </c>
    </row>
    <row r="347" spans="1:24" ht="46.8" x14ac:dyDescent="0.3">
      <c r="A347">
        <v>345</v>
      </c>
      <c r="B347" t="s">
        <v>742</v>
      </c>
      <c r="C347" s="3" t="s">
        <v>743</v>
      </c>
      <c r="D347">
        <v>157600</v>
      </c>
      <c r="E347" s="7">
        <f>IF(ISERROR(F347*H347),0,F347*H347)</f>
        <v>31264.65</v>
      </c>
      <c r="F347">
        <v>23159</v>
      </c>
      <c r="G347" s="7">
        <f t="shared" si="16"/>
        <v>19.837975888324873</v>
      </c>
      <c r="H347">
        <v>1.35</v>
      </c>
      <c r="I347" t="s">
        <v>14</v>
      </c>
      <c r="J347" t="s">
        <v>14</v>
      </c>
      <c r="K347" s="7">
        <f t="shared" si="17"/>
        <v>-126335.35</v>
      </c>
      <c r="L347">
        <v>331</v>
      </c>
      <c r="M347" s="6">
        <f>IF(ISERROR(E347/L347),0,E347/L347)</f>
        <v>94.455135951661632</v>
      </c>
      <c r="N347" t="s">
        <v>40</v>
      </c>
      <c r="O347" t="s">
        <v>41</v>
      </c>
      <c r="P347">
        <v>1436418000</v>
      </c>
      <c r="Q347">
        <v>1436504400</v>
      </c>
      <c r="R347" s="10">
        <f t="shared" si="15"/>
        <v>42194.208333333328</v>
      </c>
      <c r="S347" s="10">
        <f t="shared" si="15"/>
        <v>42195.208333333328</v>
      </c>
      <c r="T347" t="b">
        <v>0</v>
      </c>
      <c r="U347" t="b">
        <v>0</v>
      </c>
      <c r="V347" t="s">
        <v>53</v>
      </c>
      <c r="W347" t="s">
        <v>2039</v>
      </c>
      <c r="X347" t="s">
        <v>2047</v>
      </c>
    </row>
    <row r="348" spans="1:24" ht="62.4" x14ac:dyDescent="0.3">
      <c r="A348">
        <v>346</v>
      </c>
      <c r="B348" t="s">
        <v>744</v>
      </c>
      <c r="C348" s="3" t="s">
        <v>745</v>
      </c>
      <c r="D348">
        <v>8000</v>
      </c>
      <c r="E348" s="7">
        <f>IF(ISERROR(F348*H348),0,F348*H348)</f>
        <v>2758</v>
      </c>
      <c r="F348">
        <v>2758</v>
      </c>
      <c r="G348" s="7">
        <f t="shared" si="16"/>
        <v>34.475000000000001</v>
      </c>
      <c r="H348">
        <v>1</v>
      </c>
      <c r="I348" t="s">
        <v>14</v>
      </c>
      <c r="J348" t="s">
        <v>14</v>
      </c>
      <c r="K348" s="7">
        <f t="shared" si="17"/>
        <v>-5242</v>
      </c>
      <c r="L348">
        <v>25</v>
      </c>
      <c r="M348" s="6">
        <f>IF(ISERROR(E348/L348),0,E348/L348)</f>
        <v>110.32</v>
      </c>
      <c r="N348" t="s">
        <v>21</v>
      </c>
      <c r="O348" t="s">
        <v>22</v>
      </c>
      <c r="P348">
        <v>1503550800</v>
      </c>
      <c r="Q348">
        <v>1508302800</v>
      </c>
      <c r="R348" s="10">
        <f t="shared" si="15"/>
        <v>42971.208333333328</v>
      </c>
      <c r="S348" s="10">
        <f t="shared" si="15"/>
        <v>43026.208333333328</v>
      </c>
      <c r="T348" t="b">
        <v>0</v>
      </c>
      <c r="U348" t="b">
        <v>1</v>
      </c>
      <c r="V348" t="s">
        <v>60</v>
      </c>
      <c r="W348" t="s">
        <v>2036</v>
      </c>
      <c r="X348" t="s">
        <v>2048</v>
      </c>
    </row>
    <row r="349" spans="1:24" ht="46.8" x14ac:dyDescent="0.3">
      <c r="A349">
        <v>347</v>
      </c>
      <c r="B349" t="s">
        <v>746</v>
      </c>
      <c r="C349" s="3" t="s">
        <v>747</v>
      </c>
      <c r="D349">
        <v>900</v>
      </c>
      <c r="E349" s="7">
        <f>IF(ISERROR(F349*H349),0,F349*H349)</f>
        <v>12607</v>
      </c>
      <c r="F349">
        <v>12607</v>
      </c>
      <c r="G349" s="7">
        <f t="shared" si="16"/>
        <v>1400.7777777777778</v>
      </c>
      <c r="H349">
        <v>1</v>
      </c>
      <c r="I349" t="s">
        <v>20</v>
      </c>
      <c r="J349" t="s">
        <v>20</v>
      </c>
      <c r="K349" s="7">
        <f t="shared" si="17"/>
        <v>11707</v>
      </c>
      <c r="L349">
        <v>191</v>
      </c>
      <c r="M349" s="6">
        <f>IF(ISERROR(E349/L349),0,E349/L349)</f>
        <v>66.005235602094245</v>
      </c>
      <c r="N349" t="s">
        <v>21</v>
      </c>
      <c r="O349" t="s">
        <v>22</v>
      </c>
      <c r="P349">
        <v>1423634400</v>
      </c>
      <c r="Q349">
        <v>1425708000</v>
      </c>
      <c r="R349" s="10">
        <f t="shared" si="15"/>
        <v>42046.25</v>
      </c>
      <c r="S349" s="10">
        <f t="shared" si="15"/>
        <v>42070.25</v>
      </c>
      <c r="T349" t="b">
        <v>0</v>
      </c>
      <c r="U349" t="b">
        <v>0</v>
      </c>
      <c r="V349" t="s">
        <v>28</v>
      </c>
      <c r="W349" t="s">
        <v>2037</v>
      </c>
      <c r="X349" t="s">
        <v>2043</v>
      </c>
    </row>
    <row r="350" spans="1:24" ht="46.8" x14ac:dyDescent="0.3">
      <c r="A350">
        <v>348</v>
      </c>
      <c r="B350" t="s">
        <v>748</v>
      </c>
      <c r="C350" s="3" t="s">
        <v>749</v>
      </c>
      <c r="D350">
        <v>199000</v>
      </c>
      <c r="E350" s="7">
        <f>IF(ISERROR(F350*H350),0,F350*H350)</f>
        <v>142823</v>
      </c>
      <c r="F350">
        <v>142823</v>
      </c>
      <c r="G350" s="7">
        <f t="shared" si="16"/>
        <v>71.770351758793964</v>
      </c>
      <c r="H350">
        <v>1</v>
      </c>
      <c r="I350" t="s">
        <v>14</v>
      </c>
      <c r="J350" t="s">
        <v>14</v>
      </c>
      <c r="K350" s="7">
        <f t="shared" si="17"/>
        <v>-56177</v>
      </c>
      <c r="L350">
        <v>3483</v>
      </c>
      <c r="M350" s="6">
        <f>IF(ISERROR(E350/L350),0,E350/L350)</f>
        <v>41.005742176284812</v>
      </c>
      <c r="N350" t="s">
        <v>21</v>
      </c>
      <c r="O350" t="s">
        <v>22</v>
      </c>
      <c r="P350">
        <v>1487224800</v>
      </c>
      <c r="Q350">
        <v>1488348000</v>
      </c>
      <c r="R350" s="10">
        <f t="shared" si="15"/>
        <v>42782.25</v>
      </c>
      <c r="S350" s="10">
        <f t="shared" si="15"/>
        <v>42795.25</v>
      </c>
      <c r="T350" t="b">
        <v>0</v>
      </c>
      <c r="U350" t="b">
        <v>0</v>
      </c>
      <c r="V350" t="s">
        <v>17</v>
      </c>
      <c r="W350" t="s">
        <v>2035</v>
      </c>
      <c r="X350" t="s">
        <v>2041</v>
      </c>
    </row>
    <row r="351" spans="1:24" ht="46.8" x14ac:dyDescent="0.3">
      <c r="A351">
        <v>349</v>
      </c>
      <c r="B351" t="s">
        <v>750</v>
      </c>
      <c r="C351" s="3" t="s">
        <v>751</v>
      </c>
      <c r="D351">
        <v>180800</v>
      </c>
      <c r="E351" s="7">
        <f>IF(ISERROR(F351*H351),0,F351*H351)</f>
        <v>95958</v>
      </c>
      <c r="F351">
        <v>95958</v>
      </c>
      <c r="G351" s="7">
        <f t="shared" si="16"/>
        <v>53.074115044247783</v>
      </c>
      <c r="H351">
        <v>1</v>
      </c>
      <c r="I351" t="s">
        <v>14</v>
      </c>
      <c r="J351" t="s">
        <v>14</v>
      </c>
      <c r="K351" s="7">
        <f t="shared" si="17"/>
        <v>-84842</v>
      </c>
      <c r="L351">
        <v>923</v>
      </c>
      <c r="M351" s="6">
        <f>IF(ISERROR(E351/L351),0,E351/L351)</f>
        <v>103.96316359696641</v>
      </c>
      <c r="N351" t="s">
        <v>21</v>
      </c>
      <c r="O351" t="s">
        <v>22</v>
      </c>
      <c r="P351">
        <v>1500008400</v>
      </c>
      <c r="Q351">
        <v>1502600400</v>
      </c>
      <c r="R351" s="10">
        <f t="shared" si="15"/>
        <v>42930.208333333328</v>
      </c>
      <c r="S351" s="10">
        <f t="shared" si="15"/>
        <v>42960.208333333328</v>
      </c>
      <c r="T351" t="b">
        <v>0</v>
      </c>
      <c r="U351" t="b">
        <v>0</v>
      </c>
      <c r="V351" t="s">
        <v>33</v>
      </c>
      <c r="W351" t="s">
        <v>2038</v>
      </c>
      <c r="X351" t="s">
        <v>2044</v>
      </c>
    </row>
    <row r="352" spans="1:24" ht="46.8" x14ac:dyDescent="0.3">
      <c r="A352">
        <v>350</v>
      </c>
      <c r="B352" t="s">
        <v>752</v>
      </c>
      <c r="C352" s="3" t="s">
        <v>753</v>
      </c>
      <c r="D352">
        <v>100</v>
      </c>
      <c r="E352" s="7">
        <f>IF(ISERROR(F352*H352),0,F352*H352)</f>
        <v>5</v>
      </c>
      <c r="F352">
        <v>5</v>
      </c>
      <c r="G352" s="7">
        <f t="shared" si="16"/>
        <v>5</v>
      </c>
      <c r="H352">
        <v>1</v>
      </c>
      <c r="I352" t="s">
        <v>14</v>
      </c>
      <c r="J352" t="s">
        <v>14</v>
      </c>
      <c r="K352" s="7">
        <f t="shared" si="17"/>
        <v>-95</v>
      </c>
      <c r="L352">
        <v>1</v>
      </c>
      <c r="M352" s="6">
        <f>IF(ISERROR(E352/L352),0,E352/L352)</f>
        <v>5</v>
      </c>
      <c r="N352" t="s">
        <v>21</v>
      </c>
      <c r="O352" t="s">
        <v>22</v>
      </c>
      <c r="P352">
        <v>1432098000</v>
      </c>
      <c r="Q352">
        <v>1433653200</v>
      </c>
      <c r="R352" s="10">
        <f t="shared" si="15"/>
        <v>42144.208333333328</v>
      </c>
      <c r="S352" s="10">
        <f t="shared" si="15"/>
        <v>42162.208333333328</v>
      </c>
      <c r="T352" t="b">
        <v>0</v>
      </c>
      <c r="U352" t="b">
        <v>1</v>
      </c>
      <c r="V352" t="s">
        <v>159</v>
      </c>
      <c r="W352" t="s">
        <v>2036</v>
      </c>
      <c r="X352" t="s">
        <v>2060</v>
      </c>
    </row>
    <row r="353" spans="1:24" ht="46.8" x14ac:dyDescent="0.3">
      <c r="A353">
        <v>351</v>
      </c>
      <c r="B353" t="s">
        <v>754</v>
      </c>
      <c r="C353" s="3" t="s">
        <v>755</v>
      </c>
      <c r="D353">
        <v>74100</v>
      </c>
      <c r="E353" s="7">
        <f>IF(ISERROR(F353*H353),0,F353*H353)</f>
        <v>94631</v>
      </c>
      <c r="F353">
        <v>94631</v>
      </c>
      <c r="G353" s="7">
        <f t="shared" si="16"/>
        <v>127.70715249662618</v>
      </c>
      <c r="H353">
        <v>1</v>
      </c>
      <c r="I353" t="s">
        <v>20</v>
      </c>
      <c r="J353" t="s">
        <v>20</v>
      </c>
      <c r="K353" s="7">
        <f t="shared" si="17"/>
        <v>20531</v>
      </c>
      <c r="L353">
        <v>2013</v>
      </c>
      <c r="M353" s="6">
        <f>IF(ISERROR(E353/L353),0,E353/L353)</f>
        <v>47.009935419771487</v>
      </c>
      <c r="N353" t="s">
        <v>21</v>
      </c>
      <c r="O353" t="s">
        <v>22</v>
      </c>
      <c r="P353">
        <v>1440392400</v>
      </c>
      <c r="Q353">
        <v>1441602000</v>
      </c>
      <c r="R353" s="10">
        <f t="shared" si="15"/>
        <v>42240.208333333328</v>
      </c>
      <c r="S353" s="10">
        <f t="shared" si="15"/>
        <v>42254.208333333328</v>
      </c>
      <c r="T353" t="b">
        <v>0</v>
      </c>
      <c r="U353" t="b">
        <v>0</v>
      </c>
      <c r="V353" t="s">
        <v>23</v>
      </c>
      <c r="W353" t="s">
        <v>2036</v>
      </c>
      <c r="X353" t="s">
        <v>2042</v>
      </c>
    </row>
    <row r="354" spans="1:24" ht="46.8" x14ac:dyDescent="0.3">
      <c r="A354">
        <v>352</v>
      </c>
      <c r="B354" t="s">
        <v>756</v>
      </c>
      <c r="C354" s="3" t="s">
        <v>757</v>
      </c>
      <c r="D354">
        <v>2800</v>
      </c>
      <c r="E354" s="7">
        <f>IF(ISERROR(F354*H354),0,F354*H354)</f>
        <v>722.98</v>
      </c>
      <c r="F354">
        <v>977</v>
      </c>
      <c r="G354" s="7">
        <f t="shared" si="16"/>
        <v>25.820714285714285</v>
      </c>
      <c r="H354">
        <v>0.74</v>
      </c>
      <c r="I354" t="s">
        <v>14</v>
      </c>
      <c r="J354" t="s">
        <v>14</v>
      </c>
      <c r="K354" s="7">
        <f t="shared" si="17"/>
        <v>-2077.02</v>
      </c>
      <c r="L354">
        <v>33</v>
      </c>
      <c r="M354" s="6">
        <f>IF(ISERROR(E354/L354),0,E354/L354)</f>
        <v>21.90848484848485</v>
      </c>
      <c r="N354" t="s">
        <v>15</v>
      </c>
      <c r="O354" t="s">
        <v>16</v>
      </c>
      <c r="P354">
        <v>1446876000</v>
      </c>
      <c r="Q354">
        <v>1447567200</v>
      </c>
      <c r="R354" s="10">
        <f t="shared" si="15"/>
        <v>42315.25</v>
      </c>
      <c r="S354" s="10">
        <f t="shared" si="15"/>
        <v>42323.25</v>
      </c>
      <c r="T354" t="b">
        <v>0</v>
      </c>
      <c r="U354" t="b">
        <v>0</v>
      </c>
      <c r="V354" t="s">
        <v>33</v>
      </c>
      <c r="W354" t="s">
        <v>2038</v>
      </c>
      <c r="X354" t="s">
        <v>2044</v>
      </c>
    </row>
    <row r="355" spans="1:24" ht="46.8" x14ac:dyDescent="0.3">
      <c r="A355">
        <v>353</v>
      </c>
      <c r="B355" t="s">
        <v>758</v>
      </c>
      <c r="C355" s="3" t="s">
        <v>759</v>
      </c>
      <c r="D355">
        <v>33600</v>
      </c>
      <c r="E355" s="7">
        <f>IF(ISERROR(F355*H355),0,F355*H355)</f>
        <v>137961</v>
      </c>
      <c r="F355">
        <v>137961</v>
      </c>
      <c r="G355" s="7">
        <f t="shared" si="16"/>
        <v>410.59821428571428</v>
      </c>
      <c r="H355">
        <v>1</v>
      </c>
      <c r="I355" t="s">
        <v>20</v>
      </c>
      <c r="J355" t="s">
        <v>20</v>
      </c>
      <c r="K355" s="7">
        <f t="shared" si="17"/>
        <v>104361</v>
      </c>
      <c r="L355">
        <v>1703</v>
      </c>
      <c r="M355" s="6">
        <f>IF(ISERROR(E355/L355),0,E355/L355)</f>
        <v>81.010569583088667</v>
      </c>
      <c r="N355" t="s">
        <v>21</v>
      </c>
      <c r="O355" t="s">
        <v>22</v>
      </c>
      <c r="P355">
        <v>1562302800</v>
      </c>
      <c r="Q355">
        <v>1562389200</v>
      </c>
      <c r="R355" s="10">
        <f t="shared" si="15"/>
        <v>43651.208333333328</v>
      </c>
      <c r="S355" s="10">
        <f t="shared" si="15"/>
        <v>43652.208333333328</v>
      </c>
      <c r="T355" t="b">
        <v>0</v>
      </c>
      <c r="U355" t="b">
        <v>0</v>
      </c>
      <c r="V355" t="s">
        <v>33</v>
      </c>
      <c r="W355" t="s">
        <v>2038</v>
      </c>
      <c r="X355" t="s">
        <v>2044</v>
      </c>
    </row>
    <row r="356" spans="1:24" ht="46.8" x14ac:dyDescent="0.3">
      <c r="A356">
        <v>354</v>
      </c>
      <c r="B356" t="s">
        <v>760</v>
      </c>
      <c r="C356" s="3" t="s">
        <v>761</v>
      </c>
      <c r="D356">
        <v>6100</v>
      </c>
      <c r="E356" s="7">
        <f>IF(ISERROR(F356*H356),0,F356*H356)</f>
        <v>1132.2</v>
      </c>
      <c r="F356">
        <v>7548</v>
      </c>
      <c r="G356" s="7">
        <f t="shared" si="16"/>
        <v>18.560655737704916</v>
      </c>
      <c r="H356">
        <v>0.15</v>
      </c>
      <c r="I356" t="s">
        <v>20</v>
      </c>
      <c r="J356" t="s">
        <v>14</v>
      </c>
      <c r="K356" s="7">
        <f t="shared" si="17"/>
        <v>-4967.8</v>
      </c>
      <c r="L356">
        <v>80</v>
      </c>
      <c r="M356" s="6">
        <f>IF(ISERROR(E356/L356),0,E356/L356)</f>
        <v>14.1525</v>
      </c>
      <c r="N356" t="s">
        <v>36</v>
      </c>
      <c r="O356" t="s">
        <v>37</v>
      </c>
      <c r="P356">
        <v>1378184400</v>
      </c>
      <c r="Q356">
        <v>1378789200</v>
      </c>
      <c r="R356" s="10">
        <f t="shared" si="15"/>
        <v>41520.208333333336</v>
      </c>
      <c r="S356" s="10">
        <f t="shared" si="15"/>
        <v>41527.208333333336</v>
      </c>
      <c r="T356" t="b">
        <v>0</v>
      </c>
      <c r="U356" t="b">
        <v>0</v>
      </c>
      <c r="V356" t="s">
        <v>42</v>
      </c>
      <c r="W356" t="s">
        <v>2039</v>
      </c>
      <c r="X356" t="s">
        <v>2045</v>
      </c>
    </row>
    <row r="357" spans="1:24" ht="46.8" x14ac:dyDescent="0.3">
      <c r="A357">
        <v>355</v>
      </c>
      <c r="B357" t="s">
        <v>762</v>
      </c>
      <c r="C357" s="3" t="s">
        <v>763</v>
      </c>
      <c r="D357">
        <v>3800</v>
      </c>
      <c r="E357" s="7">
        <f>IF(ISERROR(F357*H357),0,F357*H357)</f>
        <v>2241</v>
      </c>
      <c r="F357">
        <v>2241</v>
      </c>
      <c r="G357" s="7">
        <f t="shared" si="16"/>
        <v>58.973684210526315</v>
      </c>
      <c r="H357">
        <v>1</v>
      </c>
      <c r="I357" t="s">
        <v>47</v>
      </c>
      <c r="J357" t="s">
        <v>47</v>
      </c>
      <c r="K357" s="7">
        <f t="shared" si="17"/>
        <v>-1559</v>
      </c>
      <c r="L357">
        <v>86</v>
      </c>
      <c r="M357" s="6">
        <f>IF(ISERROR(E357/L357),0,E357/L357)</f>
        <v>26.058139534883722</v>
      </c>
      <c r="N357" t="s">
        <v>21</v>
      </c>
      <c r="O357" t="s">
        <v>22</v>
      </c>
      <c r="P357">
        <v>1485064800</v>
      </c>
      <c r="Q357">
        <v>1488520800</v>
      </c>
      <c r="R357" s="10">
        <f t="shared" si="15"/>
        <v>42757.25</v>
      </c>
      <c r="S357" s="10">
        <f t="shared" si="15"/>
        <v>42797.25</v>
      </c>
      <c r="T357" t="b">
        <v>0</v>
      </c>
      <c r="U357" t="b">
        <v>0</v>
      </c>
      <c r="V357" t="s">
        <v>65</v>
      </c>
      <c r="W357" t="s">
        <v>2037</v>
      </c>
      <c r="X357" t="s">
        <v>2049</v>
      </c>
    </row>
    <row r="358" spans="1:24" ht="46.8" x14ac:dyDescent="0.3">
      <c r="A358">
        <v>356</v>
      </c>
      <c r="B358" t="s">
        <v>764</v>
      </c>
      <c r="C358" s="3" t="s">
        <v>765</v>
      </c>
      <c r="D358">
        <v>9300</v>
      </c>
      <c r="E358" s="7">
        <f>IF(ISERROR(F358*H358),0,F358*H358)</f>
        <v>3842.7200000000003</v>
      </c>
      <c r="F358">
        <v>3431</v>
      </c>
      <c r="G358" s="7">
        <f t="shared" si="16"/>
        <v>41.319569892473126</v>
      </c>
      <c r="H358">
        <v>1.1200000000000001</v>
      </c>
      <c r="I358" t="s">
        <v>14</v>
      </c>
      <c r="J358" t="s">
        <v>14</v>
      </c>
      <c r="K358" s="7">
        <f t="shared" si="17"/>
        <v>-5457.28</v>
      </c>
      <c r="L358">
        <v>40</v>
      </c>
      <c r="M358" s="6">
        <f>IF(ISERROR(E358/L358),0,E358/L358)</f>
        <v>96.068000000000012</v>
      </c>
      <c r="N358" t="s">
        <v>107</v>
      </c>
      <c r="O358" t="s">
        <v>108</v>
      </c>
      <c r="P358">
        <v>1326520800</v>
      </c>
      <c r="Q358">
        <v>1327298400</v>
      </c>
      <c r="R358" s="10">
        <f t="shared" si="15"/>
        <v>40922.25</v>
      </c>
      <c r="S358" s="10">
        <f t="shared" si="15"/>
        <v>40931.25</v>
      </c>
      <c r="T358" t="b">
        <v>0</v>
      </c>
      <c r="U358" t="b">
        <v>0</v>
      </c>
      <c r="V358" t="s">
        <v>33</v>
      </c>
      <c r="W358" t="s">
        <v>2038</v>
      </c>
      <c r="X358" t="s">
        <v>2044</v>
      </c>
    </row>
    <row r="359" spans="1:24" ht="46.8" x14ac:dyDescent="0.3">
      <c r="A359">
        <v>357</v>
      </c>
      <c r="B359" t="s">
        <v>766</v>
      </c>
      <c r="C359" s="3" t="s">
        <v>767</v>
      </c>
      <c r="D359">
        <v>2300</v>
      </c>
      <c r="E359" s="7">
        <f>IF(ISERROR(F359*H359),0,F359*H359)</f>
        <v>4253</v>
      </c>
      <c r="F359">
        <v>4253</v>
      </c>
      <c r="G359" s="7">
        <f t="shared" si="16"/>
        <v>184.91304347826087</v>
      </c>
      <c r="H359">
        <v>1</v>
      </c>
      <c r="I359" t="s">
        <v>20</v>
      </c>
      <c r="J359" t="s">
        <v>20</v>
      </c>
      <c r="K359" s="7">
        <f t="shared" si="17"/>
        <v>1953</v>
      </c>
      <c r="L359">
        <v>41</v>
      </c>
      <c r="M359" s="6">
        <f>IF(ISERROR(E359/L359),0,E359/L359)</f>
        <v>103.73170731707317</v>
      </c>
      <c r="N359" t="s">
        <v>21</v>
      </c>
      <c r="O359" t="s">
        <v>22</v>
      </c>
      <c r="P359">
        <v>1441256400</v>
      </c>
      <c r="Q359">
        <v>1443416400</v>
      </c>
      <c r="R359" s="10">
        <f t="shared" si="15"/>
        <v>42250.208333333328</v>
      </c>
      <c r="S359" s="10">
        <f t="shared" si="15"/>
        <v>42275.208333333328</v>
      </c>
      <c r="T359" t="b">
        <v>0</v>
      </c>
      <c r="U359" t="b">
        <v>0</v>
      </c>
      <c r="V359" t="s">
        <v>89</v>
      </c>
      <c r="W359" t="s">
        <v>2052</v>
      </c>
      <c r="X359" t="s">
        <v>2053</v>
      </c>
    </row>
    <row r="360" spans="1:24" ht="46.8" x14ac:dyDescent="0.3">
      <c r="A360">
        <v>358</v>
      </c>
      <c r="B360" t="s">
        <v>768</v>
      </c>
      <c r="C360" s="3" t="s">
        <v>769</v>
      </c>
      <c r="D360">
        <v>9700</v>
      </c>
      <c r="E360" s="7">
        <f>IF(ISERROR(F360*H360),0,F360*H360)</f>
        <v>848.04</v>
      </c>
      <c r="F360">
        <v>1146</v>
      </c>
      <c r="G360" s="7">
        <f t="shared" si="16"/>
        <v>8.7426804123711328</v>
      </c>
      <c r="H360">
        <v>0.74</v>
      </c>
      <c r="I360" t="s">
        <v>14</v>
      </c>
      <c r="J360" t="s">
        <v>14</v>
      </c>
      <c r="K360" s="7">
        <f t="shared" si="17"/>
        <v>-8851.9599999999991</v>
      </c>
      <c r="L360">
        <v>23</v>
      </c>
      <c r="M360" s="6">
        <f>IF(ISERROR(E360/L360),0,E360/L360)</f>
        <v>36.871304347826083</v>
      </c>
      <c r="N360" t="s">
        <v>15</v>
      </c>
      <c r="O360" t="s">
        <v>16</v>
      </c>
      <c r="P360">
        <v>1533877200</v>
      </c>
      <c r="Q360">
        <v>1534136400</v>
      </c>
      <c r="R360" s="10">
        <f t="shared" si="15"/>
        <v>43322.208333333328</v>
      </c>
      <c r="S360" s="10">
        <f t="shared" si="15"/>
        <v>43325.208333333328</v>
      </c>
      <c r="T360" t="b">
        <v>1</v>
      </c>
      <c r="U360" t="b">
        <v>0</v>
      </c>
      <c r="V360" t="s">
        <v>122</v>
      </c>
      <c r="W360" t="s">
        <v>2056</v>
      </c>
      <c r="X360" t="s">
        <v>2057</v>
      </c>
    </row>
    <row r="361" spans="1:24" ht="46.8" x14ac:dyDescent="0.3">
      <c r="A361">
        <v>359</v>
      </c>
      <c r="B361" t="s">
        <v>770</v>
      </c>
      <c r="C361" s="3" t="s">
        <v>771</v>
      </c>
      <c r="D361">
        <v>4000</v>
      </c>
      <c r="E361" s="7">
        <f>IF(ISERROR(F361*H361),0,F361*H361)</f>
        <v>11948</v>
      </c>
      <c r="F361">
        <v>11948</v>
      </c>
      <c r="G361" s="7">
        <f t="shared" si="16"/>
        <v>298.7</v>
      </c>
      <c r="H361">
        <v>1</v>
      </c>
      <c r="I361" t="s">
        <v>20</v>
      </c>
      <c r="J361" t="s">
        <v>20</v>
      </c>
      <c r="K361" s="7">
        <f t="shared" si="17"/>
        <v>7948</v>
      </c>
      <c r="L361">
        <v>187</v>
      </c>
      <c r="M361" s="6">
        <f>IF(ISERROR(E361/L361),0,E361/L361)</f>
        <v>63.893048128342244</v>
      </c>
      <c r="N361" t="s">
        <v>21</v>
      </c>
      <c r="O361" t="s">
        <v>22</v>
      </c>
      <c r="P361">
        <v>1314421200</v>
      </c>
      <c r="Q361">
        <v>1315026000</v>
      </c>
      <c r="R361" s="10">
        <f t="shared" si="15"/>
        <v>40782.208333333336</v>
      </c>
      <c r="S361" s="10">
        <f t="shared" si="15"/>
        <v>40789.208333333336</v>
      </c>
      <c r="T361" t="b">
        <v>0</v>
      </c>
      <c r="U361" t="b">
        <v>0</v>
      </c>
      <c r="V361" t="s">
        <v>71</v>
      </c>
      <c r="W361" t="s">
        <v>2039</v>
      </c>
      <c r="X361" t="s">
        <v>2051</v>
      </c>
    </row>
    <row r="362" spans="1:24" ht="46.8" x14ac:dyDescent="0.3">
      <c r="A362">
        <v>360</v>
      </c>
      <c r="B362" t="s">
        <v>772</v>
      </c>
      <c r="C362" s="3" t="s">
        <v>773</v>
      </c>
      <c r="D362">
        <v>59700</v>
      </c>
      <c r="E362" s="7">
        <f>IF(ISERROR(F362*H362),0,F362*H362)</f>
        <v>182428.2</v>
      </c>
      <c r="F362">
        <v>135132</v>
      </c>
      <c r="G362" s="7">
        <f t="shared" si="16"/>
        <v>305.57487437185932</v>
      </c>
      <c r="H362">
        <v>1.35</v>
      </c>
      <c r="I362" t="s">
        <v>20</v>
      </c>
      <c r="J362" t="s">
        <v>20</v>
      </c>
      <c r="K362" s="7">
        <f t="shared" si="17"/>
        <v>122728.20000000001</v>
      </c>
      <c r="L362">
        <v>2875</v>
      </c>
      <c r="M362" s="6">
        <f>IF(ISERROR(E362/L362),0,E362/L362)</f>
        <v>63.453286956521744</v>
      </c>
      <c r="N362" t="s">
        <v>40</v>
      </c>
      <c r="O362" t="s">
        <v>41</v>
      </c>
      <c r="P362">
        <v>1293861600</v>
      </c>
      <c r="Q362">
        <v>1295071200</v>
      </c>
      <c r="R362" s="10">
        <f t="shared" si="15"/>
        <v>40544.25</v>
      </c>
      <c r="S362" s="10">
        <f t="shared" si="15"/>
        <v>40558.25</v>
      </c>
      <c r="T362" t="b">
        <v>0</v>
      </c>
      <c r="U362" t="b">
        <v>1</v>
      </c>
      <c r="V362" t="s">
        <v>33</v>
      </c>
      <c r="W362" t="s">
        <v>2038</v>
      </c>
      <c r="X362" t="s">
        <v>2044</v>
      </c>
    </row>
    <row r="363" spans="1:24" ht="62.4" x14ac:dyDescent="0.3">
      <c r="A363">
        <v>361</v>
      </c>
      <c r="B363" t="s">
        <v>774</v>
      </c>
      <c r="C363" s="3" t="s">
        <v>775</v>
      </c>
      <c r="D363">
        <v>5500</v>
      </c>
      <c r="E363" s="7">
        <f>IF(ISERROR(F363*H363),0,F363*H363)</f>
        <v>9546</v>
      </c>
      <c r="F363">
        <v>9546</v>
      </c>
      <c r="G363" s="7">
        <f t="shared" si="16"/>
        <v>173.56363636363636</v>
      </c>
      <c r="H363">
        <v>1</v>
      </c>
      <c r="I363" t="s">
        <v>20</v>
      </c>
      <c r="J363" t="s">
        <v>20</v>
      </c>
      <c r="K363" s="7">
        <f t="shared" si="17"/>
        <v>4046</v>
      </c>
      <c r="L363">
        <v>88</v>
      </c>
      <c r="M363" s="6">
        <f>IF(ISERROR(E363/L363),0,E363/L363)</f>
        <v>108.47727272727273</v>
      </c>
      <c r="N363" t="s">
        <v>21</v>
      </c>
      <c r="O363" t="s">
        <v>22</v>
      </c>
      <c r="P363">
        <v>1507352400</v>
      </c>
      <c r="Q363">
        <v>1509426000</v>
      </c>
      <c r="R363" s="10">
        <f t="shared" si="15"/>
        <v>43015.208333333328</v>
      </c>
      <c r="S363" s="10">
        <f t="shared" si="15"/>
        <v>43039.208333333328</v>
      </c>
      <c r="T363" t="b">
        <v>0</v>
      </c>
      <c r="U363" t="b">
        <v>0</v>
      </c>
      <c r="V363" t="s">
        <v>33</v>
      </c>
      <c r="W363" t="s">
        <v>2038</v>
      </c>
      <c r="X363" t="s">
        <v>2044</v>
      </c>
    </row>
    <row r="364" spans="1:24" ht="62.4" x14ac:dyDescent="0.3">
      <c r="A364">
        <v>362</v>
      </c>
      <c r="B364" t="s">
        <v>776</v>
      </c>
      <c r="C364" s="3" t="s">
        <v>777</v>
      </c>
      <c r="D364">
        <v>3700</v>
      </c>
      <c r="E364" s="7">
        <f>IF(ISERROR(F364*H364),0,F364*H364)</f>
        <v>13755</v>
      </c>
      <c r="F364">
        <v>13755</v>
      </c>
      <c r="G364" s="7">
        <f t="shared" si="16"/>
        <v>371.75675675675677</v>
      </c>
      <c r="H364">
        <v>1</v>
      </c>
      <c r="I364" t="s">
        <v>20</v>
      </c>
      <c r="J364" t="s">
        <v>20</v>
      </c>
      <c r="K364" s="7">
        <f t="shared" si="17"/>
        <v>10055</v>
      </c>
      <c r="L364">
        <v>191</v>
      </c>
      <c r="M364" s="6">
        <f>IF(ISERROR(E364/L364),0,E364/L364)</f>
        <v>72.015706806282722</v>
      </c>
      <c r="N364" t="s">
        <v>21</v>
      </c>
      <c r="O364" t="s">
        <v>22</v>
      </c>
      <c r="P364">
        <v>1296108000</v>
      </c>
      <c r="Q364">
        <v>1299391200</v>
      </c>
      <c r="R364" s="10">
        <f t="shared" si="15"/>
        <v>40570.25</v>
      </c>
      <c r="S364" s="10">
        <f t="shared" si="15"/>
        <v>40608.25</v>
      </c>
      <c r="T364" t="b">
        <v>0</v>
      </c>
      <c r="U364" t="b">
        <v>0</v>
      </c>
      <c r="V364" t="s">
        <v>23</v>
      </c>
      <c r="W364" t="s">
        <v>2036</v>
      </c>
      <c r="X364" t="s">
        <v>2042</v>
      </c>
    </row>
    <row r="365" spans="1:24" ht="62.4" x14ac:dyDescent="0.3">
      <c r="A365">
        <v>363</v>
      </c>
      <c r="B365" t="s">
        <v>778</v>
      </c>
      <c r="C365" s="3" t="s">
        <v>779</v>
      </c>
      <c r="D365">
        <v>5200</v>
      </c>
      <c r="E365" s="7">
        <f>IF(ISERROR(F365*H365),0,F365*H365)</f>
        <v>8330</v>
      </c>
      <c r="F365">
        <v>8330</v>
      </c>
      <c r="G365" s="7">
        <f t="shared" si="16"/>
        <v>160.19230769230771</v>
      </c>
      <c r="H365">
        <v>1</v>
      </c>
      <c r="I365" t="s">
        <v>20</v>
      </c>
      <c r="J365" t="s">
        <v>20</v>
      </c>
      <c r="K365" s="7">
        <f t="shared" si="17"/>
        <v>3130</v>
      </c>
      <c r="L365">
        <v>139</v>
      </c>
      <c r="M365" s="6">
        <f>IF(ISERROR(E365/L365),0,E365/L365)</f>
        <v>59.928057553956833</v>
      </c>
      <c r="N365" t="s">
        <v>21</v>
      </c>
      <c r="O365" t="s">
        <v>22</v>
      </c>
      <c r="P365">
        <v>1324965600</v>
      </c>
      <c r="Q365">
        <v>1325052000</v>
      </c>
      <c r="R365" s="10">
        <f t="shared" si="15"/>
        <v>40904.25</v>
      </c>
      <c r="S365" s="10">
        <f t="shared" si="15"/>
        <v>40905.25</v>
      </c>
      <c r="T365" t="b">
        <v>0</v>
      </c>
      <c r="U365" t="b">
        <v>0</v>
      </c>
      <c r="V365" t="s">
        <v>23</v>
      </c>
      <c r="W365" t="s">
        <v>2036</v>
      </c>
      <c r="X365" t="s">
        <v>2042</v>
      </c>
    </row>
    <row r="366" spans="1:24" ht="46.8" x14ac:dyDescent="0.3">
      <c r="A366">
        <v>364</v>
      </c>
      <c r="B366" t="s">
        <v>780</v>
      </c>
      <c r="C366" s="3" t="s">
        <v>781</v>
      </c>
      <c r="D366">
        <v>900</v>
      </c>
      <c r="E366" s="7">
        <f>IF(ISERROR(F366*H366),0,F366*H366)</f>
        <v>14547</v>
      </c>
      <c r="F366">
        <v>14547</v>
      </c>
      <c r="G366" s="7">
        <f t="shared" si="16"/>
        <v>1616.3333333333335</v>
      </c>
      <c r="H366">
        <v>1</v>
      </c>
      <c r="I366" t="s">
        <v>20</v>
      </c>
      <c r="J366" t="s">
        <v>20</v>
      </c>
      <c r="K366" s="7">
        <f t="shared" si="17"/>
        <v>13647</v>
      </c>
      <c r="L366">
        <v>186</v>
      </c>
      <c r="M366" s="6">
        <f>IF(ISERROR(E366/L366),0,E366/L366)</f>
        <v>78.209677419354833</v>
      </c>
      <c r="N366" t="s">
        <v>21</v>
      </c>
      <c r="O366" t="s">
        <v>22</v>
      </c>
      <c r="P366">
        <v>1520229600</v>
      </c>
      <c r="Q366">
        <v>1522818000</v>
      </c>
      <c r="R366" s="10">
        <f t="shared" si="15"/>
        <v>43164.25</v>
      </c>
      <c r="S366" s="10">
        <f t="shared" si="15"/>
        <v>43194.208333333328</v>
      </c>
      <c r="T366" t="b">
        <v>0</v>
      </c>
      <c r="U366" t="b">
        <v>0</v>
      </c>
      <c r="V366" t="s">
        <v>60</v>
      </c>
      <c r="W366" t="s">
        <v>2036</v>
      </c>
      <c r="X366" t="s">
        <v>2048</v>
      </c>
    </row>
    <row r="367" spans="1:24" ht="46.8" x14ac:dyDescent="0.3">
      <c r="A367">
        <v>365</v>
      </c>
      <c r="B367" t="s">
        <v>782</v>
      </c>
      <c r="C367" s="3" t="s">
        <v>783</v>
      </c>
      <c r="D367">
        <v>1600</v>
      </c>
      <c r="E367" s="7">
        <f>IF(ISERROR(F367*H367),0,F367*H367)</f>
        <v>8097.15</v>
      </c>
      <c r="F367">
        <v>11735</v>
      </c>
      <c r="G367" s="7">
        <f t="shared" si="16"/>
        <v>506.07187499999998</v>
      </c>
      <c r="H367">
        <v>0.69</v>
      </c>
      <c r="I367" t="s">
        <v>20</v>
      </c>
      <c r="J367" t="s">
        <v>20</v>
      </c>
      <c r="K367" s="7">
        <f t="shared" si="17"/>
        <v>6497.15</v>
      </c>
      <c r="L367">
        <v>112</v>
      </c>
      <c r="M367" s="6">
        <f>IF(ISERROR(E367/L367),0,E367/L367)</f>
        <v>72.295982142857142</v>
      </c>
      <c r="N367" t="s">
        <v>26</v>
      </c>
      <c r="O367" t="s">
        <v>27</v>
      </c>
      <c r="P367">
        <v>1482991200</v>
      </c>
      <c r="Q367">
        <v>1485324000</v>
      </c>
      <c r="R367" s="10">
        <f t="shared" si="15"/>
        <v>42733.25</v>
      </c>
      <c r="S367" s="10">
        <f t="shared" si="15"/>
        <v>42760.25</v>
      </c>
      <c r="T367" t="b">
        <v>0</v>
      </c>
      <c r="U367" t="b">
        <v>0</v>
      </c>
      <c r="V367" t="s">
        <v>33</v>
      </c>
      <c r="W367" t="s">
        <v>2038</v>
      </c>
      <c r="X367" t="s">
        <v>2044</v>
      </c>
    </row>
    <row r="368" spans="1:24" ht="46.8" x14ac:dyDescent="0.3">
      <c r="A368">
        <v>366</v>
      </c>
      <c r="B368" t="s">
        <v>784</v>
      </c>
      <c r="C368" s="3" t="s">
        <v>785</v>
      </c>
      <c r="D368">
        <v>1800</v>
      </c>
      <c r="E368" s="7">
        <f>IF(ISERROR(F368*H368),0,F368*H368)</f>
        <v>10658</v>
      </c>
      <c r="F368">
        <v>10658</v>
      </c>
      <c r="G368" s="7">
        <f t="shared" si="16"/>
        <v>592.11111111111109</v>
      </c>
      <c r="H368">
        <v>1</v>
      </c>
      <c r="I368" t="s">
        <v>20</v>
      </c>
      <c r="J368" t="s">
        <v>20</v>
      </c>
      <c r="K368" s="7">
        <f t="shared" si="17"/>
        <v>8858</v>
      </c>
      <c r="L368">
        <v>101</v>
      </c>
      <c r="M368" s="6">
        <f>IF(ISERROR(E368/L368),0,E368/L368)</f>
        <v>105.52475247524752</v>
      </c>
      <c r="N368" t="s">
        <v>21</v>
      </c>
      <c r="O368" t="s">
        <v>22</v>
      </c>
      <c r="P368">
        <v>1294034400</v>
      </c>
      <c r="Q368">
        <v>1294120800</v>
      </c>
      <c r="R368" s="10">
        <f t="shared" si="15"/>
        <v>40546.25</v>
      </c>
      <c r="S368" s="10">
        <f t="shared" si="15"/>
        <v>40547.25</v>
      </c>
      <c r="T368" t="b">
        <v>0</v>
      </c>
      <c r="U368" t="b">
        <v>1</v>
      </c>
      <c r="V368" t="s">
        <v>33</v>
      </c>
      <c r="W368" t="s">
        <v>2038</v>
      </c>
      <c r="X368" t="s">
        <v>2044</v>
      </c>
    </row>
    <row r="369" spans="1:24" ht="62.4" x14ac:dyDescent="0.3">
      <c r="A369">
        <v>367</v>
      </c>
      <c r="B369" t="s">
        <v>786</v>
      </c>
      <c r="C369" s="3" t="s">
        <v>787</v>
      </c>
      <c r="D369">
        <v>9900</v>
      </c>
      <c r="E369" s="7">
        <f>IF(ISERROR(F369*H369),0,F369*H369)</f>
        <v>1870</v>
      </c>
      <c r="F369">
        <v>1870</v>
      </c>
      <c r="G369" s="7">
        <f t="shared" si="16"/>
        <v>18.888888888888889</v>
      </c>
      <c r="H369">
        <v>1</v>
      </c>
      <c r="I369" t="s">
        <v>14</v>
      </c>
      <c r="J369" t="s">
        <v>14</v>
      </c>
      <c r="K369" s="7">
        <f t="shared" si="17"/>
        <v>-8030</v>
      </c>
      <c r="L369">
        <v>75</v>
      </c>
      <c r="M369" s="6">
        <f>IF(ISERROR(E369/L369),0,E369/L369)</f>
        <v>24.933333333333334</v>
      </c>
      <c r="N369" t="s">
        <v>21</v>
      </c>
      <c r="O369" t="s">
        <v>22</v>
      </c>
      <c r="P369">
        <v>1413608400</v>
      </c>
      <c r="Q369">
        <v>1415685600</v>
      </c>
      <c r="R369" s="10">
        <f t="shared" si="15"/>
        <v>41930.208333333336</v>
      </c>
      <c r="S369" s="10">
        <f t="shared" si="15"/>
        <v>41954.25</v>
      </c>
      <c r="T369" t="b">
        <v>0</v>
      </c>
      <c r="U369" t="b">
        <v>1</v>
      </c>
      <c r="V369" t="s">
        <v>33</v>
      </c>
      <c r="W369" t="s">
        <v>2038</v>
      </c>
      <c r="X369" t="s">
        <v>2044</v>
      </c>
    </row>
    <row r="370" spans="1:24" ht="46.8" x14ac:dyDescent="0.3">
      <c r="A370">
        <v>368</v>
      </c>
      <c r="B370" t="s">
        <v>788</v>
      </c>
      <c r="C370" s="3" t="s">
        <v>789</v>
      </c>
      <c r="D370">
        <v>5200</v>
      </c>
      <c r="E370" s="7">
        <f>IF(ISERROR(F370*H370),0,F370*H370)</f>
        <v>19431.900000000001</v>
      </c>
      <c r="F370">
        <v>14394</v>
      </c>
      <c r="G370" s="7">
        <f t="shared" si="16"/>
        <v>373.69038461538463</v>
      </c>
      <c r="H370">
        <v>1.35</v>
      </c>
      <c r="I370" t="s">
        <v>20</v>
      </c>
      <c r="J370" t="s">
        <v>20</v>
      </c>
      <c r="K370" s="7">
        <f t="shared" si="17"/>
        <v>14231.900000000001</v>
      </c>
      <c r="L370">
        <v>206</v>
      </c>
      <c r="M370" s="6">
        <f>IF(ISERROR(E370/L370),0,E370/L370)</f>
        <v>94.329611650485447</v>
      </c>
      <c r="N370" t="s">
        <v>40</v>
      </c>
      <c r="O370" t="s">
        <v>41</v>
      </c>
      <c r="P370">
        <v>1286946000</v>
      </c>
      <c r="Q370">
        <v>1288933200</v>
      </c>
      <c r="R370" s="10">
        <f t="shared" si="15"/>
        <v>40464.208333333336</v>
      </c>
      <c r="S370" s="10">
        <f t="shared" si="15"/>
        <v>40487.208333333336</v>
      </c>
      <c r="T370" t="b">
        <v>0</v>
      </c>
      <c r="U370" t="b">
        <v>1</v>
      </c>
      <c r="V370" t="s">
        <v>42</v>
      </c>
      <c r="W370" t="s">
        <v>2039</v>
      </c>
      <c r="X370" t="s">
        <v>2045</v>
      </c>
    </row>
    <row r="371" spans="1:24" ht="46.8" x14ac:dyDescent="0.3">
      <c r="A371">
        <v>369</v>
      </c>
      <c r="B371" t="s">
        <v>790</v>
      </c>
      <c r="C371" s="3" t="s">
        <v>791</v>
      </c>
      <c r="D371">
        <v>5400</v>
      </c>
      <c r="E371" s="7">
        <f>IF(ISERROR(F371*H371),0,F371*H371)</f>
        <v>14743</v>
      </c>
      <c r="F371">
        <v>14743</v>
      </c>
      <c r="G371" s="7">
        <f t="shared" si="16"/>
        <v>273.01851851851848</v>
      </c>
      <c r="H371">
        <v>1</v>
      </c>
      <c r="I371" t="s">
        <v>20</v>
      </c>
      <c r="J371" t="s">
        <v>20</v>
      </c>
      <c r="K371" s="7">
        <f t="shared" si="17"/>
        <v>9343</v>
      </c>
      <c r="L371">
        <v>154</v>
      </c>
      <c r="M371" s="6">
        <f>IF(ISERROR(E371/L371),0,E371/L371)</f>
        <v>95.733766233766232</v>
      </c>
      <c r="N371" t="s">
        <v>21</v>
      </c>
      <c r="O371" t="s">
        <v>22</v>
      </c>
      <c r="P371">
        <v>1359871200</v>
      </c>
      <c r="Q371">
        <v>1363237200</v>
      </c>
      <c r="R371" s="10">
        <f t="shared" si="15"/>
        <v>41308.25</v>
      </c>
      <c r="S371" s="10">
        <f t="shared" si="15"/>
        <v>41347.208333333336</v>
      </c>
      <c r="T371" t="b">
        <v>0</v>
      </c>
      <c r="U371" t="b">
        <v>1</v>
      </c>
      <c r="V371" t="s">
        <v>269</v>
      </c>
      <c r="W371" t="s">
        <v>2039</v>
      </c>
      <c r="X371" t="s">
        <v>2062</v>
      </c>
    </row>
    <row r="372" spans="1:24" ht="46.8" x14ac:dyDescent="0.3">
      <c r="A372">
        <v>370</v>
      </c>
      <c r="B372" t="s">
        <v>792</v>
      </c>
      <c r="C372" s="3" t="s">
        <v>793</v>
      </c>
      <c r="D372">
        <v>112300</v>
      </c>
      <c r="E372" s="7">
        <f>IF(ISERROR(F372*H372),0,F372*H372)</f>
        <v>178965</v>
      </c>
      <c r="F372">
        <v>178965</v>
      </c>
      <c r="G372" s="7">
        <f t="shared" si="16"/>
        <v>159.36331255565449</v>
      </c>
      <c r="H372">
        <v>1</v>
      </c>
      <c r="I372" t="s">
        <v>20</v>
      </c>
      <c r="J372" t="s">
        <v>20</v>
      </c>
      <c r="K372" s="7">
        <f t="shared" si="17"/>
        <v>66665</v>
      </c>
      <c r="L372">
        <v>5966</v>
      </c>
      <c r="M372" s="6">
        <f>IF(ISERROR(E372/L372),0,E372/L372)</f>
        <v>29.997485752598056</v>
      </c>
      <c r="N372" t="s">
        <v>21</v>
      </c>
      <c r="O372" t="s">
        <v>22</v>
      </c>
      <c r="P372">
        <v>1555304400</v>
      </c>
      <c r="Q372">
        <v>1555822800</v>
      </c>
      <c r="R372" s="10">
        <f t="shared" si="15"/>
        <v>43570.208333333328</v>
      </c>
      <c r="S372" s="10">
        <f t="shared" si="15"/>
        <v>43576.208333333328</v>
      </c>
      <c r="T372" t="b">
        <v>0</v>
      </c>
      <c r="U372" t="b">
        <v>0</v>
      </c>
      <c r="V372" t="s">
        <v>33</v>
      </c>
      <c r="W372" t="s">
        <v>2038</v>
      </c>
      <c r="X372" t="s">
        <v>2044</v>
      </c>
    </row>
    <row r="373" spans="1:24" ht="62.4" x14ac:dyDescent="0.3">
      <c r="A373">
        <v>371</v>
      </c>
      <c r="B373" t="s">
        <v>794</v>
      </c>
      <c r="C373" s="3" t="s">
        <v>795</v>
      </c>
      <c r="D373">
        <v>189200</v>
      </c>
      <c r="E373" s="7">
        <f>IF(ISERROR(F373*H373),0,F373*H373)</f>
        <v>128410</v>
      </c>
      <c r="F373">
        <v>128410</v>
      </c>
      <c r="G373" s="7">
        <f t="shared" si="16"/>
        <v>67.869978858350947</v>
      </c>
      <c r="H373">
        <v>1</v>
      </c>
      <c r="I373" t="s">
        <v>14</v>
      </c>
      <c r="J373" t="s">
        <v>14</v>
      </c>
      <c r="K373" s="7">
        <f t="shared" si="17"/>
        <v>-60790</v>
      </c>
      <c r="L373">
        <v>2176</v>
      </c>
      <c r="M373" s="6">
        <f>IF(ISERROR(E373/L373),0,E373/L373)</f>
        <v>59.011948529411768</v>
      </c>
      <c r="N373" t="s">
        <v>21</v>
      </c>
      <c r="O373" t="s">
        <v>22</v>
      </c>
      <c r="P373">
        <v>1423375200</v>
      </c>
      <c r="Q373">
        <v>1427778000</v>
      </c>
      <c r="R373" s="10">
        <f t="shared" si="15"/>
        <v>42043.25</v>
      </c>
      <c r="S373" s="10">
        <f t="shared" si="15"/>
        <v>42094.208333333328</v>
      </c>
      <c r="T373" t="b">
        <v>0</v>
      </c>
      <c r="U373" t="b">
        <v>0</v>
      </c>
      <c r="V373" t="s">
        <v>33</v>
      </c>
      <c r="W373" t="s">
        <v>2038</v>
      </c>
      <c r="X373" t="s">
        <v>2044</v>
      </c>
    </row>
    <row r="374" spans="1:24" ht="62.4" x14ac:dyDescent="0.3">
      <c r="A374">
        <v>372</v>
      </c>
      <c r="B374" t="s">
        <v>796</v>
      </c>
      <c r="C374" s="3" t="s">
        <v>797</v>
      </c>
      <c r="D374">
        <v>900</v>
      </c>
      <c r="E374" s="7">
        <f>IF(ISERROR(F374*H374),0,F374*H374)</f>
        <v>14324</v>
      </c>
      <c r="F374">
        <v>14324</v>
      </c>
      <c r="G374" s="7">
        <f t="shared" si="16"/>
        <v>1591.5555555555554</v>
      </c>
      <c r="H374">
        <v>1</v>
      </c>
      <c r="I374" t="s">
        <v>20</v>
      </c>
      <c r="J374" t="s">
        <v>20</v>
      </c>
      <c r="K374" s="7">
        <f t="shared" si="17"/>
        <v>13424</v>
      </c>
      <c r="L374">
        <v>169</v>
      </c>
      <c r="M374" s="6">
        <f>IF(ISERROR(E374/L374),0,E374/L374)</f>
        <v>84.757396449704146</v>
      </c>
      <c r="N374" t="s">
        <v>21</v>
      </c>
      <c r="O374" t="s">
        <v>22</v>
      </c>
      <c r="P374">
        <v>1420696800</v>
      </c>
      <c r="Q374">
        <v>1422424800</v>
      </c>
      <c r="R374" s="10">
        <f t="shared" si="15"/>
        <v>42012.25</v>
      </c>
      <c r="S374" s="10">
        <f t="shared" si="15"/>
        <v>42032.25</v>
      </c>
      <c r="T374" t="b">
        <v>0</v>
      </c>
      <c r="U374" t="b">
        <v>1</v>
      </c>
      <c r="V374" t="s">
        <v>42</v>
      </c>
      <c r="W374" t="s">
        <v>2039</v>
      </c>
      <c r="X374" t="s">
        <v>2045</v>
      </c>
    </row>
    <row r="375" spans="1:24" ht="46.8" x14ac:dyDescent="0.3">
      <c r="A375">
        <v>373</v>
      </c>
      <c r="B375" t="s">
        <v>798</v>
      </c>
      <c r="C375" s="3" t="s">
        <v>799</v>
      </c>
      <c r="D375">
        <v>22500</v>
      </c>
      <c r="E375" s="7">
        <f>IF(ISERROR(F375*H375),0,F375*H375)</f>
        <v>164291</v>
      </c>
      <c r="F375">
        <v>164291</v>
      </c>
      <c r="G375" s="7">
        <f t="shared" si="16"/>
        <v>730.18222222222221</v>
      </c>
      <c r="H375">
        <v>1</v>
      </c>
      <c r="I375" t="s">
        <v>20</v>
      </c>
      <c r="J375" t="s">
        <v>20</v>
      </c>
      <c r="K375" s="7">
        <f t="shared" si="17"/>
        <v>141791</v>
      </c>
      <c r="L375">
        <v>2106</v>
      </c>
      <c r="M375" s="6">
        <f>IF(ISERROR(E375/L375),0,E375/L375)</f>
        <v>78.010921177587846</v>
      </c>
      <c r="N375" t="s">
        <v>21</v>
      </c>
      <c r="O375" t="s">
        <v>22</v>
      </c>
      <c r="P375">
        <v>1502946000</v>
      </c>
      <c r="Q375">
        <v>1503637200</v>
      </c>
      <c r="R375" s="10">
        <f t="shared" si="15"/>
        <v>42964.208333333328</v>
      </c>
      <c r="S375" s="10">
        <f t="shared" si="15"/>
        <v>42972.208333333328</v>
      </c>
      <c r="T375" t="b">
        <v>0</v>
      </c>
      <c r="U375" t="b">
        <v>0</v>
      </c>
      <c r="V375" t="s">
        <v>33</v>
      </c>
      <c r="W375" t="s">
        <v>2038</v>
      </c>
      <c r="X375" t="s">
        <v>2044</v>
      </c>
    </row>
    <row r="376" spans="1:24" ht="62.4" x14ac:dyDescent="0.3">
      <c r="A376">
        <v>374</v>
      </c>
      <c r="B376" t="s">
        <v>800</v>
      </c>
      <c r="C376" s="3" t="s">
        <v>801</v>
      </c>
      <c r="D376">
        <v>167400</v>
      </c>
      <c r="E376" s="7">
        <f>IF(ISERROR(F376*H376),0,F376*H376)</f>
        <v>22073</v>
      </c>
      <c r="F376">
        <v>22073</v>
      </c>
      <c r="G376" s="7">
        <f t="shared" si="16"/>
        <v>13.185782556750297</v>
      </c>
      <c r="H376">
        <v>1</v>
      </c>
      <c r="I376" t="s">
        <v>14</v>
      </c>
      <c r="J376" t="s">
        <v>14</v>
      </c>
      <c r="K376" s="7">
        <f t="shared" si="17"/>
        <v>-145327</v>
      </c>
      <c r="L376">
        <v>441</v>
      </c>
      <c r="M376" s="6">
        <f>IF(ISERROR(E376/L376),0,E376/L376)</f>
        <v>50.05215419501134</v>
      </c>
      <c r="N376" t="s">
        <v>21</v>
      </c>
      <c r="O376" t="s">
        <v>22</v>
      </c>
      <c r="P376">
        <v>1547186400</v>
      </c>
      <c r="Q376">
        <v>1547618400</v>
      </c>
      <c r="R376" s="10">
        <f t="shared" si="15"/>
        <v>43476.25</v>
      </c>
      <c r="S376" s="10">
        <f t="shared" si="15"/>
        <v>43481.25</v>
      </c>
      <c r="T376" t="b">
        <v>0</v>
      </c>
      <c r="U376" t="b">
        <v>1</v>
      </c>
      <c r="V376" t="s">
        <v>42</v>
      </c>
      <c r="W376" t="s">
        <v>2039</v>
      </c>
      <c r="X376" t="s">
        <v>2045</v>
      </c>
    </row>
    <row r="377" spans="1:24" ht="78" x14ac:dyDescent="0.3">
      <c r="A377">
        <v>375</v>
      </c>
      <c r="B377" t="s">
        <v>802</v>
      </c>
      <c r="C377" s="3" t="s">
        <v>803</v>
      </c>
      <c r="D377">
        <v>2700</v>
      </c>
      <c r="E377" s="7">
        <f>IF(ISERROR(F377*H377),0,F377*H377)</f>
        <v>1479</v>
      </c>
      <c r="F377">
        <v>1479</v>
      </c>
      <c r="G377" s="7">
        <f t="shared" si="16"/>
        <v>54.777777777777779</v>
      </c>
      <c r="H377">
        <v>1</v>
      </c>
      <c r="I377" t="s">
        <v>14</v>
      </c>
      <c r="J377" t="s">
        <v>14</v>
      </c>
      <c r="K377" s="7">
        <f t="shared" si="17"/>
        <v>-1221</v>
      </c>
      <c r="L377">
        <v>25</v>
      </c>
      <c r="M377" s="6">
        <f>IF(ISERROR(E377/L377),0,E377/L377)</f>
        <v>59.16</v>
      </c>
      <c r="N377" t="s">
        <v>21</v>
      </c>
      <c r="O377" t="s">
        <v>22</v>
      </c>
      <c r="P377">
        <v>1444971600</v>
      </c>
      <c r="Q377">
        <v>1449900000</v>
      </c>
      <c r="R377" s="10">
        <f t="shared" si="15"/>
        <v>42293.208333333328</v>
      </c>
      <c r="S377" s="10">
        <f t="shared" si="15"/>
        <v>42350.25</v>
      </c>
      <c r="T377" t="b">
        <v>0</v>
      </c>
      <c r="U377" t="b">
        <v>0</v>
      </c>
      <c r="V377" t="s">
        <v>60</v>
      </c>
      <c r="W377" t="s">
        <v>2036</v>
      </c>
      <c r="X377" t="s">
        <v>2048</v>
      </c>
    </row>
    <row r="378" spans="1:24" ht="46.8" x14ac:dyDescent="0.3">
      <c r="A378">
        <v>376</v>
      </c>
      <c r="B378" t="s">
        <v>804</v>
      </c>
      <c r="C378" s="3" t="s">
        <v>805</v>
      </c>
      <c r="D378">
        <v>3400</v>
      </c>
      <c r="E378" s="7">
        <f>IF(ISERROR(F378*H378),0,F378*H378)</f>
        <v>12275</v>
      </c>
      <c r="F378">
        <v>12275</v>
      </c>
      <c r="G378" s="7">
        <f t="shared" si="16"/>
        <v>361.02941176470591</v>
      </c>
      <c r="H378">
        <v>1</v>
      </c>
      <c r="I378" t="s">
        <v>20</v>
      </c>
      <c r="J378" t="s">
        <v>20</v>
      </c>
      <c r="K378" s="7">
        <f t="shared" si="17"/>
        <v>8875</v>
      </c>
      <c r="L378">
        <v>131</v>
      </c>
      <c r="M378" s="6">
        <f>IF(ISERROR(E378/L378),0,E378/L378)</f>
        <v>93.702290076335885</v>
      </c>
      <c r="N378" t="s">
        <v>21</v>
      </c>
      <c r="O378" t="s">
        <v>22</v>
      </c>
      <c r="P378">
        <v>1404622800</v>
      </c>
      <c r="Q378">
        <v>1405141200</v>
      </c>
      <c r="R378" s="10">
        <f t="shared" si="15"/>
        <v>41826.208333333336</v>
      </c>
      <c r="S378" s="10">
        <f t="shared" si="15"/>
        <v>41832.208333333336</v>
      </c>
      <c r="T378" t="b">
        <v>0</v>
      </c>
      <c r="U378" t="b">
        <v>0</v>
      </c>
      <c r="V378" t="s">
        <v>23</v>
      </c>
      <c r="W378" t="s">
        <v>2036</v>
      </c>
      <c r="X378" t="s">
        <v>2042</v>
      </c>
    </row>
    <row r="379" spans="1:24" ht="46.8" x14ac:dyDescent="0.3">
      <c r="A379">
        <v>377</v>
      </c>
      <c r="B379" t="s">
        <v>806</v>
      </c>
      <c r="C379" s="3" t="s">
        <v>807</v>
      </c>
      <c r="D379">
        <v>49700</v>
      </c>
      <c r="E379" s="7">
        <f>IF(ISERROR(F379*H379),0,F379*H379)</f>
        <v>5098</v>
      </c>
      <c r="F379">
        <v>5098</v>
      </c>
      <c r="G379" s="7">
        <f t="shared" si="16"/>
        <v>10.257545271629779</v>
      </c>
      <c r="H379">
        <v>1</v>
      </c>
      <c r="I379" t="s">
        <v>14</v>
      </c>
      <c r="J379" t="s">
        <v>14</v>
      </c>
      <c r="K379" s="7">
        <f t="shared" si="17"/>
        <v>-44602</v>
      </c>
      <c r="L379">
        <v>127</v>
      </c>
      <c r="M379" s="6">
        <f>IF(ISERROR(E379/L379),0,E379/L379)</f>
        <v>40.14173228346457</v>
      </c>
      <c r="N379" t="s">
        <v>21</v>
      </c>
      <c r="O379" t="s">
        <v>22</v>
      </c>
      <c r="P379">
        <v>1571720400</v>
      </c>
      <c r="Q379">
        <v>1572933600</v>
      </c>
      <c r="R379" s="10">
        <f t="shared" si="15"/>
        <v>43760.208333333328</v>
      </c>
      <c r="S379" s="10">
        <f t="shared" si="15"/>
        <v>43774.25</v>
      </c>
      <c r="T379" t="b">
        <v>0</v>
      </c>
      <c r="U379" t="b">
        <v>0</v>
      </c>
      <c r="V379" t="s">
        <v>33</v>
      </c>
      <c r="W379" t="s">
        <v>2038</v>
      </c>
      <c r="X379" t="s">
        <v>2044</v>
      </c>
    </row>
    <row r="380" spans="1:24" ht="46.8" x14ac:dyDescent="0.3">
      <c r="A380">
        <v>378</v>
      </c>
      <c r="B380" t="s">
        <v>808</v>
      </c>
      <c r="C380" s="3" t="s">
        <v>809</v>
      </c>
      <c r="D380">
        <v>178200</v>
      </c>
      <c r="E380" s="7">
        <f>IF(ISERROR(F380*H380),0,F380*H380)</f>
        <v>24882</v>
      </c>
      <c r="F380">
        <v>24882</v>
      </c>
      <c r="G380" s="7">
        <f t="shared" si="16"/>
        <v>13.962962962962964</v>
      </c>
      <c r="H380">
        <v>1</v>
      </c>
      <c r="I380" t="s">
        <v>14</v>
      </c>
      <c r="J380" t="s">
        <v>14</v>
      </c>
      <c r="K380" s="7">
        <f t="shared" si="17"/>
        <v>-153318</v>
      </c>
      <c r="L380">
        <v>355</v>
      </c>
      <c r="M380" s="6">
        <f>IF(ISERROR(E380/L380),0,E380/L380)</f>
        <v>70.090140845070422</v>
      </c>
      <c r="N380" t="s">
        <v>21</v>
      </c>
      <c r="O380" t="s">
        <v>22</v>
      </c>
      <c r="P380">
        <v>1526878800</v>
      </c>
      <c r="Q380">
        <v>1530162000</v>
      </c>
      <c r="R380" s="10">
        <f t="shared" si="15"/>
        <v>43241.208333333328</v>
      </c>
      <c r="S380" s="10">
        <f t="shared" si="15"/>
        <v>43279.208333333328</v>
      </c>
      <c r="T380" t="b">
        <v>0</v>
      </c>
      <c r="U380" t="b">
        <v>0</v>
      </c>
      <c r="V380" t="s">
        <v>42</v>
      </c>
      <c r="W380" t="s">
        <v>2039</v>
      </c>
      <c r="X380" t="s">
        <v>2045</v>
      </c>
    </row>
    <row r="381" spans="1:24" ht="46.8" x14ac:dyDescent="0.3">
      <c r="A381">
        <v>379</v>
      </c>
      <c r="B381" t="s">
        <v>810</v>
      </c>
      <c r="C381" s="3" t="s">
        <v>811</v>
      </c>
      <c r="D381">
        <v>7200</v>
      </c>
      <c r="E381" s="7">
        <f>IF(ISERROR(F381*H381),0,F381*H381)</f>
        <v>3931.2000000000003</v>
      </c>
      <c r="F381">
        <v>2912</v>
      </c>
      <c r="G381" s="7">
        <f t="shared" si="16"/>
        <v>54.6</v>
      </c>
      <c r="H381">
        <v>1.35</v>
      </c>
      <c r="I381" t="s">
        <v>14</v>
      </c>
      <c r="J381" t="s">
        <v>14</v>
      </c>
      <c r="K381" s="7">
        <f t="shared" si="17"/>
        <v>-3268.7999999999997</v>
      </c>
      <c r="L381">
        <v>44</v>
      </c>
      <c r="M381" s="6">
        <f>IF(ISERROR(E381/L381),0,E381/L381)</f>
        <v>89.345454545454558</v>
      </c>
      <c r="N381" t="s">
        <v>40</v>
      </c>
      <c r="O381" t="s">
        <v>41</v>
      </c>
      <c r="P381">
        <v>1319691600</v>
      </c>
      <c r="Q381">
        <v>1320904800</v>
      </c>
      <c r="R381" s="10">
        <f t="shared" si="15"/>
        <v>40843.208333333336</v>
      </c>
      <c r="S381" s="10">
        <f t="shared" si="15"/>
        <v>40857.25</v>
      </c>
      <c r="T381" t="b">
        <v>0</v>
      </c>
      <c r="U381" t="b">
        <v>0</v>
      </c>
      <c r="V381" t="s">
        <v>33</v>
      </c>
      <c r="W381" t="s">
        <v>2038</v>
      </c>
      <c r="X381" t="s">
        <v>2044</v>
      </c>
    </row>
    <row r="382" spans="1:24" ht="62.4" x14ac:dyDescent="0.3">
      <c r="A382">
        <v>380</v>
      </c>
      <c r="B382" t="s">
        <v>812</v>
      </c>
      <c r="C382" s="3" t="s">
        <v>813</v>
      </c>
      <c r="D382">
        <v>2500</v>
      </c>
      <c r="E382" s="7">
        <f>IF(ISERROR(F382*H382),0,F382*H382)</f>
        <v>4008</v>
      </c>
      <c r="F382">
        <v>4008</v>
      </c>
      <c r="G382" s="7">
        <f t="shared" si="16"/>
        <v>160.32</v>
      </c>
      <c r="H382">
        <v>1</v>
      </c>
      <c r="I382" t="s">
        <v>20</v>
      </c>
      <c r="J382" t="s">
        <v>20</v>
      </c>
      <c r="K382" s="7">
        <f t="shared" si="17"/>
        <v>1508</v>
      </c>
      <c r="L382">
        <v>84</v>
      </c>
      <c r="M382" s="6">
        <f>IF(ISERROR(E382/L382),0,E382/L382)</f>
        <v>47.714285714285715</v>
      </c>
      <c r="N382" t="s">
        <v>21</v>
      </c>
      <c r="O382" t="s">
        <v>22</v>
      </c>
      <c r="P382">
        <v>1371963600</v>
      </c>
      <c r="Q382">
        <v>1372395600</v>
      </c>
      <c r="R382" s="10">
        <f t="shared" si="15"/>
        <v>41448.208333333336</v>
      </c>
      <c r="S382" s="10">
        <f t="shared" si="15"/>
        <v>41453.208333333336</v>
      </c>
      <c r="T382" t="b">
        <v>0</v>
      </c>
      <c r="U382" t="b">
        <v>0</v>
      </c>
      <c r="V382" t="s">
        <v>33</v>
      </c>
      <c r="W382" t="s">
        <v>2038</v>
      </c>
      <c r="X382" t="s">
        <v>2044</v>
      </c>
    </row>
    <row r="383" spans="1:24" ht="46.8" x14ac:dyDescent="0.3">
      <c r="A383">
        <v>381</v>
      </c>
      <c r="B383" t="s">
        <v>814</v>
      </c>
      <c r="C383" s="3" t="s">
        <v>815</v>
      </c>
      <c r="D383">
        <v>5300</v>
      </c>
      <c r="E383" s="7">
        <f>IF(ISERROR(F383*H383),0,F383*H383)</f>
        <v>9749</v>
      </c>
      <c r="F383">
        <v>9749</v>
      </c>
      <c r="G383" s="7">
        <f t="shared" si="16"/>
        <v>183.9433962264151</v>
      </c>
      <c r="H383">
        <v>1</v>
      </c>
      <c r="I383" t="s">
        <v>20</v>
      </c>
      <c r="J383" t="s">
        <v>20</v>
      </c>
      <c r="K383" s="7">
        <f t="shared" si="17"/>
        <v>4449</v>
      </c>
      <c r="L383">
        <v>155</v>
      </c>
      <c r="M383" s="6">
        <f>IF(ISERROR(E383/L383),0,E383/L383)</f>
        <v>62.896774193548389</v>
      </c>
      <c r="N383" t="s">
        <v>21</v>
      </c>
      <c r="O383" t="s">
        <v>22</v>
      </c>
      <c r="P383">
        <v>1433739600</v>
      </c>
      <c r="Q383">
        <v>1437714000</v>
      </c>
      <c r="R383" s="10">
        <f t="shared" si="15"/>
        <v>42163.208333333328</v>
      </c>
      <c r="S383" s="10">
        <f t="shared" si="15"/>
        <v>42209.208333333328</v>
      </c>
      <c r="T383" t="b">
        <v>0</v>
      </c>
      <c r="U383" t="b">
        <v>0</v>
      </c>
      <c r="V383" t="s">
        <v>33</v>
      </c>
      <c r="W383" t="s">
        <v>2038</v>
      </c>
      <c r="X383" t="s">
        <v>2044</v>
      </c>
    </row>
    <row r="384" spans="1:24" ht="62.4" x14ac:dyDescent="0.3">
      <c r="A384">
        <v>382</v>
      </c>
      <c r="B384" t="s">
        <v>816</v>
      </c>
      <c r="C384" s="3" t="s">
        <v>817</v>
      </c>
      <c r="D384">
        <v>9100</v>
      </c>
      <c r="E384" s="7">
        <f>IF(ISERROR(F384*H384),0,F384*H384)</f>
        <v>5803</v>
      </c>
      <c r="F384">
        <v>5803</v>
      </c>
      <c r="G384" s="7">
        <f t="shared" si="16"/>
        <v>63.769230769230766</v>
      </c>
      <c r="H384">
        <v>1</v>
      </c>
      <c r="I384" t="s">
        <v>14</v>
      </c>
      <c r="J384" t="s">
        <v>14</v>
      </c>
      <c r="K384" s="7">
        <f t="shared" si="17"/>
        <v>-3297</v>
      </c>
      <c r="L384">
        <v>67</v>
      </c>
      <c r="M384" s="6">
        <f>IF(ISERROR(E384/L384),0,E384/L384)</f>
        <v>86.611940298507463</v>
      </c>
      <c r="N384" t="s">
        <v>21</v>
      </c>
      <c r="O384" t="s">
        <v>22</v>
      </c>
      <c r="P384">
        <v>1508130000</v>
      </c>
      <c r="Q384">
        <v>1509771600</v>
      </c>
      <c r="R384" s="10">
        <f t="shared" si="15"/>
        <v>43024.208333333328</v>
      </c>
      <c r="S384" s="10">
        <f t="shared" si="15"/>
        <v>43043.208333333328</v>
      </c>
      <c r="T384" t="b">
        <v>0</v>
      </c>
      <c r="U384" t="b">
        <v>0</v>
      </c>
      <c r="V384" t="s">
        <v>122</v>
      </c>
      <c r="W384" t="s">
        <v>2056</v>
      </c>
      <c r="X384" t="s">
        <v>2057</v>
      </c>
    </row>
    <row r="385" spans="1:24" ht="46.8" x14ac:dyDescent="0.3">
      <c r="A385">
        <v>383</v>
      </c>
      <c r="B385" t="s">
        <v>818</v>
      </c>
      <c r="C385" s="3" t="s">
        <v>819</v>
      </c>
      <c r="D385">
        <v>6300</v>
      </c>
      <c r="E385" s="7">
        <f>IF(ISERROR(F385*H385),0,F385*H385)</f>
        <v>14199</v>
      </c>
      <c r="F385">
        <v>14199</v>
      </c>
      <c r="G385" s="7">
        <f t="shared" si="16"/>
        <v>225.38095238095238</v>
      </c>
      <c r="H385">
        <v>1</v>
      </c>
      <c r="I385" t="s">
        <v>20</v>
      </c>
      <c r="J385" t="s">
        <v>20</v>
      </c>
      <c r="K385" s="7">
        <f t="shared" si="17"/>
        <v>7899</v>
      </c>
      <c r="L385">
        <v>189</v>
      </c>
      <c r="M385" s="6">
        <f>IF(ISERROR(E385/L385),0,E385/L385)</f>
        <v>75.126984126984127</v>
      </c>
      <c r="N385" t="s">
        <v>21</v>
      </c>
      <c r="O385" t="s">
        <v>22</v>
      </c>
      <c r="P385">
        <v>1550037600</v>
      </c>
      <c r="Q385">
        <v>1550556000</v>
      </c>
      <c r="R385" s="10">
        <f t="shared" si="15"/>
        <v>43509.25</v>
      </c>
      <c r="S385" s="10">
        <f t="shared" si="15"/>
        <v>43515.25</v>
      </c>
      <c r="T385" t="b">
        <v>0</v>
      </c>
      <c r="U385" t="b">
        <v>1</v>
      </c>
      <c r="V385" t="s">
        <v>17</v>
      </c>
      <c r="W385" t="s">
        <v>2035</v>
      </c>
      <c r="X385" t="s">
        <v>2041</v>
      </c>
    </row>
    <row r="386" spans="1:24" ht="31.2" x14ac:dyDescent="0.3">
      <c r="A386">
        <v>384</v>
      </c>
      <c r="B386" t="s">
        <v>820</v>
      </c>
      <c r="C386" s="3" t="s">
        <v>821</v>
      </c>
      <c r="D386">
        <v>114400</v>
      </c>
      <c r="E386" s="7">
        <f>IF(ISERROR(F386*H386),0,F386*H386)</f>
        <v>196779</v>
      </c>
      <c r="F386">
        <v>196779</v>
      </c>
      <c r="G386" s="7">
        <f t="shared" si="16"/>
        <v>172.00961538461539</v>
      </c>
      <c r="H386">
        <v>1</v>
      </c>
      <c r="I386" t="s">
        <v>20</v>
      </c>
      <c r="J386" t="s">
        <v>20</v>
      </c>
      <c r="K386" s="7">
        <f t="shared" si="17"/>
        <v>82379</v>
      </c>
      <c r="L386">
        <v>4799</v>
      </c>
      <c r="M386" s="6">
        <f>IF(ISERROR(E386/L386),0,E386/L386)</f>
        <v>41.004167534903104</v>
      </c>
      <c r="N386" t="s">
        <v>21</v>
      </c>
      <c r="O386" t="s">
        <v>22</v>
      </c>
      <c r="P386">
        <v>1486706400</v>
      </c>
      <c r="Q386">
        <v>1489039200</v>
      </c>
      <c r="R386" s="10">
        <f t="shared" ref="R386:S449" si="18">(((P386/60)/60)/24)+DATE(1970,1,1)</f>
        <v>42776.25</v>
      </c>
      <c r="S386" s="10">
        <f t="shared" si="18"/>
        <v>42803.25</v>
      </c>
      <c r="T386" t="b">
        <v>1</v>
      </c>
      <c r="U386" t="b">
        <v>1</v>
      </c>
      <c r="V386" t="s">
        <v>42</v>
      </c>
      <c r="W386" t="s">
        <v>2039</v>
      </c>
      <c r="X386" t="s">
        <v>2045</v>
      </c>
    </row>
    <row r="387" spans="1:24" ht="62.4" x14ac:dyDescent="0.3">
      <c r="A387">
        <v>385</v>
      </c>
      <c r="B387" t="s">
        <v>822</v>
      </c>
      <c r="C387" s="3" t="s">
        <v>823</v>
      </c>
      <c r="D387">
        <v>38900</v>
      </c>
      <c r="E387" s="7">
        <f>IF(ISERROR(F387*H387),0,F387*H387)</f>
        <v>56859</v>
      </c>
      <c r="F387">
        <v>56859</v>
      </c>
      <c r="G387" s="7">
        <f t="shared" ref="G387:G450" si="19">E387/D387*100</f>
        <v>146.16709511568124</v>
      </c>
      <c r="H387">
        <v>1</v>
      </c>
      <c r="I387" t="s">
        <v>20</v>
      </c>
      <c r="J387" t="s">
        <v>20</v>
      </c>
      <c r="K387" s="7">
        <f t="shared" ref="K387:K450" si="20">E387-D387</f>
        <v>17959</v>
      </c>
      <c r="L387">
        <v>1137</v>
      </c>
      <c r="M387" s="6">
        <f>IF(ISERROR(E387/L387),0,E387/L387)</f>
        <v>50.007915567282325</v>
      </c>
      <c r="N387" t="s">
        <v>21</v>
      </c>
      <c r="O387" t="s">
        <v>22</v>
      </c>
      <c r="P387">
        <v>1553835600</v>
      </c>
      <c r="Q387">
        <v>1556600400</v>
      </c>
      <c r="R387" s="10">
        <f t="shared" si="18"/>
        <v>43553.208333333328</v>
      </c>
      <c r="S387" s="10">
        <f t="shared" si="18"/>
        <v>43585.208333333328</v>
      </c>
      <c r="T387" t="b">
        <v>0</v>
      </c>
      <c r="U387" t="b">
        <v>0</v>
      </c>
      <c r="V387" t="s">
        <v>68</v>
      </c>
      <c r="W387" t="s">
        <v>2040</v>
      </c>
      <c r="X387" t="s">
        <v>2050</v>
      </c>
    </row>
    <row r="388" spans="1:24" ht="62.4" x14ac:dyDescent="0.3">
      <c r="A388">
        <v>386</v>
      </c>
      <c r="B388" t="s">
        <v>824</v>
      </c>
      <c r="C388" s="3" t="s">
        <v>825</v>
      </c>
      <c r="D388">
        <v>135500</v>
      </c>
      <c r="E388" s="7">
        <f>IF(ISERROR(F388*H388),0,F388*H388)</f>
        <v>103554</v>
      </c>
      <c r="F388">
        <v>103554</v>
      </c>
      <c r="G388" s="7">
        <f t="shared" si="19"/>
        <v>76.42361623616236</v>
      </c>
      <c r="H388">
        <v>1</v>
      </c>
      <c r="I388" t="s">
        <v>14</v>
      </c>
      <c r="J388" t="s">
        <v>14</v>
      </c>
      <c r="K388" s="7">
        <f t="shared" si="20"/>
        <v>-31946</v>
      </c>
      <c r="L388">
        <v>1068</v>
      </c>
      <c r="M388" s="6">
        <f>IF(ISERROR(E388/L388),0,E388/L388)</f>
        <v>96.960674157303373</v>
      </c>
      <c r="N388" t="s">
        <v>21</v>
      </c>
      <c r="O388" t="s">
        <v>22</v>
      </c>
      <c r="P388">
        <v>1277528400</v>
      </c>
      <c r="Q388">
        <v>1278565200</v>
      </c>
      <c r="R388" s="10">
        <f t="shared" si="18"/>
        <v>40355.208333333336</v>
      </c>
      <c r="S388" s="10">
        <f t="shared" si="18"/>
        <v>40367.208333333336</v>
      </c>
      <c r="T388" t="b">
        <v>0</v>
      </c>
      <c r="U388" t="b">
        <v>0</v>
      </c>
      <c r="V388" t="s">
        <v>33</v>
      </c>
      <c r="W388" t="s">
        <v>2038</v>
      </c>
      <c r="X388" t="s">
        <v>2044</v>
      </c>
    </row>
    <row r="389" spans="1:24" ht="62.4" x14ac:dyDescent="0.3">
      <c r="A389">
        <v>387</v>
      </c>
      <c r="B389" t="s">
        <v>826</v>
      </c>
      <c r="C389" s="3" t="s">
        <v>827</v>
      </c>
      <c r="D389">
        <v>109000</v>
      </c>
      <c r="E389" s="7">
        <f>IF(ISERROR(F389*H389),0,F389*H389)</f>
        <v>42795</v>
      </c>
      <c r="F389">
        <v>42795</v>
      </c>
      <c r="G389" s="7">
        <f t="shared" si="19"/>
        <v>39.261467889908261</v>
      </c>
      <c r="H389">
        <v>1</v>
      </c>
      <c r="I389" t="s">
        <v>14</v>
      </c>
      <c r="J389" t="s">
        <v>14</v>
      </c>
      <c r="K389" s="7">
        <f t="shared" si="20"/>
        <v>-66205</v>
      </c>
      <c r="L389">
        <v>424</v>
      </c>
      <c r="M389" s="6">
        <f>IF(ISERROR(E389/L389),0,E389/L389)</f>
        <v>100.93160377358491</v>
      </c>
      <c r="N389" t="s">
        <v>21</v>
      </c>
      <c r="O389" t="s">
        <v>22</v>
      </c>
      <c r="P389">
        <v>1339477200</v>
      </c>
      <c r="Q389">
        <v>1339909200</v>
      </c>
      <c r="R389" s="10">
        <f t="shared" si="18"/>
        <v>41072.208333333336</v>
      </c>
      <c r="S389" s="10">
        <f t="shared" si="18"/>
        <v>41077.208333333336</v>
      </c>
      <c r="T389" t="b">
        <v>0</v>
      </c>
      <c r="U389" t="b">
        <v>0</v>
      </c>
      <c r="V389" t="s">
        <v>65</v>
      </c>
      <c r="W389" t="s">
        <v>2037</v>
      </c>
      <c r="X389" t="s">
        <v>2049</v>
      </c>
    </row>
    <row r="390" spans="1:24" ht="46.8" x14ac:dyDescent="0.3">
      <c r="A390">
        <v>388</v>
      </c>
      <c r="B390" t="s">
        <v>828</v>
      </c>
      <c r="C390" s="3" t="s">
        <v>829</v>
      </c>
      <c r="D390">
        <v>114800</v>
      </c>
      <c r="E390" s="7">
        <f>IF(ISERROR(F390*H390),0,F390*H390)</f>
        <v>15525.599999999999</v>
      </c>
      <c r="F390">
        <v>12938</v>
      </c>
      <c r="G390" s="7">
        <f t="shared" si="19"/>
        <v>13.524041811846688</v>
      </c>
      <c r="H390">
        <v>1.2</v>
      </c>
      <c r="I390" t="s">
        <v>74</v>
      </c>
      <c r="J390" t="s">
        <v>74</v>
      </c>
      <c r="K390" s="7">
        <f t="shared" si="20"/>
        <v>-99274.4</v>
      </c>
      <c r="L390">
        <v>145</v>
      </c>
      <c r="M390" s="6">
        <f>IF(ISERROR(E390/L390),0,E390/L390)</f>
        <v>107.07310344827586</v>
      </c>
      <c r="N390" t="s">
        <v>98</v>
      </c>
      <c r="O390" t="s">
        <v>99</v>
      </c>
      <c r="P390">
        <v>1325656800</v>
      </c>
      <c r="Q390">
        <v>1325829600</v>
      </c>
      <c r="R390" s="10">
        <f t="shared" si="18"/>
        <v>40912.25</v>
      </c>
      <c r="S390" s="10">
        <f t="shared" si="18"/>
        <v>40914.25</v>
      </c>
      <c r="T390" t="b">
        <v>0</v>
      </c>
      <c r="U390" t="b">
        <v>0</v>
      </c>
      <c r="V390" t="s">
        <v>60</v>
      </c>
      <c r="W390" t="s">
        <v>2036</v>
      </c>
      <c r="X390" t="s">
        <v>2048</v>
      </c>
    </row>
    <row r="391" spans="1:24" ht="46.8" x14ac:dyDescent="0.3">
      <c r="A391">
        <v>389</v>
      </c>
      <c r="B391" t="s">
        <v>830</v>
      </c>
      <c r="C391" s="3" t="s">
        <v>831</v>
      </c>
      <c r="D391">
        <v>83000</v>
      </c>
      <c r="E391" s="7">
        <f>IF(ISERROR(F391*H391),0,F391*H391)</f>
        <v>101352</v>
      </c>
      <c r="F391">
        <v>101352</v>
      </c>
      <c r="G391" s="7">
        <f t="shared" si="19"/>
        <v>122.11084337349398</v>
      </c>
      <c r="H391">
        <v>1</v>
      </c>
      <c r="I391" t="s">
        <v>20</v>
      </c>
      <c r="J391" t="s">
        <v>20</v>
      </c>
      <c r="K391" s="7">
        <f t="shared" si="20"/>
        <v>18352</v>
      </c>
      <c r="L391">
        <v>1152</v>
      </c>
      <c r="M391" s="6">
        <f>IF(ISERROR(E391/L391),0,E391/L391)</f>
        <v>87.979166666666671</v>
      </c>
      <c r="N391" t="s">
        <v>21</v>
      </c>
      <c r="O391" t="s">
        <v>22</v>
      </c>
      <c r="P391">
        <v>1288242000</v>
      </c>
      <c r="Q391">
        <v>1290578400</v>
      </c>
      <c r="R391" s="10">
        <f t="shared" si="18"/>
        <v>40479.208333333336</v>
      </c>
      <c r="S391" s="10">
        <f t="shared" si="18"/>
        <v>40506.25</v>
      </c>
      <c r="T391" t="b">
        <v>0</v>
      </c>
      <c r="U391" t="b">
        <v>0</v>
      </c>
      <c r="V391" t="s">
        <v>33</v>
      </c>
      <c r="W391" t="s">
        <v>2038</v>
      </c>
      <c r="X391" t="s">
        <v>2044</v>
      </c>
    </row>
    <row r="392" spans="1:24" ht="31.2" x14ac:dyDescent="0.3">
      <c r="A392">
        <v>390</v>
      </c>
      <c r="B392" t="s">
        <v>832</v>
      </c>
      <c r="C392" s="3" t="s">
        <v>833</v>
      </c>
      <c r="D392">
        <v>2400</v>
      </c>
      <c r="E392" s="7">
        <f>IF(ISERROR(F392*H392),0,F392*H392)</f>
        <v>4477</v>
      </c>
      <c r="F392">
        <v>4477</v>
      </c>
      <c r="G392" s="7">
        <f t="shared" si="19"/>
        <v>186.54166666666669</v>
      </c>
      <c r="H392">
        <v>1</v>
      </c>
      <c r="I392" t="s">
        <v>20</v>
      </c>
      <c r="J392" t="s">
        <v>20</v>
      </c>
      <c r="K392" s="7">
        <f t="shared" si="20"/>
        <v>2077</v>
      </c>
      <c r="L392">
        <v>50</v>
      </c>
      <c r="M392" s="6">
        <f>IF(ISERROR(E392/L392),0,E392/L392)</f>
        <v>89.54</v>
      </c>
      <c r="N392" t="s">
        <v>21</v>
      </c>
      <c r="O392" t="s">
        <v>22</v>
      </c>
      <c r="P392">
        <v>1379048400</v>
      </c>
      <c r="Q392">
        <v>1380344400</v>
      </c>
      <c r="R392" s="10">
        <f t="shared" si="18"/>
        <v>41530.208333333336</v>
      </c>
      <c r="S392" s="10">
        <f t="shared" si="18"/>
        <v>41545.208333333336</v>
      </c>
      <c r="T392" t="b">
        <v>0</v>
      </c>
      <c r="U392" t="b">
        <v>0</v>
      </c>
      <c r="V392" t="s">
        <v>122</v>
      </c>
      <c r="W392" t="s">
        <v>2056</v>
      </c>
      <c r="X392" t="s">
        <v>2057</v>
      </c>
    </row>
    <row r="393" spans="1:24" ht="46.8" x14ac:dyDescent="0.3">
      <c r="A393">
        <v>391</v>
      </c>
      <c r="B393" t="s">
        <v>834</v>
      </c>
      <c r="C393" s="3" t="s">
        <v>835</v>
      </c>
      <c r="D393">
        <v>60400</v>
      </c>
      <c r="E393" s="7">
        <f>IF(ISERROR(F393*H393),0,F393*H393)</f>
        <v>4393</v>
      </c>
      <c r="F393">
        <v>4393</v>
      </c>
      <c r="G393" s="7">
        <f t="shared" si="19"/>
        <v>7.2731788079470201</v>
      </c>
      <c r="H393">
        <v>1</v>
      </c>
      <c r="I393" t="s">
        <v>14</v>
      </c>
      <c r="J393" t="s">
        <v>14</v>
      </c>
      <c r="K393" s="7">
        <f t="shared" si="20"/>
        <v>-56007</v>
      </c>
      <c r="L393">
        <v>151</v>
      </c>
      <c r="M393" s="6">
        <f>IF(ISERROR(E393/L393),0,E393/L393)</f>
        <v>29.09271523178808</v>
      </c>
      <c r="N393" t="s">
        <v>21</v>
      </c>
      <c r="O393" t="s">
        <v>22</v>
      </c>
      <c r="P393">
        <v>1389679200</v>
      </c>
      <c r="Q393">
        <v>1389852000</v>
      </c>
      <c r="R393" s="10">
        <f t="shared" si="18"/>
        <v>41653.25</v>
      </c>
      <c r="S393" s="10">
        <f t="shared" si="18"/>
        <v>41655.25</v>
      </c>
      <c r="T393" t="b">
        <v>0</v>
      </c>
      <c r="U393" t="b">
        <v>0</v>
      </c>
      <c r="V393" t="s">
        <v>68</v>
      </c>
      <c r="W393" t="s">
        <v>2040</v>
      </c>
      <c r="X393" t="s">
        <v>2050</v>
      </c>
    </row>
    <row r="394" spans="1:24" ht="62.4" x14ac:dyDescent="0.3">
      <c r="A394">
        <v>392</v>
      </c>
      <c r="B394" t="s">
        <v>836</v>
      </c>
      <c r="C394" s="3" t="s">
        <v>837</v>
      </c>
      <c r="D394">
        <v>102900</v>
      </c>
      <c r="E394" s="7">
        <f>IF(ISERROR(F394*H394),0,F394*H394)</f>
        <v>67546</v>
      </c>
      <c r="F394">
        <v>67546</v>
      </c>
      <c r="G394" s="7">
        <f t="shared" si="19"/>
        <v>65.642371234207957</v>
      </c>
      <c r="H394">
        <v>1</v>
      </c>
      <c r="I394" t="s">
        <v>14</v>
      </c>
      <c r="J394" t="s">
        <v>14</v>
      </c>
      <c r="K394" s="7">
        <f t="shared" si="20"/>
        <v>-35354</v>
      </c>
      <c r="L394">
        <v>1608</v>
      </c>
      <c r="M394" s="6">
        <f>IF(ISERROR(E394/L394),0,E394/L394)</f>
        <v>42.006218905472636</v>
      </c>
      <c r="N394" t="s">
        <v>21</v>
      </c>
      <c r="O394" t="s">
        <v>22</v>
      </c>
      <c r="P394">
        <v>1294293600</v>
      </c>
      <c r="Q394">
        <v>1294466400</v>
      </c>
      <c r="R394" s="10">
        <f t="shared" si="18"/>
        <v>40549.25</v>
      </c>
      <c r="S394" s="10">
        <f t="shared" si="18"/>
        <v>40551.25</v>
      </c>
      <c r="T394" t="b">
        <v>0</v>
      </c>
      <c r="U394" t="b">
        <v>0</v>
      </c>
      <c r="V394" t="s">
        <v>65</v>
      </c>
      <c r="W394" t="s">
        <v>2037</v>
      </c>
      <c r="X394" t="s">
        <v>2049</v>
      </c>
    </row>
    <row r="395" spans="1:24" ht="46.8" x14ac:dyDescent="0.3">
      <c r="A395">
        <v>393</v>
      </c>
      <c r="B395" t="s">
        <v>838</v>
      </c>
      <c r="C395" s="3" t="s">
        <v>839</v>
      </c>
      <c r="D395">
        <v>62800</v>
      </c>
      <c r="E395" s="7">
        <f>IF(ISERROR(F395*H395),0,F395*H395)</f>
        <v>106403.12</v>
      </c>
      <c r="F395">
        <v>143788</v>
      </c>
      <c r="G395" s="7">
        <f t="shared" si="19"/>
        <v>169.43171974522292</v>
      </c>
      <c r="H395">
        <v>0.74</v>
      </c>
      <c r="I395" t="s">
        <v>20</v>
      </c>
      <c r="J395" t="s">
        <v>20</v>
      </c>
      <c r="K395" s="7">
        <f t="shared" si="20"/>
        <v>43603.119999999995</v>
      </c>
      <c r="L395">
        <v>3059</v>
      </c>
      <c r="M395" s="6">
        <f>IF(ISERROR(E395/L395),0,E395/L395)</f>
        <v>34.783628636809411</v>
      </c>
      <c r="N395" t="s">
        <v>15</v>
      </c>
      <c r="O395" t="s">
        <v>16</v>
      </c>
      <c r="P395">
        <v>1500267600</v>
      </c>
      <c r="Q395">
        <v>1500354000</v>
      </c>
      <c r="R395" s="10">
        <f t="shared" si="18"/>
        <v>42933.208333333328</v>
      </c>
      <c r="S395" s="10">
        <f t="shared" si="18"/>
        <v>42934.208333333328</v>
      </c>
      <c r="T395" t="b">
        <v>0</v>
      </c>
      <c r="U395" t="b">
        <v>0</v>
      </c>
      <c r="V395" t="s">
        <v>159</v>
      </c>
      <c r="W395" t="s">
        <v>2036</v>
      </c>
      <c r="X395" t="s">
        <v>2060</v>
      </c>
    </row>
    <row r="396" spans="1:24" ht="46.8" x14ac:dyDescent="0.3">
      <c r="A396">
        <v>394</v>
      </c>
      <c r="B396" t="s">
        <v>840</v>
      </c>
      <c r="C396" s="3" t="s">
        <v>841</v>
      </c>
      <c r="D396">
        <v>800</v>
      </c>
      <c r="E396" s="7">
        <f>IF(ISERROR(F396*H396),0,F396*H396)</f>
        <v>3755</v>
      </c>
      <c r="F396">
        <v>3755</v>
      </c>
      <c r="G396" s="7">
        <f t="shared" si="19"/>
        <v>469.37499999999994</v>
      </c>
      <c r="H396">
        <v>1</v>
      </c>
      <c r="I396" t="s">
        <v>20</v>
      </c>
      <c r="J396" t="s">
        <v>20</v>
      </c>
      <c r="K396" s="7">
        <f t="shared" si="20"/>
        <v>2955</v>
      </c>
      <c r="L396">
        <v>34</v>
      </c>
      <c r="M396" s="6">
        <f>IF(ISERROR(E396/L396),0,E396/L396)</f>
        <v>110.44117647058823</v>
      </c>
      <c r="N396" t="s">
        <v>21</v>
      </c>
      <c r="O396" t="s">
        <v>22</v>
      </c>
      <c r="P396">
        <v>1375074000</v>
      </c>
      <c r="Q396">
        <v>1375938000</v>
      </c>
      <c r="R396" s="10">
        <f t="shared" si="18"/>
        <v>41484.208333333336</v>
      </c>
      <c r="S396" s="10">
        <f t="shared" si="18"/>
        <v>41494.208333333336</v>
      </c>
      <c r="T396" t="b">
        <v>0</v>
      </c>
      <c r="U396" t="b">
        <v>1</v>
      </c>
      <c r="V396" t="s">
        <v>42</v>
      </c>
      <c r="W396" t="s">
        <v>2039</v>
      </c>
      <c r="X396" t="s">
        <v>2045</v>
      </c>
    </row>
    <row r="397" spans="1:24" ht="62.4" x14ac:dyDescent="0.3">
      <c r="A397">
        <v>395</v>
      </c>
      <c r="B397" t="s">
        <v>295</v>
      </c>
      <c r="C397" s="3" t="s">
        <v>842</v>
      </c>
      <c r="D397">
        <v>7100</v>
      </c>
      <c r="E397" s="7">
        <f>IF(ISERROR(F397*H397),0,F397*H397)</f>
        <v>9238</v>
      </c>
      <c r="F397">
        <v>9238</v>
      </c>
      <c r="G397" s="7">
        <f t="shared" si="19"/>
        <v>130.11267605633802</v>
      </c>
      <c r="H397">
        <v>1</v>
      </c>
      <c r="I397" t="s">
        <v>20</v>
      </c>
      <c r="J397" t="s">
        <v>20</v>
      </c>
      <c r="K397" s="7">
        <f t="shared" si="20"/>
        <v>2138</v>
      </c>
      <c r="L397">
        <v>220</v>
      </c>
      <c r="M397" s="6">
        <f>IF(ISERROR(E397/L397),0,E397/L397)</f>
        <v>41.990909090909092</v>
      </c>
      <c r="N397" t="s">
        <v>21</v>
      </c>
      <c r="O397" t="s">
        <v>22</v>
      </c>
      <c r="P397">
        <v>1323324000</v>
      </c>
      <c r="Q397">
        <v>1323410400</v>
      </c>
      <c r="R397" s="10">
        <f t="shared" si="18"/>
        <v>40885.25</v>
      </c>
      <c r="S397" s="10">
        <f t="shared" si="18"/>
        <v>40886.25</v>
      </c>
      <c r="T397" t="b">
        <v>1</v>
      </c>
      <c r="U397" t="b">
        <v>0</v>
      </c>
      <c r="V397" t="s">
        <v>33</v>
      </c>
      <c r="W397" t="s">
        <v>2038</v>
      </c>
      <c r="X397" t="s">
        <v>2044</v>
      </c>
    </row>
    <row r="398" spans="1:24" ht="31.2" x14ac:dyDescent="0.3">
      <c r="A398">
        <v>396</v>
      </c>
      <c r="B398" t="s">
        <v>843</v>
      </c>
      <c r="C398" s="3" t="s">
        <v>844</v>
      </c>
      <c r="D398">
        <v>46100</v>
      </c>
      <c r="E398" s="7">
        <f>IF(ISERROR(F398*H398),0,F398*H398)</f>
        <v>53138.28</v>
      </c>
      <c r="F398">
        <v>77012</v>
      </c>
      <c r="G398" s="7">
        <f t="shared" si="19"/>
        <v>115.26741865509761</v>
      </c>
      <c r="H398">
        <v>0.69</v>
      </c>
      <c r="I398" t="s">
        <v>20</v>
      </c>
      <c r="J398" t="s">
        <v>20</v>
      </c>
      <c r="K398" s="7">
        <f t="shared" si="20"/>
        <v>7038.2799999999988</v>
      </c>
      <c r="L398">
        <v>1604</v>
      </c>
      <c r="M398" s="6">
        <f>IF(ISERROR(E398/L398),0,E398/L398)</f>
        <v>33.128603491271818</v>
      </c>
      <c r="N398" t="s">
        <v>26</v>
      </c>
      <c r="O398" t="s">
        <v>27</v>
      </c>
      <c r="P398">
        <v>1538715600</v>
      </c>
      <c r="Q398">
        <v>1539406800</v>
      </c>
      <c r="R398" s="10">
        <f t="shared" si="18"/>
        <v>43378.208333333328</v>
      </c>
      <c r="S398" s="10">
        <f t="shared" si="18"/>
        <v>43386.208333333328</v>
      </c>
      <c r="T398" t="b">
        <v>0</v>
      </c>
      <c r="U398" t="b">
        <v>0</v>
      </c>
      <c r="V398" t="s">
        <v>53</v>
      </c>
      <c r="W398" t="s">
        <v>2039</v>
      </c>
      <c r="X398" t="s">
        <v>2047</v>
      </c>
    </row>
    <row r="399" spans="1:24" ht="46.8" x14ac:dyDescent="0.3">
      <c r="A399">
        <v>397</v>
      </c>
      <c r="B399" t="s">
        <v>845</v>
      </c>
      <c r="C399" s="3" t="s">
        <v>846</v>
      </c>
      <c r="D399">
        <v>8100</v>
      </c>
      <c r="E399" s="7">
        <f>IF(ISERROR(F399*H399),0,F399*H399)</f>
        <v>14083</v>
      </c>
      <c r="F399">
        <v>14083</v>
      </c>
      <c r="G399" s="7">
        <f t="shared" si="19"/>
        <v>173.8641975308642</v>
      </c>
      <c r="H399">
        <v>1</v>
      </c>
      <c r="I399" t="s">
        <v>20</v>
      </c>
      <c r="J399" t="s">
        <v>20</v>
      </c>
      <c r="K399" s="7">
        <f t="shared" si="20"/>
        <v>5983</v>
      </c>
      <c r="L399">
        <v>454</v>
      </c>
      <c r="M399" s="6">
        <f>IF(ISERROR(E399/L399),0,E399/L399)</f>
        <v>31.019823788546255</v>
      </c>
      <c r="N399" t="s">
        <v>21</v>
      </c>
      <c r="O399" t="s">
        <v>22</v>
      </c>
      <c r="P399">
        <v>1369285200</v>
      </c>
      <c r="Q399">
        <v>1369803600</v>
      </c>
      <c r="R399" s="10">
        <f t="shared" si="18"/>
        <v>41417.208333333336</v>
      </c>
      <c r="S399" s="10">
        <f t="shared" si="18"/>
        <v>41423.208333333336</v>
      </c>
      <c r="T399" t="b">
        <v>0</v>
      </c>
      <c r="U399" t="b">
        <v>0</v>
      </c>
      <c r="V399" t="s">
        <v>23</v>
      </c>
      <c r="W399" t="s">
        <v>2036</v>
      </c>
      <c r="X399" t="s">
        <v>2042</v>
      </c>
    </row>
    <row r="400" spans="1:24" ht="62.4" x14ac:dyDescent="0.3">
      <c r="A400">
        <v>398</v>
      </c>
      <c r="B400" t="s">
        <v>847</v>
      </c>
      <c r="C400" s="3" t="s">
        <v>848</v>
      </c>
      <c r="D400">
        <v>1700</v>
      </c>
      <c r="E400" s="7">
        <f>IF(ISERROR(F400*H400),0,F400*H400)</f>
        <v>13666.240000000002</v>
      </c>
      <c r="F400">
        <v>12202</v>
      </c>
      <c r="G400" s="7">
        <f t="shared" si="19"/>
        <v>803.89647058823539</v>
      </c>
      <c r="H400">
        <v>1.1200000000000001</v>
      </c>
      <c r="I400" t="s">
        <v>20</v>
      </c>
      <c r="J400" t="s">
        <v>20</v>
      </c>
      <c r="K400" s="7">
        <f t="shared" si="20"/>
        <v>11966.240000000002</v>
      </c>
      <c r="L400">
        <v>123</v>
      </c>
      <c r="M400" s="6">
        <f>IF(ISERROR(E400/L400),0,E400/L400)</f>
        <v>111.10764227642278</v>
      </c>
      <c r="N400" t="s">
        <v>107</v>
      </c>
      <c r="O400" t="s">
        <v>108</v>
      </c>
      <c r="P400">
        <v>1525755600</v>
      </c>
      <c r="Q400">
        <v>1525928400</v>
      </c>
      <c r="R400" s="10">
        <f t="shared" si="18"/>
        <v>43228.208333333328</v>
      </c>
      <c r="S400" s="10">
        <f t="shared" si="18"/>
        <v>43230.208333333328</v>
      </c>
      <c r="T400" t="b">
        <v>0</v>
      </c>
      <c r="U400" t="b">
        <v>1</v>
      </c>
      <c r="V400" t="s">
        <v>71</v>
      </c>
      <c r="W400" t="s">
        <v>2039</v>
      </c>
      <c r="X400" t="s">
        <v>2051</v>
      </c>
    </row>
    <row r="401" spans="1:24" ht="46.8" x14ac:dyDescent="0.3">
      <c r="A401">
        <v>399</v>
      </c>
      <c r="B401" t="s">
        <v>849</v>
      </c>
      <c r="C401" s="3" t="s">
        <v>850</v>
      </c>
      <c r="D401">
        <v>97300</v>
      </c>
      <c r="E401" s="7">
        <f>IF(ISERROR(F401*H401),0,F401*H401)</f>
        <v>62127</v>
      </c>
      <c r="F401">
        <v>62127</v>
      </c>
      <c r="G401" s="7">
        <f t="shared" si="19"/>
        <v>63.850976361767728</v>
      </c>
      <c r="H401">
        <v>1</v>
      </c>
      <c r="I401" t="s">
        <v>14</v>
      </c>
      <c r="J401" t="s">
        <v>14</v>
      </c>
      <c r="K401" s="7">
        <f t="shared" si="20"/>
        <v>-35173</v>
      </c>
      <c r="L401">
        <v>941</v>
      </c>
      <c r="M401" s="6">
        <f>IF(ISERROR(E401/L401),0,E401/L401)</f>
        <v>66.022316684378325</v>
      </c>
      <c r="N401" t="s">
        <v>21</v>
      </c>
      <c r="O401" t="s">
        <v>22</v>
      </c>
      <c r="P401">
        <v>1296626400</v>
      </c>
      <c r="Q401">
        <v>1297231200</v>
      </c>
      <c r="R401" s="10">
        <f t="shared" si="18"/>
        <v>40576.25</v>
      </c>
      <c r="S401" s="10">
        <f t="shared" si="18"/>
        <v>40583.25</v>
      </c>
      <c r="T401" t="b">
        <v>0</v>
      </c>
      <c r="U401" t="b">
        <v>0</v>
      </c>
      <c r="V401" t="s">
        <v>60</v>
      </c>
      <c r="W401" t="s">
        <v>2036</v>
      </c>
      <c r="X401" t="s">
        <v>2048</v>
      </c>
    </row>
    <row r="402" spans="1:24" ht="46.8" x14ac:dyDescent="0.3">
      <c r="A402">
        <v>400</v>
      </c>
      <c r="B402" t="s">
        <v>851</v>
      </c>
      <c r="C402" s="3" t="s">
        <v>852</v>
      </c>
      <c r="D402">
        <v>100</v>
      </c>
      <c r="E402" s="7">
        <f>IF(ISERROR(F402*H402),0,F402*H402)</f>
        <v>2</v>
      </c>
      <c r="F402">
        <v>2</v>
      </c>
      <c r="G402" s="7">
        <f t="shared" si="19"/>
        <v>2</v>
      </c>
      <c r="H402">
        <v>1</v>
      </c>
      <c r="I402" t="s">
        <v>14</v>
      </c>
      <c r="J402" t="s">
        <v>14</v>
      </c>
      <c r="K402" s="7">
        <f t="shared" si="20"/>
        <v>-98</v>
      </c>
      <c r="L402">
        <v>1</v>
      </c>
      <c r="M402" s="6">
        <f>IF(ISERROR(E402/L402),0,E402/L402)</f>
        <v>2</v>
      </c>
      <c r="N402" t="s">
        <v>21</v>
      </c>
      <c r="O402" t="s">
        <v>22</v>
      </c>
      <c r="P402">
        <v>1376629200</v>
      </c>
      <c r="Q402">
        <v>1378530000</v>
      </c>
      <c r="R402" s="10">
        <f t="shared" si="18"/>
        <v>41502.208333333336</v>
      </c>
      <c r="S402" s="10">
        <f t="shared" si="18"/>
        <v>41524.208333333336</v>
      </c>
      <c r="T402" t="b">
        <v>0</v>
      </c>
      <c r="U402" t="b">
        <v>1</v>
      </c>
      <c r="V402" t="s">
        <v>122</v>
      </c>
      <c r="W402" t="s">
        <v>2056</v>
      </c>
      <c r="X402" t="s">
        <v>2057</v>
      </c>
    </row>
    <row r="403" spans="1:24" ht="31.2" x14ac:dyDescent="0.3">
      <c r="A403">
        <v>401</v>
      </c>
      <c r="B403" t="s">
        <v>853</v>
      </c>
      <c r="C403" s="3" t="s">
        <v>854</v>
      </c>
      <c r="D403">
        <v>900</v>
      </c>
      <c r="E403" s="7">
        <f>IF(ISERROR(F403*H403),0,F403*H403)</f>
        <v>13772</v>
      </c>
      <c r="F403">
        <v>13772</v>
      </c>
      <c r="G403" s="7">
        <f t="shared" si="19"/>
        <v>1530.2222222222222</v>
      </c>
      <c r="H403">
        <v>1</v>
      </c>
      <c r="I403" t="s">
        <v>20</v>
      </c>
      <c r="J403" t="s">
        <v>20</v>
      </c>
      <c r="K403" s="7">
        <f t="shared" si="20"/>
        <v>12872</v>
      </c>
      <c r="L403">
        <v>299</v>
      </c>
      <c r="M403" s="6">
        <f>IF(ISERROR(E403/L403),0,E403/L403)</f>
        <v>46.060200668896321</v>
      </c>
      <c r="N403" t="s">
        <v>21</v>
      </c>
      <c r="O403" t="s">
        <v>22</v>
      </c>
      <c r="P403">
        <v>1572152400</v>
      </c>
      <c r="Q403">
        <v>1572152400</v>
      </c>
      <c r="R403" s="10">
        <f t="shared" si="18"/>
        <v>43765.208333333328</v>
      </c>
      <c r="S403" s="10">
        <f t="shared" si="18"/>
        <v>43765.208333333328</v>
      </c>
      <c r="T403" t="b">
        <v>0</v>
      </c>
      <c r="U403" t="b">
        <v>0</v>
      </c>
      <c r="V403" t="s">
        <v>33</v>
      </c>
      <c r="W403" t="s">
        <v>2038</v>
      </c>
      <c r="X403" t="s">
        <v>2044</v>
      </c>
    </row>
    <row r="404" spans="1:24" ht="46.8" x14ac:dyDescent="0.3">
      <c r="A404">
        <v>402</v>
      </c>
      <c r="B404" t="s">
        <v>855</v>
      </c>
      <c r="C404" s="3" t="s">
        <v>856</v>
      </c>
      <c r="D404">
        <v>7300</v>
      </c>
      <c r="E404" s="7">
        <f>IF(ISERROR(F404*H404),0,F404*H404)</f>
        <v>2946</v>
      </c>
      <c r="F404">
        <v>2946</v>
      </c>
      <c r="G404" s="7">
        <f t="shared" si="19"/>
        <v>40.356164383561641</v>
      </c>
      <c r="H404">
        <v>1</v>
      </c>
      <c r="I404" t="s">
        <v>14</v>
      </c>
      <c r="J404" t="s">
        <v>14</v>
      </c>
      <c r="K404" s="7">
        <f t="shared" si="20"/>
        <v>-4354</v>
      </c>
      <c r="L404">
        <v>40</v>
      </c>
      <c r="M404" s="6">
        <f>IF(ISERROR(E404/L404),0,E404/L404)</f>
        <v>73.650000000000006</v>
      </c>
      <c r="N404" t="s">
        <v>21</v>
      </c>
      <c r="O404" t="s">
        <v>22</v>
      </c>
      <c r="P404">
        <v>1325829600</v>
      </c>
      <c r="Q404">
        <v>1329890400</v>
      </c>
      <c r="R404" s="10">
        <f t="shared" si="18"/>
        <v>40914.25</v>
      </c>
      <c r="S404" s="10">
        <f t="shared" si="18"/>
        <v>40961.25</v>
      </c>
      <c r="T404" t="b">
        <v>0</v>
      </c>
      <c r="U404" t="b">
        <v>1</v>
      </c>
      <c r="V404" t="s">
        <v>100</v>
      </c>
      <c r="W404" t="s">
        <v>2039</v>
      </c>
      <c r="X404" t="s">
        <v>2054</v>
      </c>
    </row>
    <row r="405" spans="1:24" ht="46.8" x14ac:dyDescent="0.3">
      <c r="A405">
        <v>403</v>
      </c>
      <c r="B405" t="s">
        <v>857</v>
      </c>
      <c r="C405" s="3" t="s">
        <v>858</v>
      </c>
      <c r="D405">
        <v>195800</v>
      </c>
      <c r="E405" s="7">
        <f>IF(ISERROR(F405*H405),0,F405*H405)</f>
        <v>124926.8</v>
      </c>
      <c r="F405">
        <v>168820</v>
      </c>
      <c r="G405" s="7">
        <f t="shared" si="19"/>
        <v>63.803268641470886</v>
      </c>
      <c r="H405">
        <v>0.74</v>
      </c>
      <c r="I405" t="s">
        <v>14</v>
      </c>
      <c r="J405" t="s">
        <v>14</v>
      </c>
      <c r="K405" s="7">
        <f t="shared" si="20"/>
        <v>-70873.2</v>
      </c>
      <c r="L405">
        <v>3015</v>
      </c>
      <c r="M405" s="6">
        <f>IF(ISERROR(E405/L405),0,E405/L405)</f>
        <v>41.435091210613599</v>
      </c>
      <c r="N405" t="s">
        <v>15</v>
      </c>
      <c r="O405" t="s">
        <v>16</v>
      </c>
      <c r="P405">
        <v>1273640400</v>
      </c>
      <c r="Q405">
        <v>1276750800</v>
      </c>
      <c r="R405" s="10">
        <f t="shared" si="18"/>
        <v>40310.208333333336</v>
      </c>
      <c r="S405" s="10">
        <f t="shared" si="18"/>
        <v>40346.208333333336</v>
      </c>
      <c r="T405" t="b">
        <v>0</v>
      </c>
      <c r="U405" t="b">
        <v>1</v>
      </c>
      <c r="V405" t="s">
        <v>33</v>
      </c>
      <c r="W405" t="s">
        <v>2038</v>
      </c>
      <c r="X405" t="s">
        <v>2044</v>
      </c>
    </row>
    <row r="406" spans="1:24" ht="62.4" x14ac:dyDescent="0.3">
      <c r="A406">
        <v>404</v>
      </c>
      <c r="B406" t="s">
        <v>859</v>
      </c>
      <c r="C406" s="3" t="s">
        <v>860</v>
      </c>
      <c r="D406">
        <v>48900</v>
      </c>
      <c r="E406" s="7">
        <f>IF(ISERROR(F406*H406),0,F406*H406)</f>
        <v>154321</v>
      </c>
      <c r="F406">
        <v>154321</v>
      </c>
      <c r="G406" s="7">
        <f t="shared" si="19"/>
        <v>315.58486707566465</v>
      </c>
      <c r="H406">
        <v>1</v>
      </c>
      <c r="I406" t="s">
        <v>20</v>
      </c>
      <c r="J406" t="s">
        <v>20</v>
      </c>
      <c r="K406" s="7">
        <f t="shared" si="20"/>
        <v>105421</v>
      </c>
      <c r="L406">
        <v>2237</v>
      </c>
      <c r="M406" s="6">
        <f>IF(ISERROR(E406/L406),0,E406/L406)</f>
        <v>68.985695127402778</v>
      </c>
      <c r="N406" t="s">
        <v>21</v>
      </c>
      <c r="O406" t="s">
        <v>22</v>
      </c>
      <c r="P406">
        <v>1510639200</v>
      </c>
      <c r="Q406">
        <v>1510898400</v>
      </c>
      <c r="R406" s="10">
        <f t="shared" si="18"/>
        <v>43053.25</v>
      </c>
      <c r="S406" s="10">
        <f t="shared" si="18"/>
        <v>43056.25</v>
      </c>
      <c r="T406" t="b">
        <v>0</v>
      </c>
      <c r="U406" t="b">
        <v>0</v>
      </c>
      <c r="V406" t="s">
        <v>33</v>
      </c>
      <c r="W406" t="s">
        <v>2038</v>
      </c>
      <c r="X406" t="s">
        <v>2044</v>
      </c>
    </row>
    <row r="407" spans="1:24" ht="46.8" x14ac:dyDescent="0.3">
      <c r="A407">
        <v>405</v>
      </c>
      <c r="B407" t="s">
        <v>861</v>
      </c>
      <c r="C407" s="3" t="s">
        <v>862</v>
      </c>
      <c r="D407">
        <v>29600</v>
      </c>
      <c r="E407" s="7">
        <f>IF(ISERROR(F407*H407),0,F407*H407)</f>
        <v>26527</v>
      </c>
      <c r="F407">
        <v>26527</v>
      </c>
      <c r="G407" s="7">
        <f t="shared" si="19"/>
        <v>89.618243243243242</v>
      </c>
      <c r="H407">
        <v>1</v>
      </c>
      <c r="I407" t="s">
        <v>14</v>
      </c>
      <c r="J407" t="s">
        <v>14</v>
      </c>
      <c r="K407" s="7">
        <f t="shared" si="20"/>
        <v>-3073</v>
      </c>
      <c r="L407">
        <v>435</v>
      </c>
      <c r="M407" s="6">
        <f>IF(ISERROR(E407/L407),0,E407/L407)</f>
        <v>60.981609195402299</v>
      </c>
      <c r="N407" t="s">
        <v>21</v>
      </c>
      <c r="O407" t="s">
        <v>22</v>
      </c>
      <c r="P407">
        <v>1528088400</v>
      </c>
      <c r="Q407">
        <v>1532408400</v>
      </c>
      <c r="R407" s="10">
        <f t="shared" si="18"/>
        <v>43255.208333333328</v>
      </c>
      <c r="S407" s="10">
        <f t="shared" si="18"/>
        <v>43305.208333333328</v>
      </c>
      <c r="T407" t="b">
        <v>0</v>
      </c>
      <c r="U407" t="b">
        <v>0</v>
      </c>
      <c r="V407" t="s">
        <v>33</v>
      </c>
      <c r="W407" t="s">
        <v>2038</v>
      </c>
      <c r="X407" t="s">
        <v>2044</v>
      </c>
    </row>
    <row r="408" spans="1:24" ht="62.4" x14ac:dyDescent="0.3">
      <c r="A408">
        <v>406</v>
      </c>
      <c r="B408" t="s">
        <v>863</v>
      </c>
      <c r="C408" s="3" t="s">
        <v>864</v>
      </c>
      <c r="D408">
        <v>39300</v>
      </c>
      <c r="E408" s="7">
        <f>IF(ISERROR(F408*H408),0,F408*H408)</f>
        <v>71583</v>
      </c>
      <c r="F408">
        <v>71583</v>
      </c>
      <c r="G408" s="7">
        <f t="shared" si="19"/>
        <v>182.14503816793894</v>
      </c>
      <c r="H408">
        <v>1</v>
      </c>
      <c r="I408" t="s">
        <v>20</v>
      </c>
      <c r="J408" t="s">
        <v>20</v>
      </c>
      <c r="K408" s="7">
        <f t="shared" si="20"/>
        <v>32283</v>
      </c>
      <c r="L408">
        <v>645</v>
      </c>
      <c r="M408" s="6">
        <f>IF(ISERROR(E408/L408),0,E408/L408)</f>
        <v>110.98139534883721</v>
      </c>
      <c r="N408" t="s">
        <v>21</v>
      </c>
      <c r="O408" t="s">
        <v>22</v>
      </c>
      <c r="P408">
        <v>1359525600</v>
      </c>
      <c r="Q408">
        <v>1360562400</v>
      </c>
      <c r="R408" s="10">
        <f t="shared" si="18"/>
        <v>41304.25</v>
      </c>
      <c r="S408" s="10">
        <f t="shared" si="18"/>
        <v>41316.25</v>
      </c>
      <c r="T408" t="b">
        <v>1</v>
      </c>
      <c r="U408" t="b">
        <v>0</v>
      </c>
      <c r="V408" t="s">
        <v>42</v>
      </c>
      <c r="W408" t="s">
        <v>2039</v>
      </c>
      <c r="X408" t="s">
        <v>2045</v>
      </c>
    </row>
    <row r="409" spans="1:24" ht="62.4" x14ac:dyDescent="0.3">
      <c r="A409">
        <v>407</v>
      </c>
      <c r="B409" t="s">
        <v>865</v>
      </c>
      <c r="C409" s="3" t="s">
        <v>866</v>
      </c>
      <c r="D409">
        <v>3400</v>
      </c>
      <c r="E409" s="7">
        <f>IF(ISERROR(F409*H409),0,F409*H409)</f>
        <v>1815</v>
      </c>
      <c r="F409">
        <v>12100</v>
      </c>
      <c r="G409" s="7">
        <f t="shared" si="19"/>
        <v>53.382352941176471</v>
      </c>
      <c r="H409">
        <v>0.15</v>
      </c>
      <c r="I409" t="s">
        <v>20</v>
      </c>
      <c r="J409" t="s">
        <v>14</v>
      </c>
      <c r="K409" s="7">
        <f t="shared" si="20"/>
        <v>-1585</v>
      </c>
      <c r="L409">
        <v>484</v>
      </c>
      <c r="M409" s="6">
        <f>IF(ISERROR(E409/L409),0,E409/L409)</f>
        <v>3.75</v>
      </c>
      <c r="N409" t="s">
        <v>36</v>
      </c>
      <c r="O409" t="s">
        <v>37</v>
      </c>
      <c r="P409">
        <v>1570942800</v>
      </c>
      <c r="Q409">
        <v>1571547600</v>
      </c>
      <c r="R409" s="10">
        <f t="shared" si="18"/>
        <v>43751.208333333328</v>
      </c>
      <c r="S409" s="10">
        <f t="shared" si="18"/>
        <v>43758.208333333328</v>
      </c>
      <c r="T409" t="b">
        <v>0</v>
      </c>
      <c r="U409" t="b">
        <v>0</v>
      </c>
      <c r="V409" t="s">
        <v>33</v>
      </c>
      <c r="W409" t="s">
        <v>2038</v>
      </c>
      <c r="X409" t="s">
        <v>2044</v>
      </c>
    </row>
    <row r="410" spans="1:24" ht="46.8" x14ac:dyDescent="0.3">
      <c r="A410">
        <v>408</v>
      </c>
      <c r="B410" t="s">
        <v>867</v>
      </c>
      <c r="C410" s="3" t="s">
        <v>868</v>
      </c>
      <c r="D410">
        <v>9200</v>
      </c>
      <c r="E410" s="7">
        <f>IF(ISERROR(F410*H410),0,F410*H410)</f>
        <v>8975.4599999999991</v>
      </c>
      <c r="F410">
        <v>12129</v>
      </c>
      <c r="G410" s="7">
        <f t="shared" si="19"/>
        <v>97.559347826086949</v>
      </c>
      <c r="H410">
        <v>0.74</v>
      </c>
      <c r="I410" t="s">
        <v>20</v>
      </c>
      <c r="J410" t="s">
        <v>14</v>
      </c>
      <c r="K410" s="7">
        <f t="shared" si="20"/>
        <v>-224.54000000000087</v>
      </c>
      <c r="L410">
        <v>154</v>
      </c>
      <c r="M410" s="6">
        <f>IF(ISERROR(E410/L410),0,E410/L410)</f>
        <v>58.282207792207785</v>
      </c>
      <c r="N410" t="s">
        <v>15</v>
      </c>
      <c r="O410" t="s">
        <v>16</v>
      </c>
      <c r="P410">
        <v>1466398800</v>
      </c>
      <c r="Q410">
        <v>1468126800</v>
      </c>
      <c r="R410" s="10">
        <f t="shared" si="18"/>
        <v>42541.208333333328</v>
      </c>
      <c r="S410" s="10">
        <f t="shared" si="18"/>
        <v>42561.208333333328</v>
      </c>
      <c r="T410" t="b">
        <v>0</v>
      </c>
      <c r="U410" t="b">
        <v>0</v>
      </c>
      <c r="V410" t="s">
        <v>42</v>
      </c>
      <c r="W410" t="s">
        <v>2039</v>
      </c>
      <c r="X410" t="s">
        <v>2045</v>
      </c>
    </row>
    <row r="411" spans="1:24" ht="46.8" x14ac:dyDescent="0.3">
      <c r="A411">
        <v>409</v>
      </c>
      <c r="B411" t="s">
        <v>243</v>
      </c>
      <c r="C411" s="3" t="s">
        <v>869</v>
      </c>
      <c r="D411">
        <v>135600</v>
      </c>
      <c r="E411" s="7">
        <f>IF(ISERROR(F411*H411),0,F411*H411)</f>
        <v>62804</v>
      </c>
      <c r="F411">
        <v>62804</v>
      </c>
      <c r="G411" s="7">
        <f t="shared" si="19"/>
        <v>46.315634218289084</v>
      </c>
      <c r="H411">
        <v>1</v>
      </c>
      <c r="I411" t="s">
        <v>14</v>
      </c>
      <c r="J411" t="s">
        <v>14</v>
      </c>
      <c r="K411" s="7">
        <f t="shared" si="20"/>
        <v>-72796</v>
      </c>
      <c r="L411">
        <v>714</v>
      </c>
      <c r="M411" s="6">
        <f>IF(ISERROR(E411/L411),0,E411/L411)</f>
        <v>87.960784313725483</v>
      </c>
      <c r="N411" t="s">
        <v>21</v>
      </c>
      <c r="O411" t="s">
        <v>22</v>
      </c>
      <c r="P411">
        <v>1492491600</v>
      </c>
      <c r="Q411">
        <v>1492837200</v>
      </c>
      <c r="R411" s="10">
        <f t="shared" si="18"/>
        <v>42843.208333333328</v>
      </c>
      <c r="S411" s="10">
        <f t="shared" si="18"/>
        <v>42847.208333333328</v>
      </c>
      <c r="T411" t="b">
        <v>0</v>
      </c>
      <c r="U411" t="b">
        <v>0</v>
      </c>
      <c r="V411" t="s">
        <v>23</v>
      </c>
      <c r="W411" t="s">
        <v>2036</v>
      </c>
      <c r="X411" t="s">
        <v>2042</v>
      </c>
    </row>
    <row r="412" spans="1:24" ht="62.4" x14ac:dyDescent="0.3">
      <c r="A412">
        <v>410</v>
      </c>
      <c r="B412" t="s">
        <v>870</v>
      </c>
      <c r="C412" s="3" t="s">
        <v>871</v>
      </c>
      <c r="D412">
        <v>153700</v>
      </c>
      <c r="E412" s="7">
        <f>IF(ISERROR(F412*H412),0,F412*H412)</f>
        <v>55536</v>
      </c>
      <c r="F412">
        <v>55536</v>
      </c>
      <c r="G412" s="7">
        <f t="shared" si="19"/>
        <v>36.132726089785294</v>
      </c>
      <c r="H412">
        <v>1</v>
      </c>
      <c r="I412" t="s">
        <v>47</v>
      </c>
      <c r="J412" t="s">
        <v>47</v>
      </c>
      <c r="K412" s="7">
        <f t="shared" si="20"/>
        <v>-98164</v>
      </c>
      <c r="L412">
        <v>1111</v>
      </c>
      <c r="M412" s="6">
        <f>IF(ISERROR(E412/L412),0,E412/L412)</f>
        <v>49.987398739873989</v>
      </c>
      <c r="N412" t="s">
        <v>21</v>
      </c>
      <c r="O412" t="s">
        <v>22</v>
      </c>
      <c r="P412">
        <v>1430197200</v>
      </c>
      <c r="Q412">
        <v>1430197200</v>
      </c>
      <c r="R412" s="10">
        <f t="shared" si="18"/>
        <v>42122.208333333328</v>
      </c>
      <c r="S412" s="10">
        <f t="shared" si="18"/>
        <v>42122.208333333328</v>
      </c>
      <c r="T412" t="b">
        <v>0</v>
      </c>
      <c r="U412" t="b">
        <v>0</v>
      </c>
      <c r="V412" t="s">
        <v>292</v>
      </c>
      <c r="W412" t="s">
        <v>2052</v>
      </c>
      <c r="X412" t="s">
        <v>2063</v>
      </c>
    </row>
    <row r="413" spans="1:24" ht="46.8" x14ac:dyDescent="0.3">
      <c r="A413">
        <v>411</v>
      </c>
      <c r="B413" t="s">
        <v>872</v>
      </c>
      <c r="C413" s="3" t="s">
        <v>873</v>
      </c>
      <c r="D413">
        <v>7800</v>
      </c>
      <c r="E413" s="7">
        <f>IF(ISERROR(F413*H413),0,F413*H413)</f>
        <v>8161</v>
      </c>
      <c r="F413">
        <v>8161</v>
      </c>
      <c r="G413" s="7">
        <f t="shared" si="19"/>
        <v>104.62820512820512</v>
      </c>
      <c r="H413">
        <v>1</v>
      </c>
      <c r="I413" t="s">
        <v>20</v>
      </c>
      <c r="J413" t="s">
        <v>20</v>
      </c>
      <c r="K413" s="7">
        <f t="shared" si="20"/>
        <v>361</v>
      </c>
      <c r="L413">
        <v>82</v>
      </c>
      <c r="M413" s="6">
        <f>IF(ISERROR(E413/L413),0,E413/L413)</f>
        <v>99.524390243902445</v>
      </c>
      <c r="N413" t="s">
        <v>21</v>
      </c>
      <c r="O413" t="s">
        <v>22</v>
      </c>
      <c r="P413">
        <v>1496034000</v>
      </c>
      <c r="Q413">
        <v>1496206800</v>
      </c>
      <c r="R413" s="10">
        <f t="shared" si="18"/>
        <v>42884.208333333328</v>
      </c>
      <c r="S413" s="10">
        <f t="shared" si="18"/>
        <v>42886.208333333328</v>
      </c>
      <c r="T413" t="b">
        <v>0</v>
      </c>
      <c r="U413" t="b">
        <v>0</v>
      </c>
      <c r="V413" t="s">
        <v>33</v>
      </c>
      <c r="W413" t="s">
        <v>2038</v>
      </c>
      <c r="X413" t="s">
        <v>2044</v>
      </c>
    </row>
    <row r="414" spans="1:24" ht="46.8" x14ac:dyDescent="0.3">
      <c r="A414">
        <v>412</v>
      </c>
      <c r="B414" t="s">
        <v>874</v>
      </c>
      <c r="C414" s="3" t="s">
        <v>875</v>
      </c>
      <c r="D414">
        <v>2100</v>
      </c>
      <c r="E414" s="7">
        <f>IF(ISERROR(F414*H414),0,F414*H414)</f>
        <v>14046</v>
      </c>
      <c r="F414">
        <v>14046</v>
      </c>
      <c r="G414" s="7">
        <f t="shared" si="19"/>
        <v>668.85714285714289</v>
      </c>
      <c r="H414">
        <v>1</v>
      </c>
      <c r="I414" t="s">
        <v>20</v>
      </c>
      <c r="J414" t="s">
        <v>20</v>
      </c>
      <c r="K414" s="7">
        <f t="shared" si="20"/>
        <v>11946</v>
      </c>
      <c r="L414">
        <v>134</v>
      </c>
      <c r="M414" s="6">
        <f>IF(ISERROR(E414/L414),0,E414/L414)</f>
        <v>104.82089552238806</v>
      </c>
      <c r="N414" t="s">
        <v>21</v>
      </c>
      <c r="O414" t="s">
        <v>22</v>
      </c>
      <c r="P414">
        <v>1388728800</v>
      </c>
      <c r="Q414">
        <v>1389592800</v>
      </c>
      <c r="R414" s="10">
        <f t="shared" si="18"/>
        <v>41642.25</v>
      </c>
      <c r="S414" s="10">
        <f t="shared" si="18"/>
        <v>41652.25</v>
      </c>
      <c r="T414" t="b">
        <v>0</v>
      </c>
      <c r="U414" t="b">
        <v>0</v>
      </c>
      <c r="V414" t="s">
        <v>119</v>
      </c>
      <c r="W414" t="s">
        <v>2040</v>
      </c>
      <c r="X414" t="s">
        <v>2055</v>
      </c>
    </row>
    <row r="415" spans="1:24" ht="46.8" x14ac:dyDescent="0.3">
      <c r="A415">
        <v>413</v>
      </c>
      <c r="B415" t="s">
        <v>876</v>
      </c>
      <c r="C415" s="3" t="s">
        <v>877</v>
      </c>
      <c r="D415">
        <v>189500</v>
      </c>
      <c r="E415" s="7">
        <f>IF(ISERROR(F415*H415),0,F415*H415)</f>
        <v>117628</v>
      </c>
      <c r="F415">
        <v>117628</v>
      </c>
      <c r="G415" s="7">
        <f t="shared" si="19"/>
        <v>62.072823218997364</v>
      </c>
      <c r="H415">
        <v>1</v>
      </c>
      <c r="I415" t="s">
        <v>47</v>
      </c>
      <c r="J415" t="s">
        <v>47</v>
      </c>
      <c r="K415" s="7">
        <f t="shared" si="20"/>
        <v>-71872</v>
      </c>
      <c r="L415">
        <v>1089</v>
      </c>
      <c r="M415" s="6">
        <f>IF(ISERROR(E415/L415),0,E415/L415)</f>
        <v>108.01469237832875</v>
      </c>
      <c r="N415" t="s">
        <v>21</v>
      </c>
      <c r="O415" t="s">
        <v>22</v>
      </c>
      <c r="P415">
        <v>1543298400</v>
      </c>
      <c r="Q415">
        <v>1545631200</v>
      </c>
      <c r="R415" s="10">
        <f t="shared" si="18"/>
        <v>43431.25</v>
      </c>
      <c r="S415" s="10">
        <f t="shared" si="18"/>
        <v>43458.25</v>
      </c>
      <c r="T415" t="b">
        <v>0</v>
      </c>
      <c r="U415" t="b">
        <v>0</v>
      </c>
      <c r="V415" t="s">
        <v>71</v>
      </c>
      <c r="W415" t="s">
        <v>2039</v>
      </c>
      <c r="X415" t="s">
        <v>2051</v>
      </c>
    </row>
    <row r="416" spans="1:24" ht="62.4" x14ac:dyDescent="0.3">
      <c r="A416">
        <v>414</v>
      </c>
      <c r="B416" t="s">
        <v>878</v>
      </c>
      <c r="C416" s="3" t="s">
        <v>879</v>
      </c>
      <c r="D416">
        <v>188200</v>
      </c>
      <c r="E416" s="7">
        <f>IF(ISERROR(F416*H416),0,F416*H416)</f>
        <v>159405</v>
      </c>
      <c r="F416">
        <v>159405</v>
      </c>
      <c r="G416" s="7">
        <f t="shared" si="19"/>
        <v>84.699787460148784</v>
      </c>
      <c r="H416">
        <v>1</v>
      </c>
      <c r="I416" t="s">
        <v>14</v>
      </c>
      <c r="J416" t="s">
        <v>14</v>
      </c>
      <c r="K416" s="7">
        <f t="shared" si="20"/>
        <v>-28795</v>
      </c>
      <c r="L416">
        <v>5497</v>
      </c>
      <c r="M416" s="6">
        <f>IF(ISERROR(E416/L416),0,E416/L416)</f>
        <v>28.998544660724033</v>
      </c>
      <c r="N416" t="s">
        <v>21</v>
      </c>
      <c r="O416" t="s">
        <v>22</v>
      </c>
      <c r="P416">
        <v>1271739600</v>
      </c>
      <c r="Q416">
        <v>1272430800</v>
      </c>
      <c r="R416" s="10">
        <f t="shared" si="18"/>
        <v>40288.208333333336</v>
      </c>
      <c r="S416" s="10">
        <f t="shared" si="18"/>
        <v>40296.208333333336</v>
      </c>
      <c r="T416" t="b">
        <v>0</v>
      </c>
      <c r="U416" t="b">
        <v>1</v>
      </c>
      <c r="V416" t="s">
        <v>17</v>
      </c>
      <c r="W416" t="s">
        <v>2035</v>
      </c>
      <c r="X416" t="s">
        <v>2041</v>
      </c>
    </row>
    <row r="417" spans="1:24" ht="46.8" x14ac:dyDescent="0.3">
      <c r="A417">
        <v>415</v>
      </c>
      <c r="B417" t="s">
        <v>880</v>
      </c>
      <c r="C417" s="3" t="s">
        <v>881</v>
      </c>
      <c r="D417">
        <v>113500</v>
      </c>
      <c r="E417" s="7">
        <f>IF(ISERROR(F417*H417),0,F417*H417)</f>
        <v>12552</v>
      </c>
      <c r="F417">
        <v>12552</v>
      </c>
      <c r="G417" s="7">
        <f t="shared" si="19"/>
        <v>11.059030837004405</v>
      </c>
      <c r="H417">
        <v>1</v>
      </c>
      <c r="I417" t="s">
        <v>14</v>
      </c>
      <c r="J417" t="s">
        <v>14</v>
      </c>
      <c r="K417" s="7">
        <f t="shared" si="20"/>
        <v>-100948</v>
      </c>
      <c r="L417">
        <v>418</v>
      </c>
      <c r="M417" s="6">
        <f>IF(ISERROR(E417/L417),0,E417/L417)</f>
        <v>30.028708133971293</v>
      </c>
      <c r="N417" t="s">
        <v>21</v>
      </c>
      <c r="O417" t="s">
        <v>22</v>
      </c>
      <c r="P417">
        <v>1326434400</v>
      </c>
      <c r="Q417">
        <v>1327903200</v>
      </c>
      <c r="R417" s="10">
        <f t="shared" si="18"/>
        <v>40921.25</v>
      </c>
      <c r="S417" s="10">
        <f t="shared" si="18"/>
        <v>40938.25</v>
      </c>
      <c r="T417" t="b">
        <v>0</v>
      </c>
      <c r="U417" t="b">
        <v>0</v>
      </c>
      <c r="V417" t="s">
        <v>33</v>
      </c>
      <c r="W417" t="s">
        <v>2038</v>
      </c>
      <c r="X417" t="s">
        <v>2044</v>
      </c>
    </row>
    <row r="418" spans="1:24" ht="62.4" x14ac:dyDescent="0.3">
      <c r="A418">
        <v>416</v>
      </c>
      <c r="B418" t="s">
        <v>882</v>
      </c>
      <c r="C418" s="3" t="s">
        <v>883</v>
      </c>
      <c r="D418">
        <v>134600</v>
      </c>
      <c r="E418" s="7">
        <f>IF(ISERROR(F418*H418),0,F418*H418)</f>
        <v>59007</v>
      </c>
      <c r="F418">
        <v>59007</v>
      </c>
      <c r="G418" s="7">
        <f t="shared" si="19"/>
        <v>43.838781575037146</v>
      </c>
      <c r="H418">
        <v>1</v>
      </c>
      <c r="I418" t="s">
        <v>14</v>
      </c>
      <c r="J418" t="s">
        <v>14</v>
      </c>
      <c r="K418" s="7">
        <f t="shared" si="20"/>
        <v>-75593</v>
      </c>
      <c r="L418">
        <v>1439</v>
      </c>
      <c r="M418" s="6">
        <f>IF(ISERROR(E418/L418),0,E418/L418)</f>
        <v>41.005559416261292</v>
      </c>
      <c r="N418" t="s">
        <v>21</v>
      </c>
      <c r="O418" t="s">
        <v>22</v>
      </c>
      <c r="P418">
        <v>1295244000</v>
      </c>
      <c r="Q418">
        <v>1296021600</v>
      </c>
      <c r="R418" s="10">
        <f t="shared" si="18"/>
        <v>40560.25</v>
      </c>
      <c r="S418" s="10">
        <f t="shared" si="18"/>
        <v>40569.25</v>
      </c>
      <c r="T418" t="b">
        <v>0</v>
      </c>
      <c r="U418" t="b">
        <v>1</v>
      </c>
      <c r="V418" t="s">
        <v>42</v>
      </c>
      <c r="W418" t="s">
        <v>2039</v>
      </c>
      <c r="X418" t="s">
        <v>2045</v>
      </c>
    </row>
    <row r="419" spans="1:24" ht="46.8" x14ac:dyDescent="0.3">
      <c r="A419">
        <v>417</v>
      </c>
      <c r="B419" t="s">
        <v>884</v>
      </c>
      <c r="C419" s="3" t="s">
        <v>885</v>
      </c>
      <c r="D419">
        <v>1700</v>
      </c>
      <c r="E419" s="7">
        <f>IF(ISERROR(F419*H419),0,F419*H419)</f>
        <v>943</v>
      </c>
      <c r="F419">
        <v>943</v>
      </c>
      <c r="G419" s="7">
        <f t="shared" si="19"/>
        <v>55.470588235294116</v>
      </c>
      <c r="H419">
        <v>1</v>
      </c>
      <c r="I419" t="s">
        <v>14</v>
      </c>
      <c r="J419" t="s">
        <v>14</v>
      </c>
      <c r="K419" s="7">
        <f t="shared" si="20"/>
        <v>-757</v>
      </c>
      <c r="L419">
        <v>15</v>
      </c>
      <c r="M419" s="6">
        <f>IF(ISERROR(E419/L419),0,E419/L419)</f>
        <v>62.866666666666667</v>
      </c>
      <c r="N419" t="s">
        <v>21</v>
      </c>
      <c r="O419" t="s">
        <v>22</v>
      </c>
      <c r="P419">
        <v>1541221200</v>
      </c>
      <c r="Q419">
        <v>1543298400</v>
      </c>
      <c r="R419" s="10">
        <f t="shared" si="18"/>
        <v>43407.208333333328</v>
      </c>
      <c r="S419" s="10">
        <f t="shared" si="18"/>
        <v>43431.25</v>
      </c>
      <c r="T419" t="b">
        <v>0</v>
      </c>
      <c r="U419" t="b">
        <v>0</v>
      </c>
      <c r="V419" t="s">
        <v>33</v>
      </c>
      <c r="W419" t="s">
        <v>2038</v>
      </c>
      <c r="X419" t="s">
        <v>2044</v>
      </c>
    </row>
    <row r="420" spans="1:24" ht="46.8" x14ac:dyDescent="0.3">
      <c r="A420">
        <v>418</v>
      </c>
      <c r="B420" t="s">
        <v>105</v>
      </c>
      <c r="C420" s="3" t="s">
        <v>886</v>
      </c>
      <c r="D420">
        <v>163700</v>
      </c>
      <c r="E420" s="7">
        <f>IF(ISERROR(F420*H420),0,F420*H420)</f>
        <v>69532.62</v>
      </c>
      <c r="F420">
        <v>93963</v>
      </c>
      <c r="G420" s="7">
        <f t="shared" si="19"/>
        <v>42.475638362858888</v>
      </c>
      <c r="H420">
        <v>0.74</v>
      </c>
      <c r="I420" t="s">
        <v>14</v>
      </c>
      <c r="J420" t="s">
        <v>14</v>
      </c>
      <c r="K420" s="7">
        <f t="shared" si="20"/>
        <v>-94167.38</v>
      </c>
      <c r="L420">
        <v>1999</v>
      </c>
      <c r="M420" s="6">
        <f>IF(ISERROR(E420/L420),0,E420/L420)</f>
        <v>34.783701850925461</v>
      </c>
      <c r="N420" t="s">
        <v>15</v>
      </c>
      <c r="O420" t="s">
        <v>16</v>
      </c>
      <c r="P420">
        <v>1336280400</v>
      </c>
      <c r="Q420">
        <v>1336366800</v>
      </c>
      <c r="R420" s="10">
        <f t="shared" si="18"/>
        <v>41035.208333333336</v>
      </c>
      <c r="S420" s="10">
        <f t="shared" si="18"/>
        <v>41036.208333333336</v>
      </c>
      <c r="T420" t="b">
        <v>0</v>
      </c>
      <c r="U420" t="b">
        <v>0</v>
      </c>
      <c r="V420" t="s">
        <v>42</v>
      </c>
      <c r="W420" t="s">
        <v>2039</v>
      </c>
      <c r="X420" t="s">
        <v>2045</v>
      </c>
    </row>
    <row r="421" spans="1:24" ht="46.8" x14ac:dyDescent="0.3">
      <c r="A421">
        <v>419</v>
      </c>
      <c r="B421" t="s">
        <v>887</v>
      </c>
      <c r="C421" s="3" t="s">
        <v>888</v>
      </c>
      <c r="D421">
        <v>113800</v>
      </c>
      <c r="E421" s="7">
        <f>IF(ISERROR(F421*H421),0,F421*H421)</f>
        <v>140469</v>
      </c>
      <c r="F421">
        <v>140469</v>
      </c>
      <c r="G421" s="7">
        <f t="shared" si="19"/>
        <v>123.43497363796135</v>
      </c>
      <c r="H421">
        <v>1</v>
      </c>
      <c r="I421" t="s">
        <v>20</v>
      </c>
      <c r="J421" t="s">
        <v>20</v>
      </c>
      <c r="K421" s="7">
        <f t="shared" si="20"/>
        <v>26669</v>
      </c>
      <c r="L421">
        <v>5203</v>
      </c>
      <c r="M421" s="6">
        <f>IF(ISERROR(E421/L421),0,E421/L421)</f>
        <v>26.997693638285604</v>
      </c>
      <c r="N421" t="s">
        <v>21</v>
      </c>
      <c r="O421" t="s">
        <v>22</v>
      </c>
      <c r="P421">
        <v>1324533600</v>
      </c>
      <c r="Q421">
        <v>1325052000</v>
      </c>
      <c r="R421" s="10">
        <f t="shared" si="18"/>
        <v>40899.25</v>
      </c>
      <c r="S421" s="10">
        <f t="shared" si="18"/>
        <v>40905.25</v>
      </c>
      <c r="T421" t="b">
        <v>0</v>
      </c>
      <c r="U421" t="b">
        <v>0</v>
      </c>
      <c r="V421" t="s">
        <v>28</v>
      </c>
      <c r="W421" t="s">
        <v>2037</v>
      </c>
      <c r="X421" t="s">
        <v>2043</v>
      </c>
    </row>
    <row r="422" spans="1:24" ht="62.4" x14ac:dyDescent="0.3">
      <c r="A422">
        <v>420</v>
      </c>
      <c r="B422" t="s">
        <v>889</v>
      </c>
      <c r="C422" s="3" t="s">
        <v>890</v>
      </c>
      <c r="D422">
        <v>5000</v>
      </c>
      <c r="E422" s="7">
        <f>IF(ISERROR(F422*H422),0,F422*H422)</f>
        <v>6423</v>
      </c>
      <c r="F422">
        <v>6423</v>
      </c>
      <c r="G422" s="7">
        <f t="shared" si="19"/>
        <v>128.46</v>
      </c>
      <c r="H422">
        <v>1</v>
      </c>
      <c r="I422" t="s">
        <v>20</v>
      </c>
      <c r="J422" t="s">
        <v>20</v>
      </c>
      <c r="K422" s="7">
        <f t="shared" si="20"/>
        <v>1423</v>
      </c>
      <c r="L422">
        <v>94</v>
      </c>
      <c r="M422" s="6">
        <f>IF(ISERROR(E422/L422),0,E422/L422)</f>
        <v>68.329787234042556</v>
      </c>
      <c r="N422" t="s">
        <v>21</v>
      </c>
      <c r="O422" t="s">
        <v>22</v>
      </c>
      <c r="P422">
        <v>1498366800</v>
      </c>
      <c r="Q422">
        <v>1499576400</v>
      </c>
      <c r="R422" s="10">
        <f t="shared" si="18"/>
        <v>42911.208333333328</v>
      </c>
      <c r="S422" s="10">
        <f t="shared" si="18"/>
        <v>42925.208333333328</v>
      </c>
      <c r="T422" t="b">
        <v>0</v>
      </c>
      <c r="U422" t="b">
        <v>0</v>
      </c>
      <c r="V422" t="s">
        <v>33</v>
      </c>
      <c r="W422" t="s">
        <v>2038</v>
      </c>
      <c r="X422" t="s">
        <v>2044</v>
      </c>
    </row>
    <row r="423" spans="1:24" ht="46.8" x14ac:dyDescent="0.3">
      <c r="A423">
        <v>421</v>
      </c>
      <c r="B423" t="s">
        <v>891</v>
      </c>
      <c r="C423" s="3" t="s">
        <v>892</v>
      </c>
      <c r="D423">
        <v>9400</v>
      </c>
      <c r="E423" s="7">
        <f>IF(ISERROR(F423*H423),0,F423*H423)</f>
        <v>6015</v>
      </c>
      <c r="F423">
        <v>6015</v>
      </c>
      <c r="G423" s="7">
        <f t="shared" si="19"/>
        <v>63.989361702127653</v>
      </c>
      <c r="H423">
        <v>1</v>
      </c>
      <c r="I423" t="s">
        <v>14</v>
      </c>
      <c r="J423" t="s">
        <v>14</v>
      </c>
      <c r="K423" s="7">
        <f t="shared" si="20"/>
        <v>-3385</v>
      </c>
      <c r="L423">
        <v>118</v>
      </c>
      <c r="M423" s="6">
        <f>IF(ISERROR(E423/L423),0,E423/L423)</f>
        <v>50.974576271186443</v>
      </c>
      <c r="N423" t="s">
        <v>21</v>
      </c>
      <c r="O423" t="s">
        <v>22</v>
      </c>
      <c r="P423">
        <v>1498712400</v>
      </c>
      <c r="Q423">
        <v>1501304400</v>
      </c>
      <c r="R423" s="10">
        <f t="shared" si="18"/>
        <v>42915.208333333328</v>
      </c>
      <c r="S423" s="10">
        <f t="shared" si="18"/>
        <v>42945.208333333328</v>
      </c>
      <c r="T423" t="b">
        <v>0</v>
      </c>
      <c r="U423" t="b">
        <v>1</v>
      </c>
      <c r="V423" t="s">
        <v>65</v>
      </c>
      <c r="W423" t="s">
        <v>2037</v>
      </c>
      <c r="X423" t="s">
        <v>2049</v>
      </c>
    </row>
    <row r="424" spans="1:24" ht="78" x14ac:dyDescent="0.3">
      <c r="A424">
        <v>422</v>
      </c>
      <c r="B424" t="s">
        <v>893</v>
      </c>
      <c r="C424" s="3" t="s">
        <v>894</v>
      </c>
      <c r="D424">
        <v>8700</v>
      </c>
      <c r="E424" s="7">
        <f>IF(ISERROR(F424*H424),0,F424*H424)</f>
        <v>11075</v>
      </c>
      <c r="F424">
        <v>11075</v>
      </c>
      <c r="G424" s="7">
        <f t="shared" si="19"/>
        <v>127.29885057471265</v>
      </c>
      <c r="H424">
        <v>1</v>
      </c>
      <c r="I424" t="s">
        <v>20</v>
      </c>
      <c r="J424" t="s">
        <v>20</v>
      </c>
      <c r="K424" s="7">
        <f t="shared" si="20"/>
        <v>2375</v>
      </c>
      <c r="L424">
        <v>205</v>
      </c>
      <c r="M424" s="6">
        <f>IF(ISERROR(E424/L424),0,E424/L424)</f>
        <v>54.024390243902438</v>
      </c>
      <c r="N424" t="s">
        <v>21</v>
      </c>
      <c r="O424" t="s">
        <v>22</v>
      </c>
      <c r="P424">
        <v>1271480400</v>
      </c>
      <c r="Q424">
        <v>1273208400</v>
      </c>
      <c r="R424" s="10">
        <f t="shared" si="18"/>
        <v>40285.208333333336</v>
      </c>
      <c r="S424" s="10">
        <f t="shared" si="18"/>
        <v>40305.208333333336</v>
      </c>
      <c r="T424" t="b">
        <v>0</v>
      </c>
      <c r="U424" t="b">
        <v>1</v>
      </c>
      <c r="V424" t="s">
        <v>33</v>
      </c>
      <c r="W424" t="s">
        <v>2038</v>
      </c>
      <c r="X424" t="s">
        <v>2044</v>
      </c>
    </row>
    <row r="425" spans="1:24" ht="46.8" x14ac:dyDescent="0.3">
      <c r="A425">
        <v>423</v>
      </c>
      <c r="B425" t="s">
        <v>895</v>
      </c>
      <c r="C425" s="3" t="s">
        <v>896</v>
      </c>
      <c r="D425">
        <v>147800</v>
      </c>
      <c r="E425" s="7">
        <f>IF(ISERROR(F425*H425),0,F425*H425)</f>
        <v>15723</v>
      </c>
      <c r="F425">
        <v>15723</v>
      </c>
      <c r="G425" s="7">
        <f t="shared" si="19"/>
        <v>10.638024357239512</v>
      </c>
      <c r="H425">
        <v>1</v>
      </c>
      <c r="I425" t="s">
        <v>14</v>
      </c>
      <c r="J425" t="s">
        <v>14</v>
      </c>
      <c r="K425" s="7">
        <f t="shared" si="20"/>
        <v>-132077</v>
      </c>
      <c r="L425">
        <v>162</v>
      </c>
      <c r="M425" s="6">
        <f>IF(ISERROR(E425/L425),0,E425/L425)</f>
        <v>97.055555555555557</v>
      </c>
      <c r="N425" t="s">
        <v>21</v>
      </c>
      <c r="O425" t="s">
        <v>22</v>
      </c>
      <c r="P425">
        <v>1316667600</v>
      </c>
      <c r="Q425">
        <v>1316840400</v>
      </c>
      <c r="R425" s="10">
        <f t="shared" si="18"/>
        <v>40808.208333333336</v>
      </c>
      <c r="S425" s="10">
        <f t="shared" si="18"/>
        <v>40810.208333333336</v>
      </c>
      <c r="T425" t="b">
        <v>0</v>
      </c>
      <c r="U425" t="b">
        <v>1</v>
      </c>
      <c r="V425" t="s">
        <v>17</v>
      </c>
      <c r="W425" t="s">
        <v>2035</v>
      </c>
      <c r="X425" t="s">
        <v>2041</v>
      </c>
    </row>
    <row r="426" spans="1:24" ht="46.8" x14ac:dyDescent="0.3">
      <c r="A426">
        <v>424</v>
      </c>
      <c r="B426" t="s">
        <v>897</v>
      </c>
      <c r="C426" s="3" t="s">
        <v>898</v>
      </c>
      <c r="D426">
        <v>5100</v>
      </c>
      <c r="E426" s="7">
        <f>IF(ISERROR(F426*H426),0,F426*H426)</f>
        <v>2064</v>
      </c>
      <c r="F426">
        <v>2064</v>
      </c>
      <c r="G426" s="7">
        <f t="shared" si="19"/>
        <v>40.470588235294116</v>
      </c>
      <c r="H426">
        <v>1</v>
      </c>
      <c r="I426" t="s">
        <v>14</v>
      </c>
      <c r="J426" t="s">
        <v>14</v>
      </c>
      <c r="K426" s="7">
        <f t="shared" si="20"/>
        <v>-3036</v>
      </c>
      <c r="L426">
        <v>83</v>
      </c>
      <c r="M426" s="6">
        <f>IF(ISERROR(E426/L426),0,E426/L426)</f>
        <v>24.867469879518072</v>
      </c>
      <c r="N426" t="s">
        <v>21</v>
      </c>
      <c r="O426" t="s">
        <v>22</v>
      </c>
      <c r="P426">
        <v>1524027600</v>
      </c>
      <c r="Q426">
        <v>1524546000</v>
      </c>
      <c r="R426" s="10">
        <f t="shared" si="18"/>
        <v>43208.208333333328</v>
      </c>
      <c r="S426" s="10">
        <f t="shared" si="18"/>
        <v>43214.208333333328</v>
      </c>
      <c r="T426" t="b">
        <v>0</v>
      </c>
      <c r="U426" t="b">
        <v>0</v>
      </c>
      <c r="V426" t="s">
        <v>60</v>
      </c>
      <c r="W426" t="s">
        <v>2036</v>
      </c>
      <c r="X426" t="s">
        <v>2048</v>
      </c>
    </row>
    <row r="427" spans="1:24" ht="62.4" x14ac:dyDescent="0.3">
      <c r="A427">
        <v>425</v>
      </c>
      <c r="B427" t="s">
        <v>899</v>
      </c>
      <c r="C427" s="3" t="s">
        <v>900</v>
      </c>
      <c r="D427">
        <v>2700</v>
      </c>
      <c r="E427" s="7">
        <f>IF(ISERROR(F427*H427),0,F427*H427)</f>
        <v>7767</v>
      </c>
      <c r="F427">
        <v>7767</v>
      </c>
      <c r="G427" s="7">
        <f t="shared" si="19"/>
        <v>287.66666666666663</v>
      </c>
      <c r="H427">
        <v>1</v>
      </c>
      <c r="I427" t="s">
        <v>20</v>
      </c>
      <c r="J427" t="s">
        <v>20</v>
      </c>
      <c r="K427" s="7">
        <f t="shared" si="20"/>
        <v>5067</v>
      </c>
      <c r="L427">
        <v>92</v>
      </c>
      <c r="M427" s="6">
        <f>IF(ISERROR(E427/L427),0,E427/L427)</f>
        <v>84.423913043478265</v>
      </c>
      <c r="N427" t="s">
        <v>21</v>
      </c>
      <c r="O427" t="s">
        <v>22</v>
      </c>
      <c r="P427">
        <v>1438059600</v>
      </c>
      <c r="Q427">
        <v>1438578000</v>
      </c>
      <c r="R427" s="10">
        <f t="shared" si="18"/>
        <v>42213.208333333328</v>
      </c>
      <c r="S427" s="10">
        <f t="shared" si="18"/>
        <v>42219.208333333328</v>
      </c>
      <c r="T427" t="b">
        <v>0</v>
      </c>
      <c r="U427" t="b">
        <v>0</v>
      </c>
      <c r="V427" t="s">
        <v>122</v>
      </c>
      <c r="W427" t="s">
        <v>2056</v>
      </c>
      <c r="X427" t="s">
        <v>2057</v>
      </c>
    </row>
    <row r="428" spans="1:24" ht="46.8" x14ac:dyDescent="0.3">
      <c r="A428">
        <v>426</v>
      </c>
      <c r="B428" t="s">
        <v>901</v>
      </c>
      <c r="C428" s="3" t="s">
        <v>902</v>
      </c>
      <c r="D428">
        <v>1800</v>
      </c>
      <c r="E428" s="7">
        <f>IF(ISERROR(F428*H428),0,F428*H428)</f>
        <v>10313</v>
      </c>
      <c r="F428">
        <v>10313</v>
      </c>
      <c r="G428" s="7">
        <f t="shared" si="19"/>
        <v>572.94444444444446</v>
      </c>
      <c r="H428">
        <v>1</v>
      </c>
      <c r="I428" t="s">
        <v>20</v>
      </c>
      <c r="J428" t="s">
        <v>20</v>
      </c>
      <c r="K428" s="7">
        <f t="shared" si="20"/>
        <v>8513</v>
      </c>
      <c r="L428">
        <v>219</v>
      </c>
      <c r="M428" s="6">
        <f>IF(ISERROR(E428/L428),0,E428/L428)</f>
        <v>47.091324200913242</v>
      </c>
      <c r="N428" t="s">
        <v>21</v>
      </c>
      <c r="O428" t="s">
        <v>22</v>
      </c>
      <c r="P428">
        <v>1361944800</v>
      </c>
      <c r="Q428">
        <v>1362549600</v>
      </c>
      <c r="R428" s="10">
        <f t="shared" si="18"/>
        <v>41332.25</v>
      </c>
      <c r="S428" s="10">
        <f t="shared" si="18"/>
        <v>41339.25</v>
      </c>
      <c r="T428" t="b">
        <v>0</v>
      </c>
      <c r="U428" t="b">
        <v>0</v>
      </c>
      <c r="V428" t="s">
        <v>33</v>
      </c>
      <c r="W428" t="s">
        <v>2038</v>
      </c>
      <c r="X428" t="s">
        <v>2044</v>
      </c>
    </row>
    <row r="429" spans="1:24" ht="46.8" x14ac:dyDescent="0.3">
      <c r="A429">
        <v>427</v>
      </c>
      <c r="B429" t="s">
        <v>903</v>
      </c>
      <c r="C429" s="3" t="s">
        <v>904</v>
      </c>
      <c r="D429">
        <v>174500</v>
      </c>
      <c r="E429" s="7">
        <f>IF(ISERROR(F429*H429),0,F429*H429)</f>
        <v>197018</v>
      </c>
      <c r="F429">
        <v>197018</v>
      </c>
      <c r="G429" s="7">
        <f t="shared" si="19"/>
        <v>112.90429799426933</v>
      </c>
      <c r="H429">
        <v>1</v>
      </c>
      <c r="I429" t="s">
        <v>20</v>
      </c>
      <c r="J429" t="s">
        <v>20</v>
      </c>
      <c r="K429" s="7">
        <f t="shared" si="20"/>
        <v>22518</v>
      </c>
      <c r="L429">
        <v>2526</v>
      </c>
      <c r="M429" s="6">
        <f>IF(ISERROR(E429/L429),0,E429/L429)</f>
        <v>77.996041171813147</v>
      </c>
      <c r="N429" t="s">
        <v>21</v>
      </c>
      <c r="O429" t="s">
        <v>22</v>
      </c>
      <c r="P429">
        <v>1410584400</v>
      </c>
      <c r="Q429">
        <v>1413349200</v>
      </c>
      <c r="R429" s="10">
        <f t="shared" si="18"/>
        <v>41895.208333333336</v>
      </c>
      <c r="S429" s="10">
        <f t="shared" si="18"/>
        <v>41927.208333333336</v>
      </c>
      <c r="T429" t="b">
        <v>0</v>
      </c>
      <c r="U429" t="b">
        <v>1</v>
      </c>
      <c r="V429" t="s">
        <v>33</v>
      </c>
      <c r="W429" t="s">
        <v>2038</v>
      </c>
      <c r="X429" t="s">
        <v>2044</v>
      </c>
    </row>
    <row r="430" spans="1:24" ht="46.8" x14ac:dyDescent="0.3">
      <c r="A430">
        <v>428</v>
      </c>
      <c r="B430" t="s">
        <v>905</v>
      </c>
      <c r="C430" s="3" t="s">
        <v>906</v>
      </c>
      <c r="D430">
        <v>101400</v>
      </c>
      <c r="E430" s="7">
        <f>IF(ISERROR(F430*H430),0,F430*H430)</f>
        <v>47037</v>
      </c>
      <c r="F430">
        <v>47037</v>
      </c>
      <c r="G430" s="7">
        <f t="shared" si="19"/>
        <v>46.387573964497044</v>
      </c>
      <c r="H430">
        <v>1</v>
      </c>
      <c r="I430" t="s">
        <v>14</v>
      </c>
      <c r="J430" t="s">
        <v>14</v>
      </c>
      <c r="K430" s="7">
        <f t="shared" si="20"/>
        <v>-54363</v>
      </c>
      <c r="L430">
        <v>747</v>
      </c>
      <c r="M430" s="6">
        <f>IF(ISERROR(E430/L430),0,E430/L430)</f>
        <v>62.967871485943775</v>
      </c>
      <c r="N430" t="s">
        <v>21</v>
      </c>
      <c r="O430" t="s">
        <v>22</v>
      </c>
      <c r="P430">
        <v>1297404000</v>
      </c>
      <c r="Q430">
        <v>1298008800</v>
      </c>
      <c r="R430" s="10">
        <f t="shared" si="18"/>
        <v>40585.25</v>
      </c>
      <c r="S430" s="10">
        <f t="shared" si="18"/>
        <v>40592.25</v>
      </c>
      <c r="T430" t="b">
        <v>0</v>
      </c>
      <c r="U430" t="b">
        <v>0</v>
      </c>
      <c r="V430" t="s">
        <v>71</v>
      </c>
      <c r="W430" t="s">
        <v>2039</v>
      </c>
      <c r="X430" t="s">
        <v>2051</v>
      </c>
    </row>
    <row r="431" spans="1:24" ht="62.4" x14ac:dyDescent="0.3">
      <c r="A431">
        <v>429</v>
      </c>
      <c r="B431" t="s">
        <v>907</v>
      </c>
      <c r="C431" s="3" t="s">
        <v>908</v>
      </c>
      <c r="D431">
        <v>191000</v>
      </c>
      <c r="E431" s="7">
        <f>IF(ISERROR(F431*H431),0,F431*H431)</f>
        <v>173191</v>
      </c>
      <c r="F431">
        <v>173191</v>
      </c>
      <c r="G431" s="7">
        <f t="shared" si="19"/>
        <v>90.675916230366497</v>
      </c>
      <c r="H431">
        <v>1</v>
      </c>
      <c r="I431" t="s">
        <v>74</v>
      </c>
      <c r="J431" t="s">
        <v>74</v>
      </c>
      <c r="K431" s="7">
        <f t="shared" si="20"/>
        <v>-17809</v>
      </c>
      <c r="L431">
        <v>2138</v>
      </c>
      <c r="M431" s="6">
        <f>IF(ISERROR(E431/L431),0,E431/L431)</f>
        <v>81.006080449017773</v>
      </c>
      <c r="N431" t="s">
        <v>21</v>
      </c>
      <c r="O431" t="s">
        <v>22</v>
      </c>
      <c r="P431">
        <v>1392012000</v>
      </c>
      <c r="Q431">
        <v>1394427600</v>
      </c>
      <c r="R431" s="10">
        <f t="shared" si="18"/>
        <v>41680.25</v>
      </c>
      <c r="S431" s="10">
        <f t="shared" si="18"/>
        <v>41708.208333333336</v>
      </c>
      <c r="T431" t="b">
        <v>0</v>
      </c>
      <c r="U431" t="b">
        <v>1</v>
      </c>
      <c r="V431" t="s">
        <v>122</v>
      </c>
      <c r="W431" t="s">
        <v>2056</v>
      </c>
      <c r="X431" t="s">
        <v>2057</v>
      </c>
    </row>
    <row r="432" spans="1:24" ht="62.4" x14ac:dyDescent="0.3">
      <c r="A432">
        <v>430</v>
      </c>
      <c r="B432" t="s">
        <v>909</v>
      </c>
      <c r="C432" s="3" t="s">
        <v>910</v>
      </c>
      <c r="D432">
        <v>8100</v>
      </c>
      <c r="E432" s="7">
        <f>IF(ISERROR(F432*H432),0,F432*H432)</f>
        <v>5487</v>
      </c>
      <c r="F432">
        <v>5487</v>
      </c>
      <c r="G432" s="7">
        <f t="shared" si="19"/>
        <v>67.740740740740748</v>
      </c>
      <c r="H432">
        <v>1</v>
      </c>
      <c r="I432" t="s">
        <v>14</v>
      </c>
      <c r="J432" t="s">
        <v>14</v>
      </c>
      <c r="K432" s="7">
        <f t="shared" si="20"/>
        <v>-2613</v>
      </c>
      <c r="L432">
        <v>84</v>
      </c>
      <c r="M432" s="6">
        <f>IF(ISERROR(E432/L432),0,E432/L432)</f>
        <v>65.321428571428569</v>
      </c>
      <c r="N432" t="s">
        <v>21</v>
      </c>
      <c r="O432" t="s">
        <v>22</v>
      </c>
      <c r="P432">
        <v>1569733200</v>
      </c>
      <c r="Q432">
        <v>1572670800</v>
      </c>
      <c r="R432" s="10">
        <f t="shared" si="18"/>
        <v>43737.208333333328</v>
      </c>
      <c r="S432" s="10">
        <f t="shared" si="18"/>
        <v>43771.208333333328</v>
      </c>
      <c r="T432" t="b">
        <v>0</v>
      </c>
      <c r="U432" t="b">
        <v>0</v>
      </c>
      <c r="V432" t="s">
        <v>33</v>
      </c>
      <c r="W432" t="s">
        <v>2038</v>
      </c>
      <c r="X432" t="s">
        <v>2044</v>
      </c>
    </row>
    <row r="433" spans="1:24" ht="46.8" x14ac:dyDescent="0.3">
      <c r="A433">
        <v>431</v>
      </c>
      <c r="B433" t="s">
        <v>911</v>
      </c>
      <c r="C433" s="3" t="s">
        <v>912</v>
      </c>
      <c r="D433">
        <v>5100</v>
      </c>
      <c r="E433" s="7">
        <f>IF(ISERROR(F433*H433),0,F433*H433)</f>
        <v>9817</v>
      </c>
      <c r="F433">
        <v>9817</v>
      </c>
      <c r="G433" s="7">
        <f t="shared" si="19"/>
        <v>192.49019607843135</v>
      </c>
      <c r="H433">
        <v>1</v>
      </c>
      <c r="I433" t="s">
        <v>20</v>
      </c>
      <c r="J433" t="s">
        <v>20</v>
      </c>
      <c r="K433" s="7">
        <f t="shared" si="20"/>
        <v>4717</v>
      </c>
      <c r="L433">
        <v>94</v>
      </c>
      <c r="M433" s="6">
        <f>IF(ISERROR(E433/L433),0,E433/L433)</f>
        <v>104.43617021276596</v>
      </c>
      <c r="N433" t="s">
        <v>21</v>
      </c>
      <c r="O433" t="s">
        <v>22</v>
      </c>
      <c r="P433">
        <v>1529643600</v>
      </c>
      <c r="Q433">
        <v>1531112400</v>
      </c>
      <c r="R433" s="10">
        <f t="shared" si="18"/>
        <v>43273.208333333328</v>
      </c>
      <c r="S433" s="10">
        <f t="shared" si="18"/>
        <v>43290.208333333328</v>
      </c>
      <c r="T433" t="b">
        <v>1</v>
      </c>
      <c r="U433" t="b">
        <v>0</v>
      </c>
      <c r="V433" t="s">
        <v>33</v>
      </c>
      <c r="W433" t="s">
        <v>2038</v>
      </c>
      <c r="X433" t="s">
        <v>2044</v>
      </c>
    </row>
    <row r="434" spans="1:24" ht="62.4" x14ac:dyDescent="0.3">
      <c r="A434">
        <v>432</v>
      </c>
      <c r="B434" t="s">
        <v>913</v>
      </c>
      <c r="C434" s="3" t="s">
        <v>914</v>
      </c>
      <c r="D434">
        <v>7700</v>
      </c>
      <c r="E434" s="7">
        <f>IF(ISERROR(F434*H434),0,F434*H434)</f>
        <v>6369</v>
      </c>
      <c r="F434">
        <v>6369</v>
      </c>
      <c r="G434" s="7">
        <f t="shared" si="19"/>
        <v>82.714285714285722</v>
      </c>
      <c r="H434">
        <v>1</v>
      </c>
      <c r="I434" t="s">
        <v>14</v>
      </c>
      <c r="J434" t="s">
        <v>14</v>
      </c>
      <c r="K434" s="7">
        <f t="shared" si="20"/>
        <v>-1331</v>
      </c>
      <c r="L434">
        <v>91</v>
      </c>
      <c r="M434" s="6">
        <f>IF(ISERROR(E434/L434),0,E434/L434)</f>
        <v>69.989010989010993</v>
      </c>
      <c r="N434" t="s">
        <v>21</v>
      </c>
      <c r="O434" t="s">
        <v>22</v>
      </c>
      <c r="P434">
        <v>1399006800</v>
      </c>
      <c r="Q434">
        <v>1400734800</v>
      </c>
      <c r="R434" s="10">
        <f t="shared" si="18"/>
        <v>41761.208333333336</v>
      </c>
      <c r="S434" s="10">
        <f t="shared" si="18"/>
        <v>41781.208333333336</v>
      </c>
      <c r="T434" t="b">
        <v>0</v>
      </c>
      <c r="U434" t="b">
        <v>0</v>
      </c>
      <c r="V434" t="s">
        <v>33</v>
      </c>
      <c r="W434" t="s">
        <v>2038</v>
      </c>
      <c r="X434" t="s">
        <v>2044</v>
      </c>
    </row>
    <row r="435" spans="1:24" ht="46.8" x14ac:dyDescent="0.3">
      <c r="A435">
        <v>433</v>
      </c>
      <c r="B435" t="s">
        <v>915</v>
      </c>
      <c r="C435" s="3" t="s">
        <v>916</v>
      </c>
      <c r="D435">
        <v>121400</v>
      </c>
      <c r="E435" s="7">
        <f>IF(ISERROR(F435*H435),0,F435*H435)</f>
        <v>65755</v>
      </c>
      <c r="F435">
        <v>65755</v>
      </c>
      <c r="G435" s="7">
        <f t="shared" si="19"/>
        <v>54.163920922570021</v>
      </c>
      <c r="H435">
        <v>1</v>
      </c>
      <c r="I435" t="s">
        <v>14</v>
      </c>
      <c r="J435" t="s">
        <v>14</v>
      </c>
      <c r="K435" s="7">
        <f t="shared" si="20"/>
        <v>-55645</v>
      </c>
      <c r="L435">
        <v>792</v>
      </c>
      <c r="M435" s="6">
        <f>IF(ISERROR(E435/L435),0,E435/L435)</f>
        <v>83.023989898989896</v>
      </c>
      <c r="N435" t="s">
        <v>21</v>
      </c>
      <c r="O435" t="s">
        <v>22</v>
      </c>
      <c r="P435">
        <v>1385359200</v>
      </c>
      <c r="Q435">
        <v>1386741600</v>
      </c>
      <c r="R435" s="10">
        <f t="shared" si="18"/>
        <v>41603.25</v>
      </c>
      <c r="S435" s="10">
        <f t="shared" si="18"/>
        <v>41619.25</v>
      </c>
      <c r="T435" t="b">
        <v>0</v>
      </c>
      <c r="U435" t="b">
        <v>1</v>
      </c>
      <c r="V435" t="s">
        <v>42</v>
      </c>
      <c r="W435" t="s">
        <v>2039</v>
      </c>
      <c r="X435" t="s">
        <v>2045</v>
      </c>
    </row>
    <row r="436" spans="1:24" ht="46.8" x14ac:dyDescent="0.3">
      <c r="A436">
        <v>434</v>
      </c>
      <c r="B436" t="s">
        <v>917</v>
      </c>
      <c r="C436" s="3" t="s">
        <v>918</v>
      </c>
      <c r="D436">
        <v>5400</v>
      </c>
      <c r="E436" s="7">
        <f>IF(ISERROR(F436*H436),0,F436*H436)</f>
        <v>668.22</v>
      </c>
      <c r="F436">
        <v>903</v>
      </c>
      <c r="G436" s="7">
        <f t="shared" si="19"/>
        <v>12.374444444444444</v>
      </c>
      <c r="H436">
        <v>0.74</v>
      </c>
      <c r="I436" t="s">
        <v>74</v>
      </c>
      <c r="J436" t="s">
        <v>74</v>
      </c>
      <c r="K436" s="7">
        <f t="shared" si="20"/>
        <v>-4731.78</v>
      </c>
      <c r="L436">
        <v>10</v>
      </c>
      <c r="M436" s="6">
        <f>IF(ISERROR(E436/L436),0,E436/L436)</f>
        <v>66.822000000000003</v>
      </c>
      <c r="N436" t="s">
        <v>15</v>
      </c>
      <c r="O436" t="s">
        <v>16</v>
      </c>
      <c r="P436">
        <v>1480572000</v>
      </c>
      <c r="Q436">
        <v>1481781600</v>
      </c>
      <c r="R436" s="10">
        <f t="shared" si="18"/>
        <v>42705.25</v>
      </c>
      <c r="S436" s="10">
        <f t="shared" si="18"/>
        <v>42719.25</v>
      </c>
      <c r="T436" t="b">
        <v>1</v>
      </c>
      <c r="U436" t="b">
        <v>0</v>
      </c>
      <c r="V436" t="s">
        <v>33</v>
      </c>
      <c r="W436" t="s">
        <v>2038</v>
      </c>
      <c r="X436" t="s">
        <v>2044</v>
      </c>
    </row>
    <row r="437" spans="1:24" ht="46.8" x14ac:dyDescent="0.3">
      <c r="A437">
        <v>435</v>
      </c>
      <c r="B437" t="s">
        <v>919</v>
      </c>
      <c r="C437" s="3" t="s">
        <v>920</v>
      </c>
      <c r="D437">
        <v>152400</v>
      </c>
      <c r="E437" s="7">
        <f>IF(ISERROR(F437*H437),0,F437*H437)</f>
        <v>199494.40000000002</v>
      </c>
      <c r="F437">
        <v>178120</v>
      </c>
      <c r="G437" s="7">
        <f t="shared" si="19"/>
        <v>130.90183727034122</v>
      </c>
      <c r="H437">
        <v>1.1200000000000001</v>
      </c>
      <c r="I437" t="s">
        <v>20</v>
      </c>
      <c r="J437" t="s">
        <v>20</v>
      </c>
      <c r="K437" s="7">
        <f t="shared" si="20"/>
        <v>47094.400000000023</v>
      </c>
      <c r="L437">
        <v>1713</v>
      </c>
      <c r="M437" s="6">
        <f>IF(ISERROR(E437/L437),0,E437/L437)</f>
        <v>116.45907764156452</v>
      </c>
      <c r="N437" t="s">
        <v>107</v>
      </c>
      <c r="O437" t="s">
        <v>108</v>
      </c>
      <c r="P437">
        <v>1418623200</v>
      </c>
      <c r="Q437">
        <v>1419660000</v>
      </c>
      <c r="R437" s="10">
        <f t="shared" si="18"/>
        <v>41988.25</v>
      </c>
      <c r="S437" s="10">
        <f t="shared" si="18"/>
        <v>42000.25</v>
      </c>
      <c r="T437" t="b">
        <v>0</v>
      </c>
      <c r="U437" t="b">
        <v>1</v>
      </c>
      <c r="V437" t="s">
        <v>33</v>
      </c>
      <c r="W437" t="s">
        <v>2038</v>
      </c>
      <c r="X437" t="s">
        <v>2044</v>
      </c>
    </row>
    <row r="438" spans="1:24" ht="46.8" x14ac:dyDescent="0.3">
      <c r="A438">
        <v>436</v>
      </c>
      <c r="B438" t="s">
        <v>921</v>
      </c>
      <c r="C438" s="3" t="s">
        <v>922</v>
      </c>
      <c r="D438">
        <v>1300</v>
      </c>
      <c r="E438" s="7">
        <f>IF(ISERROR(F438*H438),0,F438*H438)</f>
        <v>13678</v>
      </c>
      <c r="F438">
        <v>13678</v>
      </c>
      <c r="G438" s="7">
        <f t="shared" si="19"/>
        <v>1052.1538461538462</v>
      </c>
      <c r="H438">
        <v>1</v>
      </c>
      <c r="I438" t="s">
        <v>20</v>
      </c>
      <c r="J438" t="s">
        <v>20</v>
      </c>
      <c r="K438" s="7">
        <f t="shared" si="20"/>
        <v>12378</v>
      </c>
      <c r="L438">
        <v>249</v>
      </c>
      <c r="M438" s="6">
        <f>IF(ISERROR(E438/L438),0,E438/L438)</f>
        <v>54.931726907630519</v>
      </c>
      <c r="N438" t="s">
        <v>21</v>
      </c>
      <c r="O438" t="s">
        <v>22</v>
      </c>
      <c r="P438">
        <v>1555736400</v>
      </c>
      <c r="Q438">
        <v>1555822800</v>
      </c>
      <c r="R438" s="10">
        <f t="shared" si="18"/>
        <v>43575.208333333328</v>
      </c>
      <c r="S438" s="10">
        <f t="shared" si="18"/>
        <v>43576.208333333328</v>
      </c>
      <c r="T438" t="b">
        <v>0</v>
      </c>
      <c r="U438" t="b">
        <v>0</v>
      </c>
      <c r="V438" t="s">
        <v>159</v>
      </c>
      <c r="W438" t="s">
        <v>2036</v>
      </c>
      <c r="X438" t="s">
        <v>2060</v>
      </c>
    </row>
    <row r="439" spans="1:24" ht="46.8" x14ac:dyDescent="0.3">
      <c r="A439">
        <v>437</v>
      </c>
      <c r="B439" t="s">
        <v>923</v>
      </c>
      <c r="C439" s="3" t="s">
        <v>924</v>
      </c>
      <c r="D439">
        <v>8100</v>
      </c>
      <c r="E439" s="7">
        <f>IF(ISERROR(F439*H439),0,F439*H439)</f>
        <v>9969</v>
      </c>
      <c r="F439">
        <v>9969</v>
      </c>
      <c r="G439" s="7">
        <f t="shared" si="19"/>
        <v>123.07407407407408</v>
      </c>
      <c r="H439">
        <v>1</v>
      </c>
      <c r="I439" t="s">
        <v>20</v>
      </c>
      <c r="J439" t="s">
        <v>20</v>
      </c>
      <c r="K439" s="7">
        <f t="shared" si="20"/>
        <v>1869</v>
      </c>
      <c r="L439">
        <v>192</v>
      </c>
      <c r="M439" s="6">
        <f>IF(ISERROR(E439/L439),0,E439/L439)</f>
        <v>51.921875</v>
      </c>
      <c r="N439" t="s">
        <v>21</v>
      </c>
      <c r="O439" t="s">
        <v>22</v>
      </c>
      <c r="P439">
        <v>1442120400</v>
      </c>
      <c r="Q439">
        <v>1442379600</v>
      </c>
      <c r="R439" s="10">
        <f t="shared" si="18"/>
        <v>42260.208333333328</v>
      </c>
      <c r="S439" s="10">
        <f t="shared" si="18"/>
        <v>42263.208333333328</v>
      </c>
      <c r="T439" t="b">
        <v>0</v>
      </c>
      <c r="U439" t="b">
        <v>1</v>
      </c>
      <c r="V439" t="s">
        <v>71</v>
      </c>
      <c r="W439" t="s">
        <v>2039</v>
      </c>
      <c r="X439" t="s">
        <v>2051</v>
      </c>
    </row>
    <row r="440" spans="1:24" ht="62.4" x14ac:dyDescent="0.3">
      <c r="A440">
        <v>438</v>
      </c>
      <c r="B440" t="s">
        <v>925</v>
      </c>
      <c r="C440" s="3" t="s">
        <v>926</v>
      </c>
      <c r="D440">
        <v>8300</v>
      </c>
      <c r="E440" s="7">
        <f>IF(ISERROR(F440*H440),0,F440*H440)</f>
        <v>14827</v>
      </c>
      <c r="F440">
        <v>14827</v>
      </c>
      <c r="G440" s="7">
        <f t="shared" si="19"/>
        <v>178.63855421686748</v>
      </c>
      <c r="H440">
        <v>1</v>
      </c>
      <c r="I440" t="s">
        <v>20</v>
      </c>
      <c r="J440" t="s">
        <v>20</v>
      </c>
      <c r="K440" s="7">
        <f t="shared" si="20"/>
        <v>6527</v>
      </c>
      <c r="L440">
        <v>247</v>
      </c>
      <c r="M440" s="6">
        <f>IF(ISERROR(E440/L440),0,E440/L440)</f>
        <v>60.02834008097166</v>
      </c>
      <c r="N440" t="s">
        <v>21</v>
      </c>
      <c r="O440" t="s">
        <v>22</v>
      </c>
      <c r="P440">
        <v>1362376800</v>
      </c>
      <c r="Q440">
        <v>1364965200</v>
      </c>
      <c r="R440" s="10">
        <f t="shared" si="18"/>
        <v>41337.25</v>
      </c>
      <c r="S440" s="10">
        <f t="shared" si="18"/>
        <v>41367.208333333336</v>
      </c>
      <c r="T440" t="b">
        <v>0</v>
      </c>
      <c r="U440" t="b">
        <v>0</v>
      </c>
      <c r="V440" t="s">
        <v>33</v>
      </c>
      <c r="W440" t="s">
        <v>2038</v>
      </c>
      <c r="X440" t="s">
        <v>2044</v>
      </c>
    </row>
    <row r="441" spans="1:24" ht="46.8" x14ac:dyDescent="0.3">
      <c r="A441">
        <v>439</v>
      </c>
      <c r="B441" t="s">
        <v>927</v>
      </c>
      <c r="C441" s="3" t="s">
        <v>928</v>
      </c>
      <c r="D441">
        <v>28400</v>
      </c>
      <c r="E441" s="7">
        <f>IF(ISERROR(F441*H441),0,F441*H441)</f>
        <v>100900</v>
      </c>
      <c r="F441">
        <v>100900</v>
      </c>
      <c r="G441" s="7">
        <f t="shared" si="19"/>
        <v>355.28169014084506</v>
      </c>
      <c r="H441">
        <v>1</v>
      </c>
      <c r="I441" t="s">
        <v>20</v>
      </c>
      <c r="J441" t="s">
        <v>20</v>
      </c>
      <c r="K441" s="7">
        <f t="shared" si="20"/>
        <v>72500</v>
      </c>
      <c r="L441">
        <v>2293</v>
      </c>
      <c r="M441" s="6">
        <f>IF(ISERROR(E441/L441),0,E441/L441)</f>
        <v>44.003488879197555</v>
      </c>
      <c r="N441" t="s">
        <v>21</v>
      </c>
      <c r="O441" t="s">
        <v>22</v>
      </c>
      <c r="P441">
        <v>1478408400</v>
      </c>
      <c r="Q441">
        <v>1479016800</v>
      </c>
      <c r="R441" s="10">
        <f t="shared" si="18"/>
        <v>42680.208333333328</v>
      </c>
      <c r="S441" s="10">
        <f t="shared" si="18"/>
        <v>42687.25</v>
      </c>
      <c r="T441" t="b">
        <v>0</v>
      </c>
      <c r="U441" t="b">
        <v>0</v>
      </c>
      <c r="V441" t="s">
        <v>474</v>
      </c>
      <c r="W441" t="s">
        <v>2039</v>
      </c>
      <c r="X441" t="s">
        <v>2065</v>
      </c>
    </row>
    <row r="442" spans="1:24" ht="46.8" x14ac:dyDescent="0.3">
      <c r="A442">
        <v>440</v>
      </c>
      <c r="B442" t="s">
        <v>929</v>
      </c>
      <c r="C442" s="3" t="s">
        <v>930</v>
      </c>
      <c r="D442">
        <v>102500</v>
      </c>
      <c r="E442" s="7">
        <f>IF(ISERROR(F442*H442),0,F442*H442)</f>
        <v>165954</v>
      </c>
      <c r="F442">
        <v>165954</v>
      </c>
      <c r="G442" s="7">
        <f t="shared" si="19"/>
        <v>161.90634146341463</v>
      </c>
      <c r="H442">
        <v>1</v>
      </c>
      <c r="I442" t="s">
        <v>20</v>
      </c>
      <c r="J442" t="s">
        <v>20</v>
      </c>
      <c r="K442" s="7">
        <f t="shared" si="20"/>
        <v>63454</v>
      </c>
      <c r="L442">
        <v>3131</v>
      </c>
      <c r="M442" s="6">
        <f>IF(ISERROR(E442/L442),0,E442/L442)</f>
        <v>53.003513254551258</v>
      </c>
      <c r="N442" t="s">
        <v>21</v>
      </c>
      <c r="O442" t="s">
        <v>22</v>
      </c>
      <c r="P442">
        <v>1498798800</v>
      </c>
      <c r="Q442">
        <v>1499662800</v>
      </c>
      <c r="R442" s="10">
        <f t="shared" si="18"/>
        <v>42916.208333333328</v>
      </c>
      <c r="S442" s="10">
        <f t="shared" si="18"/>
        <v>42926.208333333328</v>
      </c>
      <c r="T442" t="b">
        <v>0</v>
      </c>
      <c r="U442" t="b">
        <v>0</v>
      </c>
      <c r="V442" t="s">
        <v>269</v>
      </c>
      <c r="W442" t="s">
        <v>2039</v>
      </c>
      <c r="X442" t="s">
        <v>2062</v>
      </c>
    </row>
    <row r="443" spans="1:24" ht="46.8" x14ac:dyDescent="0.3">
      <c r="A443">
        <v>441</v>
      </c>
      <c r="B443" t="s">
        <v>931</v>
      </c>
      <c r="C443" s="3" t="s">
        <v>932</v>
      </c>
      <c r="D443">
        <v>7000</v>
      </c>
      <c r="E443" s="7">
        <f>IF(ISERROR(F443*H443),0,F443*H443)</f>
        <v>1744</v>
      </c>
      <c r="F443">
        <v>1744</v>
      </c>
      <c r="G443" s="7">
        <f t="shared" si="19"/>
        <v>24.914285714285715</v>
      </c>
      <c r="H443">
        <v>1</v>
      </c>
      <c r="I443" t="s">
        <v>14</v>
      </c>
      <c r="J443" t="s">
        <v>14</v>
      </c>
      <c r="K443" s="7">
        <f t="shared" si="20"/>
        <v>-5256</v>
      </c>
      <c r="L443">
        <v>32</v>
      </c>
      <c r="M443" s="6">
        <f>IF(ISERROR(E443/L443),0,E443/L443)</f>
        <v>54.5</v>
      </c>
      <c r="N443" t="s">
        <v>21</v>
      </c>
      <c r="O443" t="s">
        <v>22</v>
      </c>
      <c r="P443">
        <v>1335416400</v>
      </c>
      <c r="Q443">
        <v>1337835600</v>
      </c>
      <c r="R443" s="10">
        <f t="shared" si="18"/>
        <v>41025.208333333336</v>
      </c>
      <c r="S443" s="10">
        <f t="shared" si="18"/>
        <v>41053.208333333336</v>
      </c>
      <c r="T443" t="b">
        <v>0</v>
      </c>
      <c r="U443" t="b">
        <v>0</v>
      </c>
      <c r="V443" t="s">
        <v>65</v>
      </c>
      <c r="W443" t="s">
        <v>2037</v>
      </c>
      <c r="X443" t="s">
        <v>2049</v>
      </c>
    </row>
    <row r="444" spans="1:24" ht="62.4" x14ac:dyDescent="0.3">
      <c r="A444">
        <v>442</v>
      </c>
      <c r="B444" t="s">
        <v>933</v>
      </c>
      <c r="C444" s="3" t="s">
        <v>934</v>
      </c>
      <c r="D444">
        <v>5400</v>
      </c>
      <c r="E444" s="7">
        <f>IF(ISERROR(F444*H444),0,F444*H444)</f>
        <v>12018.720000000001</v>
      </c>
      <c r="F444">
        <v>10731</v>
      </c>
      <c r="G444" s="7">
        <f t="shared" si="19"/>
        <v>222.56888888888889</v>
      </c>
      <c r="H444">
        <v>1.1200000000000001</v>
      </c>
      <c r="I444" t="s">
        <v>20</v>
      </c>
      <c r="J444" t="s">
        <v>20</v>
      </c>
      <c r="K444" s="7">
        <f t="shared" si="20"/>
        <v>6618.7200000000012</v>
      </c>
      <c r="L444">
        <v>143</v>
      </c>
      <c r="M444" s="6">
        <f>IF(ISERROR(E444/L444),0,E444/L444)</f>
        <v>84.04699300699302</v>
      </c>
      <c r="N444" t="s">
        <v>107</v>
      </c>
      <c r="O444" t="s">
        <v>108</v>
      </c>
      <c r="P444">
        <v>1504328400</v>
      </c>
      <c r="Q444">
        <v>1505710800</v>
      </c>
      <c r="R444" s="10">
        <f t="shared" si="18"/>
        <v>42980.208333333328</v>
      </c>
      <c r="S444" s="10">
        <f t="shared" si="18"/>
        <v>42996.208333333328</v>
      </c>
      <c r="T444" t="b">
        <v>0</v>
      </c>
      <c r="U444" t="b">
        <v>0</v>
      </c>
      <c r="V444" t="s">
        <v>33</v>
      </c>
      <c r="W444" t="s">
        <v>2038</v>
      </c>
      <c r="X444" t="s">
        <v>2044</v>
      </c>
    </row>
    <row r="445" spans="1:24" ht="46.8" x14ac:dyDescent="0.3">
      <c r="A445">
        <v>443</v>
      </c>
      <c r="B445" t="s">
        <v>935</v>
      </c>
      <c r="C445" s="3" t="s">
        <v>936</v>
      </c>
      <c r="D445">
        <v>9300</v>
      </c>
      <c r="E445" s="7">
        <f>IF(ISERROR(F445*H445),0,F445*H445)</f>
        <v>3232</v>
      </c>
      <c r="F445">
        <v>3232</v>
      </c>
      <c r="G445" s="7">
        <f t="shared" si="19"/>
        <v>34.752688172043008</v>
      </c>
      <c r="H445">
        <v>1</v>
      </c>
      <c r="I445" t="s">
        <v>74</v>
      </c>
      <c r="J445" t="s">
        <v>74</v>
      </c>
      <c r="K445" s="7">
        <f t="shared" si="20"/>
        <v>-6068</v>
      </c>
      <c r="L445">
        <v>90</v>
      </c>
      <c r="M445" s="6">
        <f>IF(ISERROR(E445/L445),0,E445/L445)</f>
        <v>35.911111111111111</v>
      </c>
      <c r="N445" t="s">
        <v>21</v>
      </c>
      <c r="O445" t="s">
        <v>22</v>
      </c>
      <c r="P445">
        <v>1285822800</v>
      </c>
      <c r="Q445">
        <v>1287464400</v>
      </c>
      <c r="R445" s="10">
        <f t="shared" si="18"/>
        <v>40451.208333333336</v>
      </c>
      <c r="S445" s="10">
        <f t="shared" si="18"/>
        <v>40470.208333333336</v>
      </c>
      <c r="T445" t="b">
        <v>0</v>
      </c>
      <c r="U445" t="b">
        <v>0</v>
      </c>
      <c r="V445" t="s">
        <v>33</v>
      </c>
      <c r="W445" t="s">
        <v>2038</v>
      </c>
      <c r="X445" t="s">
        <v>2044</v>
      </c>
    </row>
    <row r="446" spans="1:24" ht="46.8" x14ac:dyDescent="0.3">
      <c r="A446">
        <v>444</v>
      </c>
      <c r="B446" t="s">
        <v>748</v>
      </c>
      <c r="C446" s="3" t="s">
        <v>937</v>
      </c>
      <c r="D446">
        <v>6200</v>
      </c>
      <c r="E446" s="7">
        <f>IF(ISERROR(F446*H446),0,F446*H446)</f>
        <v>10938</v>
      </c>
      <c r="F446">
        <v>10938</v>
      </c>
      <c r="G446" s="7">
        <f t="shared" si="19"/>
        <v>176.41935483870967</v>
      </c>
      <c r="H446">
        <v>1</v>
      </c>
      <c r="I446" t="s">
        <v>20</v>
      </c>
      <c r="J446" t="s">
        <v>20</v>
      </c>
      <c r="K446" s="7">
        <f t="shared" si="20"/>
        <v>4738</v>
      </c>
      <c r="L446">
        <v>296</v>
      </c>
      <c r="M446" s="6">
        <f>IF(ISERROR(E446/L446),0,E446/L446)</f>
        <v>36.952702702702702</v>
      </c>
      <c r="N446" t="s">
        <v>21</v>
      </c>
      <c r="O446" t="s">
        <v>22</v>
      </c>
      <c r="P446">
        <v>1311483600</v>
      </c>
      <c r="Q446">
        <v>1311656400</v>
      </c>
      <c r="R446" s="10">
        <f t="shared" si="18"/>
        <v>40748.208333333336</v>
      </c>
      <c r="S446" s="10">
        <f t="shared" si="18"/>
        <v>40750.208333333336</v>
      </c>
      <c r="T446" t="b">
        <v>0</v>
      </c>
      <c r="U446" t="b">
        <v>1</v>
      </c>
      <c r="V446" t="s">
        <v>60</v>
      </c>
      <c r="W446" t="s">
        <v>2036</v>
      </c>
      <c r="X446" t="s">
        <v>2048</v>
      </c>
    </row>
    <row r="447" spans="1:24" ht="62.4" x14ac:dyDescent="0.3">
      <c r="A447">
        <v>445</v>
      </c>
      <c r="B447" t="s">
        <v>938</v>
      </c>
      <c r="C447" s="3" t="s">
        <v>939</v>
      </c>
      <c r="D447">
        <v>2100</v>
      </c>
      <c r="E447" s="7">
        <f>IF(ISERROR(F447*H447),0,F447*H447)</f>
        <v>10739</v>
      </c>
      <c r="F447">
        <v>10739</v>
      </c>
      <c r="G447" s="7">
        <f t="shared" si="19"/>
        <v>511.38095238095235</v>
      </c>
      <c r="H447">
        <v>1</v>
      </c>
      <c r="I447" t="s">
        <v>20</v>
      </c>
      <c r="J447" t="s">
        <v>20</v>
      </c>
      <c r="K447" s="7">
        <f t="shared" si="20"/>
        <v>8639</v>
      </c>
      <c r="L447">
        <v>170</v>
      </c>
      <c r="M447" s="6">
        <f>IF(ISERROR(E447/L447),0,E447/L447)</f>
        <v>63.170588235294119</v>
      </c>
      <c r="N447" t="s">
        <v>21</v>
      </c>
      <c r="O447" t="s">
        <v>22</v>
      </c>
      <c r="P447">
        <v>1291356000</v>
      </c>
      <c r="Q447">
        <v>1293170400</v>
      </c>
      <c r="R447" s="10">
        <f t="shared" si="18"/>
        <v>40515.25</v>
      </c>
      <c r="S447" s="10">
        <f t="shared" si="18"/>
        <v>40536.25</v>
      </c>
      <c r="T447" t="b">
        <v>0</v>
      </c>
      <c r="U447" t="b">
        <v>1</v>
      </c>
      <c r="V447" t="s">
        <v>33</v>
      </c>
      <c r="W447" t="s">
        <v>2038</v>
      </c>
      <c r="X447" t="s">
        <v>2044</v>
      </c>
    </row>
    <row r="448" spans="1:24" ht="46.8" x14ac:dyDescent="0.3">
      <c r="A448">
        <v>446</v>
      </c>
      <c r="B448" t="s">
        <v>940</v>
      </c>
      <c r="C448" s="3" t="s">
        <v>941</v>
      </c>
      <c r="D448">
        <v>6800</v>
      </c>
      <c r="E448" s="7">
        <f>IF(ISERROR(F448*H448),0,F448*H448)</f>
        <v>5579</v>
      </c>
      <c r="F448">
        <v>5579</v>
      </c>
      <c r="G448" s="7">
        <f t="shared" si="19"/>
        <v>82.044117647058826</v>
      </c>
      <c r="H448">
        <v>1</v>
      </c>
      <c r="I448" t="s">
        <v>14</v>
      </c>
      <c r="J448" t="s">
        <v>14</v>
      </c>
      <c r="K448" s="7">
        <f t="shared" si="20"/>
        <v>-1221</v>
      </c>
      <c r="L448">
        <v>186</v>
      </c>
      <c r="M448" s="6">
        <f>IF(ISERROR(E448/L448),0,E448/L448)</f>
        <v>29.99462365591398</v>
      </c>
      <c r="N448" t="s">
        <v>21</v>
      </c>
      <c r="O448" t="s">
        <v>22</v>
      </c>
      <c r="P448">
        <v>1355810400</v>
      </c>
      <c r="Q448">
        <v>1355983200</v>
      </c>
      <c r="R448" s="10">
        <f t="shared" si="18"/>
        <v>41261.25</v>
      </c>
      <c r="S448" s="10">
        <f t="shared" si="18"/>
        <v>41263.25</v>
      </c>
      <c r="T448" t="b">
        <v>0</v>
      </c>
      <c r="U448" t="b">
        <v>0</v>
      </c>
      <c r="V448" t="s">
        <v>65</v>
      </c>
      <c r="W448" t="s">
        <v>2037</v>
      </c>
      <c r="X448" t="s">
        <v>2049</v>
      </c>
    </row>
    <row r="449" spans="1:24" ht="62.4" x14ac:dyDescent="0.3">
      <c r="A449">
        <v>447</v>
      </c>
      <c r="B449" t="s">
        <v>942</v>
      </c>
      <c r="C449" s="3" t="s">
        <v>943</v>
      </c>
      <c r="D449">
        <v>155200</v>
      </c>
      <c r="E449" s="7">
        <f>IF(ISERROR(F449*H449),0,F449*H449)</f>
        <v>50967.9</v>
      </c>
      <c r="F449">
        <v>37754</v>
      </c>
      <c r="G449" s="7">
        <f t="shared" si="19"/>
        <v>32.840141752577324</v>
      </c>
      <c r="H449">
        <v>1.35</v>
      </c>
      <c r="I449" t="s">
        <v>74</v>
      </c>
      <c r="J449" t="s">
        <v>74</v>
      </c>
      <c r="K449" s="7">
        <f t="shared" si="20"/>
        <v>-104232.1</v>
      </c>
      <c r="L449">
        <v>439</v>
      </c>
      <c r="M449" s="6">
        <f>IF(ISERROR(E449/L449),0,E449/L449)</f>
        <v>116.10000000000001</v>
      </c>
      <c r="N449" t="s">
        <v>40</v>
      </c>
      <c r="O449" t="s">
        <v>41</v>
      </c>
      <c r="P449">
        <v>1513663200</v>
      </c>
      <c r="Q449">
        <v>1515045600</v>
      </c>
      <c r="R449" s="10">
        <f t="shared" si="18"/>
        <v>43088.25</v>
      </c>
      <c r="S449" s="10">
        <f t="shared" si="18"/>
        <v>43104.25</v>
      </c>
      <c r="T449" t="b">
        <v>0</v>
      </c>
      <c r="U449" t="b">
        <v>0</v>
      </c>
      <c r="V449" t="s">
        <v>269</v>
      </c>
      <c r="W449" t="s">
        <v>2039</v>
      </c>
      <c r="X449" t="s">
        <v>2062</v>
      </c>
    </row>
    <row r="450" spans="1:24" ht="62.4" x14ac:dyDescent="0.3">
      <c r="A450">
        <v>448</v>
      </c>
      <c r="B450" t="s">
        <v>944</v>
      </c>
      <c r="C450" s="3" t="s">
        <v>945</v>
      </c>
      <c r="D450">
        <v>89900</v>
      </c>
      <c r="E450" s="7">
        <f>IF(ISERROR(F450*H450),0,F450*H450)</f>
        <v>45384</v>
      </c>
      <c r="F450">
        <v>45384</v>
      </c>
      <c r="G450" s="7">
        <f t="shared" si="19"/>
        <v>50.482758620689658</v>
      </c>
      <c r="H450">
        <v>1</v>
      </c>
      <c r="I450" t="s">
        <v>14</v>
      </c>
      <c r="J450" t="s">
        <v>14</v>
      </c>
      <c r="K450" s="7">
        <f t="shared" si="20"/>
        <v>-44516</v>
      </c>
      <c r="L450">
        <v>605</v>
      </c>
      <c r="M450" s="6">
        <f>IF(ISERROR(E450/L450),0,E450/L450)</f>
        <v>75.014876033057845</v>
      </c>
      <c r="N450" t="s">
        <v>21</v>
      </c>
      <c r="O450" t="s">
        <v>22</v>
      </c>
      <c r="P450">
        <v>1365915600</v>
      </c>
      <c r="Q450">
        <v>1366088400</v>
      </c>
      <c r="R450" s="10">
        <f t="shared" ref="R450:S513" si="21">(((P450/60)/60)/24)+DATE(1970,1,1)</f>
        <v>41378.208333333336</v>
      </c>
      <c r="S450" s="10">
        <f t="shared" si="21"/>
        <v>41380.208333333336</v>
      </c>
      <c r="T450" t="b">
        <v>0</v>
      </c>
      <c r="U450" t="b">
        <v>1</v>
      </c>
      <c r="V450" t="s">
        <v>89</v>
      </c>
      <c r="W450" t="s">
        <v>2052</v>
      </c>
      <c r="X450" t="s">
        <v>2053</v>
      </c>
    </row>
    <row r="451" spans="1:24" ht="46.8" x14ac:dyDescent="0.3">
      <c r="A451">
        <v>449</v>
      </c>
      <c r="B451" t="s">
        <v>946</v>
      </c>
      <c r="C451" s="3" t="s">
        <v>947</v>
      </c>
      <c r="D451">
        <v>900</v>
      </c>
      <c r="E451" s="7">
        <f>IF(ISERROR(F451*H451),0,F451*H451)</f>
        <v>1305.45</v>
      </c>
      <c r="F451">
        <v>8703</v>
      </c>
      <c r="G451" s="7">
        <f t="shared" ref="G451:G514" si="22">E451/D451*100</f>
        <v>145.05000000000001</v>
      </c>
      <c r="H451">
        <v>0.15</v>
      </c>
      <c r="I451" t="s">
        <v>20</v>
      </c>
      <c r="J451" t="s">
        <v>20</v>
      </c>
      <c r="K451" s="7">
        <f t="shared" ref="K451:K514" si="23">E451-D451</f>
        <v>405.45000000000005</v>
      </c>
      <c r="L451">
        <v>86</v>
      </c>
      <c r="M451" s="6">
        <f>IF(ISERROR(E451/L451),0,E451/L451)</f>
        <v>15.179651162790698</v>
      </c>
      <c r="N451" t="s">
        <v>36</v>
      </c>
      <c r="O451" t="s">
        <v>37</v>
      </c>
      <c r="P451">
        <v>1551852000</v>
      </c>
      <c r="Q451">
        <v>1553317200</v>
      </c>
      <c r="R451" s="10">
        <f t="shared" si="21"/>
        <v>43530.25</v>
      </c>
      <c r="S451" s="10">
        <f t="shared" si="21"/>
        <v>43547.208333333328</v>
      </c>
      <c r="T451" t="b">
        <v>0</v>
      </c>
      <c r="U451" t="b">
        <v>0</v>
      </c>
      <c r="V451" t="s">
        <v>89</v>
      </c>
      <c r="W451" t="s">
        <v>2052</v>
      </c>
      <c r="X451" t="s">
        <v>2053</v>
      </c>
    </row>
    <row r="452" spans="1:24" ht="46.8" x14ac:dyDescent="0.3">
      <c r="A452">
        <v>450</v>
      </c>
      <c r="B452" t="s">
        <v>948</v>
      </c>
      <c r="C452" s="3" t="s">
        <v>949</v>
      </c>
      <c r="D452">
        <v>100</v>
      </c>
      <c r="E452" s="7">
        <f>IF(ISERROR(F452*H452),0,F452*H452)</f>
        <v>2.96</v>
      </c>
      <c r="F452">
        <v>4</v>
      </c>
      <c r="G452" s="7">
        <f t="shared" si="22"/>
        <v>2.96</v>
      </c>
      <c r="H452">
        <v>0.74</v>
      </c>
      <c r="I452" t="s">
        <v>14</v>
      </c>
      <c r="J452" t="s">
        <v>14</v>
      </c>
      <c r="K452" s="7">
        <f t="shared" si="23"/>
        <v>-97.04</v>
      </c>
      <c r="L452">
        <v>1</v>
      </c>
      <c r="M452" s="6">
        <f>IF(ISERROR(E452/L452),0,E452/L452)</f>
        <v>2.96</v>
      </c>
      <c r="N452" t="s">
        <v>15</v>
      </c>
      <c r="O452" t="s">
        <v>16</v>
      </c>
      <c r="P452">
        <v>1540098000</v>
      </c>
      <c r="Q452">
        <v>1542088800</v>
      </c>
      <c r="R452" s="10">
        <f t="shared" si="21"/>
        <v>43394.208333333328</v>
      </c>
      <c r="S452" s="10">
        <f t="shared" si="21"/>
        <v>43417.25</v>
      </c>
      <c r="T452" t="b">
        <v>0</v>
      </c>
      <c r="U452" t="b">
        <v>0</v>
      </c>
      <c r="V452" t="s">
        <v>71</v>
      </c>
      <c r="W452" t="s">
        <v>2039</v>
      </c>
      <c r="X452" t="s">
        <v>2051</v>
      </c>
    </row>
    <row r="453" spans="1:24" ht="46.8" x14ac:dyDescent="0.3">
      <c r="A453">
        <v>451</v>
      </c>
      <c r="B453" t="s">
        <v>950</v>
      </c>
      <c r="C453" s="3" t="s">
        <v>951</v>
      </c>
      <c r="D453">
        <v>148400</v>
      </c>
      <c r="E453" s="7">
        <f>IF(ISERROR(F453*H453),0,F453*H453)</f>
        <v>182302</v>
      </c>
      <c r="F453">
        <v>182302</v>
      </c>
      <c r="G453" s="7">
        <f t="shared" si="22"/>
        <v>122.84501347708894</v>
      </c>
      <c r="H453">
        <v>1</v>
      </c>
      <c r="I453" t="s">
        <v>20</v>
      </c>
      <c r="J453" t="s">
        <v>20</v>
      </c>
      <c r="K453" s="7">
        <f t="shared" si="23"/>
        <v>33902</v>
      </c>
      <c r="L453">
        <v>6286</v>
      </c>
      <c r="M453" s="6">
        <f>IF(ISERROR(E453/L453),0,E453/L453)</f>
        <v>29.001272669424118</v>
      </c>
      <c r="N453" t="s">
        <v>21</v>
      </c>
      <c r="O453" t="s">
        <v>22</v>
      </c>
      <c r="P453">
        <v>1500440400</v>
      </c>
      <c r="Q453">
        <v>1503118800</v>
      </c>
      <c r="R453" s="10">
        <f t="shared" si="21"/>
        <v>42935.208333333328</v>
      </c>
      <c r="S453" s="10">
        <f t="shared" si="21"/>
        <v>42966.208333333328</v>
      </c>
      <c r="T453" t="b">
        <v>0</v>
      </c>
      <c r="U453" t="b">
        <v>0</v>
      </c>
      <c r="V453" t="s">
        <v>23</v>
      </c>
      <c r="W453" t="s">
        <v>2036</v>
      </c>
      <c r="X453" t="s">
        <v>2042</v>
      </c>
    </row>
    <row r="454" spans="1:24" ht="62.4" x14ac:dyDescent="0.3">
      <c r="A454">
        <v>452</v>
      </c>
      <c r="B454" t="s">
        <v>952</v>
      </c>
      <c r="C454" s="3" t="s">
        <v>953</v>
      </c>
      <c r="D454">
        <v>4800</v>
      </c>
      <c r="E454" s="7">
        <f>IF(ISERROR(F454*H454),0,F454*H454)</f>
        <v>3045</v>
      </c>
      <c r="F454">
        <v>3045</v>
      </c>
      <c r="G454" s="7">
        <f t="shared" si="22"/>
        <v>63.4375</v>
      </c>
      <c r="H454">
        <v>1</v>
      </c>
      <c r="I454" t="s">
        <v>14</v>
      </c>
      <c r="J454" t="s">
        <v>14</v>
      </c>
      <c r="K454" s="7">
        <f t="shared" si="23"/>
        <v>-1755</v>
      </c>
      <c r="L454">
        <v>31</v>
      </c>
      <c r="M454" s="6">
        <f>IF(ISERROR(E454/L454),0,E454/L454)</f>
        <v>98.225806451612897</v>
      </c>
      <c r="N454" t="s">
        <v>21</v>
      </c>
      <c r="O454" t="s">
        <v>22</v>
      </c>
      <c r="P454">
        <v>1278392400</v>
      </c>
      <c r="Q454">
        <v>1278478800</v>
      </c>
      <c r="R454" s="10">
        <f t="shared" si="21"/>
        <v>40365.208333333336</v>
      </c>
      <c r="S454" s="10">
        <f t="shared" si="21"/>
        <v>40366.208333333336</v>
      </c>
      <c r="T454" t="b">
        <v>0</v>
      </c>
      <c r="U454" t="b">
        <v>0</v>
      </c>
      <c r="V454" t="s">
        <v>53</v>
      </c>
      <c r="W454" t="s">
        <v>2039</v>
      </c>
      <c r="X454" t="s">
        <v>2047</v>
      </c>
    </row>
    <row r="455" spans="1:24" ht="46.8" x14ac:dyDescent="0.3">
      <c r="A455">
        <v>453</v>
      </c>
      <c r="B455" t="s">
        <v>954</v>
      </c>
      <c r="C455" s="3" t="s">
        <v>955</v>
      </c>
      <c r="D455">
        <v>182400</v>
      </c>
      <c r="E455" s="7">
        <f>IF(ISERROR(F455*H455),0,F455*H455)</f>
        <v>102749</v>
      </c>
      <c r="F455">
        <v>102749</v>
      </c>
      <c r="G455" s="7">
        <f t="shared" si="22"/>
        <v>56.331688596491226</v>
      </c>
      <c r="H455">
        <v>1</v>
      </c>
      <c r="I455" t="s">
        <v>14</v>
      </c>
      <c r="J455" t="s">
        <v>14</v>
      </c>
      <c r="K455" s="7">
        <f t="shared" si="23"/>
        <v>-79651</v>
      </c>
      <c r="L455">
        <v>1181</v>
      </c>
      <c r="M455" s="6">
        <f>IF(ISERROR(E455/L455),0,E455/L455)</f>
        <v>87.001693480101608</v>
      </c>
      <c r="N455" t="s">
        <v>21</v>
      </c>
      <c r="O455" t="s">
        <v>22</v>
      </c>
      <c r="P455">
        <v>1480572000</v>
      </c>
      <c r="Q455">
        <v>1484114400</v>
      </c>
      <c r="R455" s="10">
        <f t="shared" si="21"/>
        <v>42705.25</v>
      </c>
      <c r="S455" s="10">
        <f t="shared" si="21"/>
        <v>42746.25</v>
      </c>
      <c r="T455" t="b">
        <v>0</v>
      </c>
      <c r="U455" t="b">
        <v>0</v>
      </c>
      <c r="V455" t="s">
        <v>474</v>
      </c>
      <c r="W455" t="s">
        <v>2039</v>
      </c>
      <c r="X455" t="s">
        <v>2065</v>
      </c>
    </row>
    <row r="456" spans="1:24" ht="62.4" x14ac:dyDescent="0.3">
      <c r="A456">
        <v>454</v>
      </c>
      <c r="B456" t="s">
        <v>956</v>
      </c>
      <c r="C456" s="3" t="s">
        <v>957</v>
      </c>
      <c r="D456">
        <v>4000</v>
      </c>
      <c r="E456" s="7">
        <f>IF(ISERROR(F456*H456),0,F456*H456)</f>
        <v>1763</v>
      </c>
      <c r="F456">
        <v>1763</v>
      </c>
      <c r="G456" s="7">
        <f t="shared" si="22"/>
        <v>44.074999999999996</v>
      </c>
      <c r="H456">
        <v>1</v>
      </c>
      <c r="I456" t="s">
        <v>14</v>
      </c>
      <c r="J456" t="s">
        <v>14</v>
      </c>
      <c r="K456" s="7">
        <f t="shared" si="23"/>
        <v>-2237</v>
      </c>
      <c r="L456">
        <v>39</v>
      </c>
      <c r="M456" s="6">
        <f>IF(ISERROR(E456/L456),0,E456/L456)</f>
        <v>45.205128205128204</v>
      </c>
      <c r="N456" t="s">
        <v>21</v>
      </c>
      <c r="O456" t="s">
        <v>22</v>
      </c>
      <c r="P456">
        <v>1382331600</v>
      </c>
      <c r="Q456">
        <v>1385445600</v>
      </c>
      <c r="R456" s="10">
        <f t="shared" si="21"/>
        <v>41568.208333333336</v>
      </c>
      <c r="S456" s="10">
        <f t="shared" si="21"/>
        <v>41604.25</v>
      </c>
      <c r="T456" t="b">
        <v>0</v>
      </c>
      <c r="U456" t="b">
        <v>1</v>
      </c>
      <c r="V456" t="s">
        <v>53</v>
      </c>
      <c r="W456" t="s">
        <v>2039</v>
      </c>
      <c r="X456" t="s">
        <v>2047</v>
      </c>
    </row>
    <row r="457" spans="1:24" ht="31.2" x14ac:dyDescent="0.3">
      <c r="A457">
        <v>455</v>
      </c>
      <c r="B457" t="s">
        <v>958</v>
      </c>
      <c r="C457" s="3" t="s">
        <v>959</v>
      </c>
      <c r="D457">
        <v>116500</v>
      </c>
      <c r="E457" s="7">
        <f>IF(ISERROR(F457*H457),0,F457*H457)</f>
        <v>137904</v>
      </c>
      <c r="F457">
        <v>137904</v>
      </c>
      <c r="G457" s="7">
        <f t="shared" si="22"/>
        <v>118.37253218884121</v>
      </c>
      <c r="H457">
        <v>1</v>
      </c>
      <c r="I457" t="s">
        <v>20</v>
      </c>
      <c r="J457" t="s">
        <v>20</v>
      </c>
      <c r="K457" s="7">
        <f t="shared" si="23"/>
        <v>21404</v>
      </c>
      <c r="L457">
        <v>3727</v>
      </c>
      <c r="M457" s="6">
        <f>IF(ISERROR(E457/L457),0,E457/L457)</f>
        <v>37.001341561577675</v>
      </c>
      <c r="N457" t="s">
        <v>21</v>
      </c>
      <c r="O457" t="s">
        <v>22</v>
      </c>
      <c r="P457">
        <v>1316754000</v>
      </c>
      <c r="Q457">
        <v>1318741200</v>
      </c>
      <c r="R457" s="10">
        <f t="shared" si="21"/>
        <v>40809.208333333336</v>
      </c>
      <c r="S457" s="10">
        <f t="shared" si="21"/>
        <v>40832.208333333336</v>
      </c>
      <c r="T457" t="b">
        <v>0</v>
      </c>
      <c r="U457" t="b">
        <v>0</v>
      </c>
      <c r="V457" t="s">
        <v>33</v>
      </c>
      <c r="W457" t="s">
        <v>2038</v>
      </c>
      <c r="X457" t="s">
        <v>2044</v>
      </c>
    </row>
    <row r="458" spans="1:24" ht="62.4" x14ac:dyDescent="0.3">
      <c r="A458">
        <v>456</v>
      </c>
      <c r="B458" t="s">
        <v>960</v>
      </c>
      <c r="C458" s="3" t="s">
        <v>961</v>
      </c>
      <c r="D458">
        <v>146400</v>
      </c>
      <c r="E458" s="7">
        <f>IF(ISERROR(F458*H458),0,F458*H458)</f>
        <v>152438</v>
      </c>
      <c r="F458">
        <v>152438</v>
      </c>
      <c r="G458" s="7">
        <f t="shared" si="22"/>
        <v>104.1243169398907</v>
      </c>
      <c r="H458">
        <v>1</v>
      </c>
      <c r="I458" t="s">
        <v>20</v>
      </c>
      <c r="J458" t="s">
        <v>20</v>
      </c>
      <c r="K458" s="7">
        <f t="shared" si="23"/>
        <v>6038</v>
      </c>
      <c r="L458">
        <v>1605</v>
      </c>
      <c r="M458" s="6">
        <f>IF(ISERROR(E458/L458),0,E458/L458)</f>
        <v>94.976947040498445</v>
      </c>
      <c r="N458" t="s">
        <v>21</v>
      </c>
      <c r="O458" t="s">
        <v>22</v>
      </c>
      <c r="P458">
        <v>1518242400</v>
      </c>
      <c r="Q458">
        <v>1518242400</v>
      </c>
      <c r="R458" s="10">
        <f t="shared" si="21"/>
        <v>43141.25</v>
      </c>
      <c r="S458" s="10">
        <f t="shared" si="21"/>
        <v>43141.25</v>
      </c>
      <c r="T458" t="b">
        <v>0</v>
      </c>
      <c r="U458" t="b">
        <v>1</v>
      </c>
      <c r="V458" t="s">
        <v>60</v>
      </c>
      <c r="W458" t="s">
        <v>2036</v>
      </c>
      <c r="X458" t="s">
        <v>2048</v>
      </c>
    </row>
    <row r="459" spans="1:24" ht="46.8" x14ac:dyDescent="0.3">
      <c r="A459">
        <v>457</v>
      </c>
      <c r="B459" t="s">
        <v>962</v>
      </c>
      <c r="C459" s="3" t="s">
        <v>963</v>
      </c>
      <c r="D459">
        <v>5000</v>
      </c>
      <c r="E459" s="7">
        <f>IF(ISERROR(F459*H459),0,F459*H459)</f>
        <v>1332</v>
      </c>
      <c r="F459">
        <v>1332</v>
      </c>
      <c r="G459" s="7">
        <f t="shared" si="22"/>
        <v>26.640000000000004</v>
      </c>
      <c r="H459">
        <v>1</v>
      </c>
      <c r="I459" t="s">
        <v>14</v>
      </c>
      <c r="J459" t="s">
        <v>14</v>
      </c>
      <c r="K459" s="7">
        <f t="shared" si="23"/>
        <v>-3668</v>
      </c>
      <c r="L459">
        <v>46</v>
      </c>
      <c r="M459" s="6">
        <f>IF(ISERROR(E459/L459),0,E459/L459)</f>
        <v>28.956521739130434</v>
      </c>
      <c r="N459" t="s">
        <v>21</v>
      </c>
      <c r="O459" t="s">
        <v>22</v>
      </c>
      <c r="P459">
        <v>1476421200</v>
      </c>
      <c r="Q459">
        <v>1476594000</v>
      </c>
      <c r="R459" s="10">
        <f t="shared" si="21"/>
        <v>42657.208333333328</v>
      </c>
      <c r="S459" s="10">
        <f t="shared" si="21"/>
        <v>42659.208333333328</v>
      </c>
      <c r="T459" t="b">
        <v>0</v>
      </c>
      <c r="U459" t="b">
        <v>0</v>
      </c>
      <c r="V459" t="s">
        <v>33</v>
      </c>
      <c r="W459" t="s">
        <v>2038</v>
      </c>
      <c r="X459" t="s">
        <v>2044</v>
      </c>
    </row>
    <row r="460" spans="1:24" ht="31.2" x14ac:dyDescent="0.3">
      <c r="A460">
        <v>458</v>
      </c>
      <c r="B460" t="s">
        <v>964</v>
      </c>
      <c r="C460" s="3" t="s">
        <v>965</v>
      </c>
      <c r="D460">
        <v>33800</v>
      </c>
      <c r="E460" s="7">
        <f>IF(ISERROR(F460*H460),0,F460*H460)</f>
        <v>118706</v>
      </c>
      <c r="F460">
        <v>118706</v>
      </c>
      <c r="G460" s="7">
        <f t="shared" si="22"/>
        <v>351.20118343195264</v>
      </c>
      <c r="H460">
        <v>1</v>
      </c>
      <c r="I460" t="s">
        <v>20</v>
      </c>
      <c r="J460" t="s">
        <v>20</v>
      </c>
      <c r="K460" s="7">
        <f t="shared" si="23"/>
        <v>84906</v>
      </c>
      <c r="L460">
        <v>2120</v>
      </c>
      <c r="M460" s="6">
        <f>IF(ISERROR(E460/L460),0,E460/L460)</f>
        <v>55.993396226415094</v>
      </c>
      <c r="N460" t="s">
        <v>21</v>
      </c>
      <c r="O460" t="s">
        <v>22</v>
      </c>
      <c r="P460">
        <v>1269752400</v>
      </c>
      <c r="Q460">
        <v>1273554000</v>
      </c>
      <c r="R460" s="10">
        <f t="shared" si="21"/>
        <v>40265.208333333336</v>
      </c>
      <c r="S460" s="10">
        <f t="shared" si="21"/>
        <v>40309.208333333336</v>
      </c>
      <c r="T460" t="b">
        <v>0</v>
      </c>
      <c r="U460" t="b">
        <v>0</v>
      </c>
      <c r="V460" t="s">
        <v>33</v>
      </c>
      <c r="W460" t="s">
        <v>2038</v>
      </c>
      <c r="X460" t="s">
        <v>2044</v>
      </c>
    </row>
    <row r="461" spans="1:24" ht="62.4" x14ac:dyDescent="0.3">
      <c r="A461">
        <v>459</v>
      </c>
      <c r="B461" t="s">
        <v>966</v>
      </c>
      <c r="C461" s="3" t="s">
        <v>967</v>
      </c>
      <c r="D461">
        <v>6300</v>
      </c>
      <c r="E461" s="7">
        <f>IF(ISERROR(F461*H461),0,F461*H461)</f>
        <v>5674</v>
      </c>
      <c r="F461">
        <v>5674</v>
      </c>
      <c r="G461" s="7">
        <f t="shared" si="22"/>
        <v>90.063492063492063</v>
      </c>
      <c r="H461">
        <v>1</v>
      </c>
      <c r="I461" t="s">
        <v>14</v>
      </c>
      <c r="J461" t="s">
        <v>14</v>
      </c>
      <c r="K461" s="7">
        <f t="shared" si="23"/>
        <v>-626</v>
      </c>
      <c r="L461">
        <v>105</v>
      </c>
      <c r="M461" s="6">
        <f>IF(ISERROR(E461/L461),0,E461/L461)</f>
        <v>54.038095238095238</v>
      </c>
      <c r="N461" t="s">
        <v>21</v>
      </c>
      <c r="O461" t="s">
        <v>22</v>
      </c>
      <c r="P461">
        <v>1419746400</v>
      </c>
      <c r="Q461">
        <v>1421906400</v>
      </c>
      <c r="R461" s="10">
        <f t="shared" si="21"/>
        <v>42001.25</v>
      </c>
      <c r="S461" s="10">
        <f t="shared" si="21"/>
        <v>42026.25</v>
      </c>
      <c r="T461" t="b">
        <v>0</v>
      </c>
      <c r="U461" t="b">
        <v>0</v>
      </c>
      <c r="V461" t="s">
        <v>42</v>
      </c>
      <c r="W461" t="s">
        <v>2039</v>
      </c>
      <c r="X461" t="s">
        <v>2045</v>
      </c>
    </row>
    <row r="462" spans="1:24" ht="46.8" x14ac:dyDescent="0.3">
      <c r="A462">
        <v>460</v>
      </c>
      <c r="B462" t="s">
        <v>968</v>
      </c>
      <c r="C462" s="3" t="s">
        <v>969</v>
      </c>
      <c r="D462">
        <v>2400</v>
      </c>
      <c r="E462" s="7">
        <f>IF(ISERROR(F462*H462),0,F462*H462)</f>
        <v>4119</v>
      </c>
      <c r="F462">
        <v>4119</v>
      </c>
      <c r="G462" s="7">
        <f t="shared" si="22"/>
        <v>171.625</v>
      </c>
      <c r="H462">
        <v>1</v>
      </c>
      <c r="I462" t="s">
        <v>20</v>
      </c>
      <c r="J462" t="s">
        <v>20</v>
      </c>
      <c r="K462" s="7">
        <f t="shared" si="23"/>
        <v>1719</v>
      </c>
      <c r="L462">
        <v>50</v>
      </c>
      <c r="M462" s="6">
        <f>IF(ISERROR(E462/L462),0,E462/L462)</f>
        <v>82.38</v>
      </c>
      <c r="N462" t="s">
        <v>21</v>
      </c>
      <c r="O462" t="s">
        <v>22</v>
      </c>
      <c r="P462">
        <v>1281330000</v>
      </c>
      <c r="Q462">
        <v>1281589200</v>
      </c>
      <c r="R462" s="10">
        <f t="shared" si="21"/>
        <v>40399.208333333336</v>
      </c>
      <c r="S462" s="10">
        <f t="shared" si="21"/>
        <v>40402.208333333336</v>
      </c>
      <c r="T462" t="b">
        <v>0</v>
      </c>
      <c r="U462" t="b">
        <v>0</v>
      </c>
      <c r="V462" t="s">
        <v>33</v>
      </c>
      <c r="W462" t="s">
        <v>2038</v>
      </c>
      <c r="X462" t="s">
        <v>2044</v>
      </c>
    </row>
    <row r="463" spans="1:24" ht="46.8" x14ac:dyDescent="0.3">
      <c r="A463">
        <v>461</v>
      </c>
      <c r="B463" t="s">
        <v>970</v>
      </c>
      <c r="C463" s="3" t="s">
        <v>971</v>
      </c>
      <c r="D463">
        <v>98800</v>
      </c>
      <c r="E463" s="7">
        <f>IF(ISERROR(F463*H463),0,F463*H463)</f>
        <v>139354</v>
      </c>
      <c r="F463">
        <v>139354</v>
      </c>
      <c r="G463" s="7">
        <f t="shared" si="22"/>
        <v>141.04655870445345</v>
      </c>
      <c r="H463">
        <v>1</v>
      </c>
      <c r="I463" t="s">
        <v>20</v>
      </c>
      <c r="J463" t="s">
        <v>20</v>
      </c>
      <c r="K463" s="7">
        <f t="shared" si="23"/>
        <v>40554</v>
      </c>
      <c r="L463">
        <v>2080</v>
      </c>
      <c r="M463" s="6">
        <f>IF(ISERROR(E463/L463),0,E463/L463)</f>
        <v>66.997115384615384</v>
      </c>
      <c r="N463" t="s">
        <v>21</v>
      </c>
      <c r="O463" t="s">
        <v>22</v>
      </c>
      <c r="P463">
        <v>1398661200</v>
      </c>
      <c r="Q463">
        <v>1400389200</v>
      </c>
      <c r="R463" s="10">
        <f t="shared" si="21"/>
        <v>41757.208333333336</v>
      </c>
      <c r="S463" s="10">
        <f t="shared" si="21"/>
        <v>41777.208333333336</v>
      </c>
      <c r="T463" t="b">
        <v>0</v>
      </c>
      <c r="U463" t="b">
        <v>0</v>
      </c>
      <c r="V463" t="s">
        <v>53</v>
      </c>
      <c r="W463" t="s">
        <v>2039</v>
      </c>
      <c r="X463" t="s">
        <v>2047</v>
      </c>
    </row>
    <row r="464" spans="1:24" ht="46.8" x14ac:dyDescent="0.3">
      <c r="A464">
        <v>462</v>
      </c>
      <c r="B464" t="s">
        <v>972</v>
      </c>
      <c r="C464" s="3" t="s">
        <v>973</v>
      </c>
      <c r="D464">
        <v>188800</v>
      </c>
      <c r="E464" s="7">
        <f>IF(ISERROR(F464*H464),0,F464*H464)</f>
        <v>57734</v>
      </c>
      <c r="F464">
        <v>57734</v>
      </c>
      <c r="G464" s="7">
        <f t="shared" si="22"/>
        <v>30.57944915254237</v>
      </c>
      <c r="H464">
        <v>1</v>
      </c>
      <c r="I464" t="s">
        <v>14</v>
      </c>
      <c r="J464" t="s">
        <v>14</v>
      </c>
      <c r="K464" s="7">
        <f t="shared" si="23"/>
        <v>-131066</v>
      </c>
      <c r="L464">
        <v>535</v>
      </c>
      <c r="M464" s="6">
        <f>IF(ISERROR(E464/L464),0,E464/L464)</f>
        <v>107.91401869158878</v>
      </c>
      <c r="N464" t="s">
        <v>21</v>
      </c>
      <c r="O464" t="s">
        <v>22</v>
      </c>
      <c r="P464">
        <v>1359525600</v>
      </c>
      <c r="Q464">
        <v>1362808800</v>
      </c>
      <c r="R464" s="10">
        <f t="shared" si="21"/>
        <v>41304.25</v>
      </c>
      <c r="S464" s="10">
        <f t="shared" si="21"/>
        <v>41342.25</v>
      </c>
      <c r="T464" t="b">
        <v>0</v>
      </c>
      <c r="U464" t="b">
        <v>0</v>
      </c>
      <c r="V464" t="s">
        <v>292</v>
      </c>
      <c r="W464" t="s">
        <v>2052</v>
      </c>
      <c r="X464" t="s">
        <v>2063</v>
      </c>
    </row>
    <row r="465" spans="1:24" ht="78" x14ac:dyDescent="0.3">
      <c r="A465">
        <v>463</v>
      </c>
      <c r="B465" t="s">
        <v>974</v>
      </c>
      <c r="C465" s="3" t="s">
        <v>975</v>
      </c>
      <c r="D465">
        <v>134300</v>
      </c>
      <c r="E465" s="7">
        <f>IF(ISERROR(F465*H465),0,F465*H465)</f>
        <v>145265</v>
      </c>
      <c r="F465">
        <v>145265</v>
      </c>
      <c r="G465" s="7">
        <f t="shared" si="22"/>
        <v>108.16455696202532</v>
      </c>
      <c r="H465">
        <v>1</v>
      </c>
      <c r="I465" t="s">
        <v>20</v>
      </c>
      <c r="J465" t="s">
        <v>20</v>
      </c>
      <c r="K465" s="7">
        <f t="shared" si="23"/>
        <v>10965</v>
      </c>
      <c r="L465">
        <v>2105</v>
      </c>
      <c r="M465" s="6">
        <f>IF(ISERROR(E465/L465),0,E465/L465)</f>
        <v>69.009501187648453</v>
      </c>
      <c r="N465" t="s">
        <v>21</v>
      </c>
      <c r="O465" t="s">
        <v>22</v>
      </c>
      <c r="P465">
        <v>1388469600</v>
      </c>
      <c r="Q465">
        <v>1388815200</v>
      </c>
      <c r="R465" s="10">
        <f t="shared" si="21"/>
        <v>41639.25</v>
      </c>
      <c r="S465" s="10">
        <f t="shared" si="21"/>
        <v>41643.25</v>
      </c>
      <c r="T465" t="b">
        <v>0</v>
      </c>
      <c r="U465" t="b">
        <v>0</v>
      </c>
      <c r="V465" t="s">
        <v>71</v>
      </c>
      <c r="W465" t="s">
        <v>2039</v>
      </c>
      <c r="X465" t="s">
        <v>2051</v>
      </c>
    </row>
    <row r="466" spans="1:24" ht="62.4" x14ac:dyDescent="0.3">
      <c r="A466">
        <v>464</v>
      </c>
      <c r="B466" t="s">
        <v>976</v>
      </c>
      <c r="C466" s="3" t="s">
        <v>977</v>
      </c>
      <c r="D466">
        <v>71200</v>
      </c>
      <c r="E466" s="7">
        <f>IF(ISERROR(F466*H466),0,F466*H466)</f>
        <v>95020</v>
      </c>
      <c r="F466">
        <v>95020</v>
      </c>
      <c r="G466" s="7">
        <f t="shared" si="22"/>
        <v>133.45505617977528</v>
      </c>
      <c r="H466">
        <v>1</v>
      </c>
      <c r="I466" t="s">
        <v>20</v>
      </c>
      <c r="J466" t="s">
        <v>20</v>
      </c>
      <c r="K466" s="7">
        <f t="shared" si="23"/>
        <v>23820</v>
      </c>
      <c r="L466">
        <v>2436</v>
      </c>
      <c r="M466" s="6">
        <f>IF(ISERROR(E466/L466),0,E466/L466)</f>
        <v>39.006568144499177</v>
      </c>
      <c r="N466" t="s">
        <v>21</v>
      </c>
      <c r="O466" t="s">
        <v>22</v>
      </c>
      <c r="P466">
        <v>1518328800</v>
      </c>
      <c r="Q466">
        <v>1519538400</v>
      </c>
      <c r="R466" s="10">
        <f t="shared" si="21"/>
        <v>43142.25</v>
      </c>
      <c r="S466" s="10">
        <f t="shared" si="21"/>
        <v>43156.25</v>
      </c>
      <c r="T466" t="b">
        <v>0</v>
      </c>
      <c r="U466" t="b">
        <v>0</v>
      </c>
      <c r="V466" t="s">
        <v>33</v>
      </c>
      <c r="W466" t="s">
        <v>2038</v>
      </c>
      <c r="X466" t="s">
        <v>2044</v>
      </c>
    </row>
    <row r="467" spans="1:24" ht="46.8" x14ac:dyDescent="0.3">
      <c r="A467">
        <v>465</v>
      </c>
      <c r="B467" t="s">
        <v>978</v>
      </c>
      <c r="C467" s="3" t="s">
        <v>979</v>
      </c>
      <c r="D467">
        <v>4700</v>
      </c>
      <c r="E467" s="7">
        <f>IF(ISERROR(F467*H467),0,F467*H467)</f>
        <v>8829</v>
      </c>
      <c r="F467">
        <v>8829</v>
      </c>
      <c r="G467" s="7">
        <f t="shared" si="22"/>
        <v>187.85106382978722</v>
      </c>
      <c r="H467">
        <v>1</v>
      </c>
      <c r="I467" t="s">
        <v>20</v>
      </c>
      <c r="J467" t="s">
        <v>20</v>
      </c>
      <c r="K467" s="7">
        <f t="shared" si="23"/>
        <v>4129</v>
      </c>
      <c r="L467">
        <v>80</v>
      </c>
      <c r="M467" s="6">
        <f>IF(ISERROR(E467/L467),0,E467/L467)</f>
        <v>110.3625</v>
      </c>
      <c r="N467" t="s">
        <v>21</v>
      </c>
      <c r="O467" t="s">
        <v>22</v>
      </c>
      <c r="P467">
        <v>1517032800</v>
      </c>
      <c r="Q467">
        <v>1517810400</v>
      </c>
      <c r="R467" s="10">
        <f t="shared" si="21"/>
        <v>43127.25</v>
      </c>
      <c r="S467" s="10">
        <f t="shared" si="21"/>
        <v>43136.25</v>
      </c>
      <c r="T467" t="b">
        <v>0</v>
      </c>
      <c r="U467" t="b">
        <v>0</v>
      </c>
      <c r="V467" t="s">
        <v>206</v>
      </c>
      <c r="W467" t="s">
        <v>2040</v>
      </c>
      <c r="X467" t="s">
        <v>2061</v>
      </c>
    </row>
    <row r="468" spans="1:24" ht="46.8" x14ac:dyDescent="0.3">
      <c r="A468">
        <v>466</v>
      </c>
      <c r="B468" t="s">
        <v>980</v>
      </c>
      <c r="C468" s="3" t="s">
        <v>981</v>
      </c>
      <c r="D468">
        <v>1200</v>
      </c>
      <c r="E468" s="7">
        <f>IF(ISERROR(F468*H468),0,F468*H468)</f>
        <v>3984</v>
      </c>
      <c r="F468">
        <v>3984</v>
      </c>
      <c r="G468" s="7">
        <f t="shared" si="22"/>
        <v>332</v>
      </c>
      <c r="H468">
        <v>1</v>
      </c>
      <c r="I468" t="s">
        <v>20</v>
      </c>
      <c r="J468" t="s">
        <v>20</v>
      </c>
      <c r="K468" s="7">
        <f t="shared" si="23"/>
        <v>2784</v>
      </c>
      <c r="L468">
        <v>42</v>
      </c>
      <c r="M468" s="6">
        <f>IF(ISERROR(E468/L468),0,E468/L468)</f>
        <v>94.857142857142861</v>
      </c>
      <c r="N468" t="s">
        <v>21</v>
      </c>
      <c r="O468" t="s">
        <v>22</v>
      </c>
      <c r="P468">
        <v>1368594000</v>
      </c>
      <c r="Q468">
        <v>1370581200</v>
      </c>
      <c r="R468" s="10">
        <f t="shared" si="21"/>
        <v>41409.208333333336</v>
      </c>
      <c r="S468" s="10">
        <f t="shared" si="21"/>
        <v>41432.208333333336</v>
      </c>
      <c r="T468" t="b">
        <v>0</v>
      </c>
      <c r="U468" t="b">
        <v>1</v>
      </c>
      <c r="V468" t="s">
        <v>65</v>
      </c>
      <c r="W468" t="s">
        <v>2037</v>
      </c>
      <c r="X468" t="s">
        <v>2049</v>
      </c>
    </row>
    <row r="469" spans="1:24" ht="46.8" x14ac:dyDescent="0.3">
      <c r="A469">
        <v>467</v>
      </c>
      <c r="B469" t="s">
        <v>982</v>
      </c>
      <c r="C469" s="3" t="s">
        <v>983</v>
      </c>
      <c r="D469">
        <v>1400</v>
      </c>
      <c r="E469" s="7">
        <f>IF(ISERROR(F469*H469),0,F469*H469)</f>
        <v>5959.22</v>
      </c>
      <c r="F469">
        <v>8053</v>
      </c>
      <c r="G469" s="7">
        <f t="shared" si="22"/>
        <v>425.65857142857146</v>
      </c>
      <c r="H469">
        <v>0.74</v>
      </c>
      <c r="I469" t="s">
        <v>20</v>
      </c>
      <c r="J469" t="s">
        <v>20</v>
      </c>
      <c r="K469" s="7">
        <f t="shared" si="23"/>
        <v>4559.22</v>
      </c>
      <c r="L469">
        <v>139</v>
      </c>
      <c r="M469" s="6">
        <f>IF(ISERROR(E469/L469),0,E469/L469)</f>
        <v>42.872086330935254</v>
      </c>
      <c r="N469" t="s">
        <v>15</v>
      </c>
      <c r="O469" t="s">
        <v>16</v>
      </c>
      <c r="P469">
        <v>1448258400</v>
      </c>
      <c r="Q469">
        <v>1448863200</v>
      </c>
      <c r="R469" s="10">
        <f t="shared" si="21"/>
        <v>42331.25</v>
      </c>
      <c r="S469" s="10">
        <f t="shared" si="21"/>
        <v>42338.25</v>
      </c>
      <c r="T469" t="b">
        <v>0</v>
      </c>
      <c r="U469" t="b">
        <v>1</v>
      </c>
      <c r="V469" t="s">
        <v>28</v>
      </c>
      <c r="W469" t="s">
        <v>2037</v>
      </c>
      <c r="X469" t="s">
        <v>2043</v>
      </c>
    </row>
    <row r="470" spans="1:24" ht="46.8" x14ac:dyDescent="0.3">
      <c r="A470">
        <v>468</v>
      </c>
      <c r="B470" t="s">
        <v>984</v>
      </c>
      <c r="C470" s="3" t="s">
        <v>985</v>
      </c>
      <c r="D470">
        <v>4000</v>
      </c>
      <c r="E470" s="7">
        <f>IF(ISERROR(F470*H470),0,F470*H470)</f>
        <v>1620</v>
      </c>
      <c r="F470">
        <v>1620</v>
      </c>
      <c r="G470" s="7">
        <f t="shared" si="22"/>
        <v>40.5</v>
      </c>
      <c r="H470">
        <v>1</v>
      </c>
      <c r="I470" t="s">
        <v>14</v>
      </c>
      <c r="J470" t="s">
        <v>14</v>
      </c>
      <c r="K470" s="7">
        <f t="shared" si="23"/>
        <v>-2380</v>
      </c>
      <c r="L470">
        <v>16</v>
      </c>
      <c r="M470" s="6">
        <f>IF(ISERROR(E470/L470),0,E470/L470)</f>
        <v>101.25</v>
      </c>
      <c r="N470" t="s">
        <v>21</v>
      </c>
      <c r="O470" t="s">
        <v>22</v>
      </c>
      <c r="P470">
        <v>1555218000</v>
      </c>
      <c r="Q470">
        <v>1556600400</v>
      </c>
      <c r="R470" s="10">
        <f t="shared" si="21"/>
        <v>43569.208333333328</v>
      </c>
      <c r="S470" s="10">
        <f t="shared" si="21"/>
        <v>43585.208333333328</v>
      </c>
      <c r="T470" t="b">
        <v>0</v>
      </c>
      <c r="U470" t="b">
        <v>0</v>
      </c>
      <c r="V470" t="s">
        <v>33</v>
      </c>
      <c r="W470" t="s">
        <v>2038</v>
      </c>
      <c r="X470" t="s">
        <v>2044</v>
      </c>
    </row>
    <row r="471" spans="1:24" ht="46.8" x14ac:dyDescent="0.3">
      <c r="A471">
        <v>469</v>
      </c>
      <c r="B471" t="s">
        <v>986</v>
      </c>
      <c r="C471" s="3" t="s">
        <v>987</v>
      </c>
      <c r="D471">
        <v>5600</v>
      </c>
      <c r="E471" s="7">
        <f>IF(ISERROR(F471*H471),0,F471*H471)</f>
        <v>10328</v>
      </c>
      <c r="F471">
        <v>10328</v>
      </c>
      <c r="G471" s="7">
        <f t="shared" si="22"/>
        <v>184.42857142857144</v>
      </c>
      <c r="H471">
        <v>1</v>
      </c>
      <c r="I471" t="s">
        <v>20</v>
      </c>
      <c r="J471" t="s">
        <v>20</v>
      </c>
      <c r="K471" s="7">
        <f t="shared" si="23"/>
        <v>4728</v>
      </c>
      <c r="L471">
        <v>159</v>
      </c>
      <c r="M471" s="6">
        <f>IF(ISERROR(E471/L471),0,E471/L471)</f>
        <v>64.95597484276729</v>
      </c>
      <c r="N471" t="s">
        <v>21</v>
      </c>
      <c r="O471" t="s">
        <v>22</v>
      </c>
      <c r="P471">
        <v>1431925200</v>
      </c>
      <c r="Q471">
        <v>1432098000</v>
      </c>
      <c r="R471" s="10">
        <f t="shared" si="21"/>
        <v>42142.208333333328</v>
      </c>
      <c r="S471" s="10">
        <f t="shared" si="21"/>
        <v>42144.208333333328</v>
      </c>
      <c r="T471" t="b">
        <v>0</v>
      </c>
      <c r="U471" t="b">
        <v>0</v>
      </c>
      <c r="V471" t="s">
        <v>53</v>
      </c>
      <c r="W471" t="s">
        <v>2039</v>
      </c>
      <c r="X471" t="s">
        <v>2047</v>
      </c>
    </row>
    <row r="472" spans="1:24" ht="46.8" x14ac:dyDescent="0.3">
      <c r="A472">
        <v>470</v>
      </c>
      <c r="B472" t="s">
        <v>988</v>
      </c>
      <c r="C472" s="3" t="s">
        <v>989</v>
      </c>
      <c r="D472">
        <v>3600</v>
      </c>
      <c r="E472" s="7">
        <f>IF(ISERROR(F472*H472),0,F472*H472)</f>
        <v>10289</v>
      </c>
      <c r="F472">
        <v>10289</v>
      </c>
      <c r="G472" s="7">
        <f t="shared" si="22"/>
        <v>285.80555555555554</v>
      </c>
      <c r="H472">
        <v>1</v>
      </c>
      <c r="I472" t="s">
        <v>20</v>
      </c>
      <c r="J472" t="s">
        <v>20</v>
      </c>
      <c r="K472" s="7">
        <f t="shared" si="23"/>
        <v>6689</v>
      </c>
      <c r="L472">
        <v>381</v>
      </c>
      <c r="M472" s="6">
        <f>IF(ISERROR(E472/L472),0,E472/L472)</f>
        <v>27.00524934383202</v>
      </c>
      <c r="N472" t="s">
        <v>21</v>
      </c>
      <c r="O472" t="s">
        <v>22</v>
      </c>
      <c r="P472">
        <v>1481522400</v>
      </c>
      <c r="Q472">
        <v>1482127200</v>
      </c>
      <c r="R472" s="10">
        <f t="shared" si="21"/>
        <v>42716.25</v>
      </c>
      <c r="S472" s="10">
        <f t="shared" si="21"/>
        <v>42723.25</v>
      </c>
      <c r="T472" t="b">
        <v>0</v>
      </c>
      <c r="U472" t="b">
        <v>0</v>
      </c>
      <c r="V472" t="s">
        <v>65</v>
      </c>
      <c r="W472" t="s">
        <v>2037</v>
      </c>
      <c r="X472" t="s">
        <v>2049</v>
      </c>
    </row>
    <row r="473" spans="1:24" ht="46.8" x14ac:dyDescent="0.3">
      <c r="A473">
        <v>471</v>
      </c>
      <c r="B473" t="s">
        <v>446</v>
      </c>
      <c r="C473" s="3" t="s">
        <v>990</v>
      </c>
      <c r="D473">
        <v>3100</v>
      </c>
      <c r="E473" s="7">
        <f>IF(ISERROR(F473*H473),0,F473*H473)</f>
        <v>13350.150000000001</v>
      </c>
      <c r="F473">
        <v>9889</v>
      </c>
      <c r="G473" s="7">
        <f t="shared" si="22"/>
        <v>430.65000000000009</v>
      </c>
      <c r="H473">
        <v>1.35</v>
      </c>
      <c r="I473" t="s">
        <v>20</v>
      </c>
      <c r="J473" t="s">
        <v>20</v>
      </c>
      <c r="K473" s="7">
        <f t="shared" si="23"/>
        <v>10250.150000000001</v>
      </c>
      <c r="L473">
        <v>194</v>
      </c>
      <c r="M473" s="6">
        <f>IF(ISERROR(E473/L473),0,E473/L473)</f>
        <v>68.815206185567021</v>
      </c>
      <c r="N473" t="s">
        <v>40</v>
      </c>
      <c r="O473" t="s">
        <v>41</v>
      </c>
      <c r="P473">
        <v>1335934800</v>
      </c>
      <c r="Q473">
        <v>1335934800</v>
      </c>
      <c r="R473" s="10">
        <f t="shared" si="21"/>
        <v>41031.208333333336</v>
      </c>
      <c r="S473" s="10">
        <f t="shared" si="21"/>
        <v>41031.208333333336</v>
      </c>
      <c r="T473" t="b">
        <v>0</v>
      </c>
      <c r="U473" t="b">
        <v>1</v>
      </c>
      <c r="V473" t="s">
        <v>17</v>
      </c>
      <c r="W473" t="s">
        <v>2035</v>
      </c>
      <c r="X473" t="s">
        <v>2041</v>
      </c>
    </row>
    <row r="474" spans="1:24" ht="46.8" x14ac:dyDescent="0.3">
      <c r="A474">
        <v>472</v>
      </c>
      <c r="B474" t="s">
        <v>991</v>
      </c>
      <c r="C474" s="3" t="s">
        <v>992</v>
      </c>
      <c r="D474">
        <v>153800</v>
      </c>
      <c r="E474" s="7">
        <f>IF(ISERROR(F474*H474),0,F474*H474)</f>
        <v>60342</v>
      </c>
      <c r="F474">
        <v>60342</v>
      </c>
      <c r="G474" s="7">
        <f t="shared" si="22"/>
        <v>39.234070221066318</v>
      </c>
      <c r="H474">
        <v>1</v>
      </c>
      <c r="I474" t="s">
        <v>14</v>
      </c>
      <c r="J474" t="s">
        <v>14</v>
      </c>
      <c r="K474" s="7">
        <f t="shared" si="23"/>
        <v>-93458</v>
      </c>
      <c r="L474">
        <v>575</v>
      </c>
      <c r="M474" s="6">
        <f>IF(ISERROR(E474/L474),0,E474/L474)</f>
        <v>104.94260869565217</v>
      </c>
      <c r="N474" t="s">
        <v>21</v>
      </c>
      <c r="O474" t="s">
        <v>22</v>
      </c>
      <c r="P474">
        <v>1552280400</v>
      </c>
      <c r="Q474">
        <v>1556946000</v>
      </c>
      <c r="R474" s="10">
        <f t="shared" si="21"/>
        <v>43535.208333333328</v>
      </c>
      <c r="S474" s="10">
        <f t="shared" si="21"/>
        <v>43589.208333333328</v>
      </c>
      <c r="T474" t="b">
        <v>0</v>
      </c>
      <c r="U474" t="b">
        <v>0</v>
      </c>
      <c r="V474" t="s">
        <v>23</v>
      </c>
      <c r="W474" t="s">
        <v>2036</v>
      </c>
      <c r="X474" t="s">
        <v>2042</v>
      </c>
    </row>
    <row r="475" spans="1:24" ht="46.8" x14ac:dyDescent="0.3">
      <c r="A475">
        <v>473</v>
      </c>
      <c r="B475" t="s">
        <v>993</v>
      </c>
      <c r="C475" s="3" t="s">
        <v>994</v>
      </c>
      <c r="D475">
        <v>5000</v>
      </c>
      <c r="E475" s="7">
        <f>IF(ISERROR(F475*H475),0,F475*H475)</f>
        <v>8907</v>
      </c>
      <c r="F475">
        <v>8907</v>
      </c>
      <c r="G475" s="7">
        <f t="shared" si="22"/>
        <v>178.14000000000001</v>
      </c>
      <c r="H475">
        <v>1</v>
      </c>
      <c r="I475" t="s">
        <v>20</v>
      </c>
      <c r="J475" t="s">
        <v>20</v>
      </c>
      <c r="K475" s="7">
        <f t="shared" si="23"/>
        <v>3907</v>
      </c>
      <c r="L475">
        <v>106</v>
      </c>
      <c r="M475" s="6">
        <f>IF(ISERROR(E475/L475),0,E475/L475)</f>
        <v>84.028301886792448</v>
      </c>
      <c r="N475" t="s">
        <v>21</v>
      </c>
      <c r="O475" t="s">
        <v>22</v>
      </c>
      <c r="P475">
        <v>1529989200</v>
      </c>
      <c r="Q475">
        <v>1530075600</v>
      </c>
      <c r="R475" s="10">
        <f t="shared" si="21"/>
        <v>43277.208333333328</v>
      </c>
      <c r="S475" s="10">
        <f t="shared" si="21"/>
        <v>43278.208333333328</v>
      </c>
      <c r="T475" t="b">
        <v>0</v>
      </c>
      <c r="U475" t="b">
        <v>0</v>
      </c>
      <c r="V475" t="s">
        <v>50</v>
      </c>
      <c r="W475" t="s">
        <v>2036</v>
      </c>
      <c r="X475" t="s">
        <v>2046</v>
      </c>
    </row>
    <row r="476" spans="1:24" ht="31.2" x14ac:dyDescent="0.3">
      <c r="A476">
        <v>474</v>
      </c>
      <c r="B476" t="s">
        <v>995</v>
      </c>
      <c r="C476" s="3" t="s">
        <v>996</v>
      </c>
      <c r="D476">
        <v>4000</v>
      </c>
      <c r="E476" s="7">
        <f>IF(ISERROR(F476*H476),0,F476*H476)</f>
        <v>14606</v>
      </c>
      <c r="F476">
        <v>14606</v>
      </c>
      <c r="G476" s="7">
        <f t="shared" si="22"/>
        <v>365.15</v>
      </c>
      <c r="H476">
        <v>1</v>
      </c>
      <c r="I476" t="s">
        <v>20</v>
      </c>
      <c r="J476" t="s">
        <v>20</v>
      </c>
      <c r="K476" s="7">
        <f t="shared" si="23"/>
        <v>10606</v>
      </c>
      <c r="L476">
        <v>142</v>
      </c>
      <c r="M476" s="6">
        <f>IF(ISERROR(E476/L476),0,E476/L476)</f>
        <v>102.85915492957747</v>
      </c>
      <c r="N476" t="s">
        <v>21</v>
      </c>
      <c r="O476" t="s">
        <v>22</v>
      </c>
      <c r="P476">
        <v>1418709600</v>
      </c>
      <c r="Q476">
        <v>1418796000</v>
      </c>
      <c r="R476" s="10">
        <f t="shared" si="21"/>
        <v>41989.25</v>
      </c>
      <c r="S476" s="10">
        <f t="shared" si="21"/>
        <v>41990.25</v>
      </c>
      <c r="T476" t="b">
        <v>0</v>
      </c>
      <c r="U476" t="b">
        <v>0</v>
      </c>
      <c r="V476" t="s">
        <v>269</v>
      </c>
      <c r="W476" t="s">
        <v>2039</v>
      </c>
      <c r="X476" t="s">
        <v>2062</v>
      </c>
    </row>
    <row r="477" spans="1:24" ht="78" x14ac:dyDescent="0.3">
      <c r="A477">
        <v>475</v>
      </c>
      <c r="B477" t="s">
        <v>997</v>
      </c>
      <c r="C477" s="3" t="s">
        <v>998</v>
      </c>
      <c r="D477">
        <v>7400</v>
      </c>
      <c r="E477" s="7">
        <f>IF(ISERROR(F477*H477),0,F477*H477)</f>
        <v>8432</v>
      </c>
      <c r="F477">
        <v>8432</v>
      </c>
      <c r="G477" s="7">
        <f t="shared" si="22"/>
        <v>113.94594594594594</v>
      </c>
      <c r="H477">
        <v>1</v>
      </c>
      <c r="I477" t="s">
        <v>20</v>
      </c>
      <c r="J477" t="s">
        <v>20</v>
      </c>
      <c r="K477" s="7">
        <f t="shared" si="23"/>
        <v>1032</v>
      </c>
      <c r="L477">
        <v>211</v>
      </c>
      <c r="M477" s="6">
        <f>IF(ISERROR(E477/L477),0,E477/L477)</f>
        <v>39.962085308056871</v>
      </c>
      <c r="N477" t="s">
        <v>21</v>
      </c>
      <c r="O477" t="s">
        <v>22</v>
      </c>
      <c r="P477">
        <v>1372136400</v>
      </c>
      <c r="Q477">
        <v>1372482000</v>
      </c>
      <c r="R477" s="10">
        <f t="shared" si="21"/>
        <v>41450.208333333336</v>
      </c>
      <c r="S477" s="10">
        <f t="shared" si="21"/>
        <v>41454.208333333336</v>
      </c>
      <c r="T477" t="b">
        <v>0</v>
      </c>
      <c r="U477" t="b">
        <v>1</v>
      </c>
      <c r="V477" t="s">
        <v>206</v>
      </c>
      <c r="W477" t="s">
        <v>2040</v>
      </c>
      <c r="X477" t="s">
        <v>2061</v>
      </c>
    </row>
    <row r="478" spans="1:24" ht="62.4" x14ac:dyDescent="0.3">
      <c r="A478">
        <v>476</v>
      </c>
      <c r="B478" t="s">
        <v>999</v>
      </c>
      <c r="C478" s="3" t="s">
        <v>1000</v>
      </c>
      <c r="D478">
        <v>191500</v>
      </c>
      <c r="E478" s="7">
        <f>IF(ISERROR(F478*H478),0,F478*H478)</f>
        <v>57122</v>
      </c>
      <c r="F478">
        <v>57122</v>
      </c>
      <c r="G478" s="7">
        <f t="shared" si="22"/>
        <v>29.828720626631856</v>
      </c>
      <c r="H478">
        <v>1</v>
      </c>
      <c r="I478" t="s">
        <v>14</v>
      </c>
      <c r="J478" t="s">
        <v>14</v>
      </c>
      <c r="K478" s="7">
        <f t="shared" si="23"/>
        <v>-134378</v>
      </c>
      <c r="L478">
        <v>1120</v>
      </c>
      <c r="M478" s="6">
        <f>IF(ISERROR(E478/L478),0,E478/L478)</f>
        <v>51.001785714285717</v>
      </c>
      <c r="N478" t="s">
        <v>21</v>
      </c>
      <c r="O478" t="s">
        <v>22</v>
      </c>
      <c r="P478">
        <v>1533877200</v>
      </c>
      <c r="Q478">
        <v>1534395600</v>
      </c>
      <c r="R478" s="10">
        <f t="shared" si="21"/>
        <v>43322.208333333328</v>
      </c>
      <c r="S478" s="10">
        <f t="shared" si="21"/>
        <v>43328.208333333328</v>
      </c>
      <c r="T478" t="b">
        <v>0</v>
      </c>
      <c r="U478" t="b">
        <v>0</v>
      </c>
      <c r="V478" t="s">
        <v>119</v>
      </c>
      <c r="W478" t="s">
        <v>2040</v>
      </c>
      <c r="X478" t="s">
        <v>2055</v>
      </c>
    </row>
    <row r="479" spans="1:24" ht="31.2" x14ac:dyDescent="0.3">
      <c r="A479">
        <v>477</v>
      </c>
      <c r="B479" t="s">
        <v>1001</v>
      </c>
      <c r="C479" s="3" t="s">
        <v>1002</v>
      </c>
      <c r="D479">
        <v>8500</v>
      </c>
      <c r="E479" s="7">
        <f>IF(ISERROR(F479*H479),0,F479*H479)</f>
        <v>4613</v>
      </c>
      <c r="F479">
        <v>4613</v>
      </c>
      <c r="G479" s="7">
        <f t="shared" si="22"/>
        <v>54.270588235294113</v>
      </c>
      <c r="H479">
        <v>1</v>
      </c>
      <c r="I479" t="s">
        <v>14</v>
      </c>
      <c r="J479" t="s">
        <v>14</v>
      </c>
      <c r="K479" s="7">
        <f t="shared" si="23"/>
        <v>-3887</v>
      </c>
      <c r="L479">
        <v>113</v>
      </c>
      <c r="M479" s="6">
        <f>IF(ISERROR(E479/L479),0,E479/L479)</f>
        <v>40.823008849557525</v>
      </c>
      <c r="N479" t="s">
        <v>21</v>
      </c>
      <c r="O479" t="s">
        <v>22</v>
      </c>
      <c r="P479">
        <v>1309064400</v>
      </c>
      <c r="Q479">
        <v>1311397200</v>
      </c>
      <c r="R479" s="10">
        <f t="shared" si="21"/>
        <v>40720.208333333336</v>
      </c>
      <c r="S479" s="10">
        <f t="shared" si="21"/>
        <v>40747.208333333336</v>
      </c>
      <c r="T479" t="b">
        <v>0</v>
      </c>
      <c r="U479" t="b">
        <v>0</v>
      </c>
      <c r="V479" t="s">
        <v>474</v>
      </c>
      <c r="W479" t="s">
        <v>2039</v>
      </c>
      <c r="X479" t="s">
        <v>2065</v>
      </c>
    </row>
    <row r="480" spans="1:24" ht="46.8" x14ac:dyDescent="0.3">
      <c r="A480">
        <v>478</v>
      </c>
      <c r="B480" t="s">
        <v>1003</v>
      </c>
      <c r="C480" s="3" t="s">
        <v>1004</v>
      </c>
      <c r="D480">
        <v>68800</v>
      </c>
      <c r="E480" s="7">
        <f>IF(ISERROR(F480*H480),0,F480*H480)</f>
        <v>162603</v>
      </c>
      <c r="F480">
        <v>162603</v>
      </c>
      <c r="G480" s="7">
        <f t="shared" si="22"/>
        <v>236.34156976744185</v>
      </c>
      <c r="H480">
        <v>1</v>
      </c>
      <c r="I480" t="s">
        <v>20</v>
      </c>
      <c r="J480" t="s">
        <v>20</v>
      </c>
      <c r="K480" s="7">
        <f t="shared" si="23"/>
        <v>93803</v>
      </c>
      <c r="L480">
        <v>2756</v>
      </c>
      <c r="M480" s="6">
        <f>IF(ISERROR(E480/L480),0,E480/L480)</f>
        <v>58.999637155297535</v>
      </c>
      <c r="N480" t="s">
        <v>21</v>
      </c>
      <c r="O480" t="s">
        <v>22</v>
      </c>
      <c r="P480">
        <v>1425877200</v>
      </c>
      <c r="Q480">
        <v>1426914000</v>
      </c>
      <c r="R480" s="10">
        <f t="shared" si="21"/>
        <v>42072.208333333328</v>
      </c>
      <c r="S480" s="10">
        <f t="shared" si="21"/>
        <v>42084.208333333328</v>
      </c>
      <c r="T480" t="b">
        <v>0</v>
      </c>
      <c r="U480" t="b">
        <v>0</v>
      </c>
      <c r="V480" t="s">
        <v>65</v>
      </c>
      <c r="W480" t="s">
        <v>2037</v>
      </c>
      <c r="X480" t="s">
        <v>2049</v>
      </c>
    </row>
    <row r="481" spans="1:24" ht="62.4" x14ac:dyDescent="0.3">
      <c r="A481">
        <v>479</v>
      </c>
      <c r="B481" t="s">
        <v>1005</v>
      </c>
      <c r="C481" s="3" t="s">
        <v>1006</v>
      </c>
      <c r="D481">
        <v>2400</v>
      </c>
      <c r="E481" s="7">
        <f>IF(ISERROR(F481*H481),0,F481*H481)</f>
        <v>16618.5</v>
      </c>
      <c r="F481">
        <v>12310</v>
      </c>
      <c r="G481" s="7">
        <f t="shared" si="22"/>
        <v>692.4375</v>
      </c>
      <c r="H481">
        <v>1.35</v>
      </c>
      <c r="I481" t="s">
        <v>20</v>
      </c>
      <c r="J481" t="s">
        <v>20</v>
      </c>
      <c r="K481" s="7">
        <f t="shared" si="23"/>
        <v>14218.5</v>
      </c>
      <c r="L481">
        <v>173</v>
      </c>
      <c r="M481" s="6">
        <f>IF(ISERROR(E481/L481),0,E481/L481)</f>
        <v>96.060693641618499</v>
      </c>
      <c r="N481" t="s">
        <v>40</v>
      </c>
      <c r="O481" t="s">
        <v>41</v>
      </c>
      <c r="P481">
        <v>1501304400</v>
      </c>
      <c r="Q481">
        <v>1501477200</v>
      </c>
      <c r="R481" s="10">
        <f t="shared" si="21"/>
        <v>42945.208333333328</v>
      </c>
      <c r="S481" s="10">
        <f t="shared" si="21"/>
        <v>42947.208333333328</v>
      </c>
      <c r="T481" t="b">
        <v>0</v>
      </c>
      <c r="U481" t="b">
        <v>0</v>
      </c>
      <c r="V481" t="s">
        <v>17</v>
      </c>
      <c r="W481" t="s">
        <v>2035</v>
      </c>
      <c r="X481" t="s">
        <v>2041</v>
      </c>
    </row>
    <row r="482" spans="1:24" ht="46.8" x14ac:dyDescent="0.3">
      <c r="A482">
        <v>480</v>
      </c>
      <c r="B482" t="s">
        <v>1007</v>
      </c>
      <c r="C482" s="3" t="s">
        <v>1008</v>
      </c>
      <c r="D482">
        <v>8600</v>
      </c>
      <c r="E482" s="7">
        <f>IF(ISERROR(F482*H482),0,F482*H482)</f>
        <v>8656</v>
      </c>
      <c r="F482">
        <v>8656</v>
      </c>
      <c r="G482" s="7">
        <f t="shared" si="22"/>
        <v>100.65116279069768</v>
      </c>
      <c r="H482">
        <v>1</v>
      </c>
      <c r="I482" t="s">
        <v>20</v>
      </c>
      <c r="J482" t="s">
        <v>20</v>
      </c>
      <c r="K482" s="7">
        <f t="shared" si="23"/>
        <v>56</v>
      </c>
      <c r="L482">
        <v>87</v>
      </c>
      <c r="M482" s="6">
        <f>IF(ISERROR(E482/L482),0,E482/L482)</f>
        <v>99.494252873563212</v>
      </c>
      <c r="N482" t="s">
        <v>21</v>
      </c>
      <c r="O482" t="s">
        <v>22</v>
      </c>
      <c r="P482">
        <v>1268287200</v>
      </c>
      <c r="Q482">
        <v>1269061200</v>
      </c>
      <c r="R482" s="10">
        <f t="shared" si="21"/>
        <v>40248.25</v>
      </c>
      <c r="S482" s="10">
        <f t="shared" si="21"/>
        <v>40257.208333333336</v>
      </c>
      <c r="T482" t="b">
        <v>0</v>
      </c>
      <c r="U482" t="b">
        <v>1</v>
      </c>
      <c r="V482" t="s">
        <v>122</v>
      </c>
      <c r="W482" t="s">
        <v>2056</v>
      </c>
      <c r="X482" t="s">
        <v>2057</v>
      </c>
    </row>
    <row r="483" spans="1:24" ht="62.4" x14ac:dyDescent="0.3">
      <c r="A483">
        <v>481</v>
      </c>
      <c r="B483" t="s">
        <v>1009</v>
      </c>
      <c r="C483" s="3" t="s">
        <v>1010</v>
      </c>
      <c r="D483">
        <v>196600</v>
      </c>
      <c r="E483" s="7">
        <f>IF(ISERROR(F483*H483),0,F483*H483)</f>
        <v>159931</v>
      </c>
      <c r="F483">
        <v>159931</v>
      </c>
      <c r="G483" s="7">
        <f t="shared" si="22"/>
        <v>81.348423194303152</v>
      </c>
      <c r="H483">
        <v>1</v>
      </c>
      <c r="I483" t="s">
        <v>14</v>
      </c>
      <c r="J483" t="s">
        <v>14</v>
      </c>
      <c r="K483" s="7">
        <f t="shared" si="23"/>
        <v>-36669</v>
      </c>
      <c r="L483">
        <v>1538</v>
      </c>
      <c r="M483" s="6">
        <f>IF(ISERROR(E483/L483),0,E483/L483)</f>
        <v>103.98634590377114</v>
      </c>
      <c r="N483" t="s">
        <v>21</v>
      </c>
      <c r="O483" t="s">
        <v>22</v>
      </c>
      <c r="P483">
        <v>1412139600</v>
      </c>
      <c r="Q483">
        <v>1415772000</v>
      </c>
      <c r="R483" s="10">
        <f t="shared" si="21"/>
        <v>41913.208333333336</v>
      </c>
      <c r="S483" s="10">
        <f t="shared" si="21"/>
        <v>41955.25</v>
      </c>
      <c r="T483" t="b">
        <v>0</v>
      </c>
      <c r="U483" t="b">
        <v>1</v>
      </c>
      <c r="V483" t="s">
        <v>33</v>
      </c>
      <c r="W483" t="s">
        <v>2038</v>
      </c>
      <c r="X483" t="s">
        <v>2044</v>
      </c>
    </row>
    <row r="484" spans="1:24" ht="62.4" x14ac:dyDescent="0.3">
      <c r="A484">
        <v>482</v>
      </c>
      <c r="B484" t="s">
        <v>1011</v>
      </c>
      <c r="C484" s="3" t="s">
        <v>1012</v>
      </c>
      <c r="D484">
        <v>4200</v>
      </c>
      <c r="E484" s="7">
        <f>IF(ISERROR(F484*H484),0,F484*H484)</f>
        <v>689</v>
      </c>
      <c r="F484">
        <v>689</v>
      </c>
      <c r="G484" s="7">
        <f t="shared" si="22"/>
        <v>16.404761904761905</v>
      </c>
      <c r="H484">
        <v>1</v>
      </c>
      <c r="I484" t="s">
        <v>14</v>
      </c>
      <c r="J484" t="s">
        <v>14</v>
      </c>
      <c r="K484" s="7">
        <f t="shared" si="23"/>
        <v>-3511</v>
      </c>
      <c r="L484">
        <v>9</v>
      </c>
      <c r="M484" s="6">
        <f>IF(ISERROR(E484/L484),0,E484/L484)</f>
        <v>76.555555555555557</v>
      </c>
      <c r="N484" t="s">
        <v>21</v>
      </c>
      <c r="O484" t="s">
        <v>22</v>
      </c>
      <c r="P484">
        <v>1330063200</v>
      </c>
      <c r="Q484">
        <v>1331013600</v>
      </c>
      <c r="R484" s="10">
        <f t="shared" si="21"/>
        <v>40963.25</v>
      </c>
      <c r="S484" s="10">
        <f t="shared" si="21"/>
        <v>40974.25</v>
      </c>
      <c r="T484" t="b">
        <v>0</v>
      </c>
      <c r="U484" t="b">
        <v>1</v>
      </c>
      <c r="V484" t="s">
        <v>119</v>
      </c>
      <c r="W484" t="s">
        <v>2040</v>
      </c>
      <c r="X484" t="s">
        <v>2055</v>
      </c>
    </row>
    <row r="485" spans="1:24" ht="46.8" x14ac:dyDescent="0.3">
      <c r="A485">
        <v>483</v>
      </c>
      <c r="B485" t="s">
        <v>1013</v>
      </c>
      <c r="C485" s="3" t="s">
        <v>1014</v>
      </c>
      <c r="D485">
        <v>91400</v>
      </c>
      <c r="E485" s="7">
        <f>IF(ISERROR(F485*H485),0,F485*H485)</f>
        <v>48236</v>
      </c>
      <c r="F485">
        <v>48236</v>
      </c>
      <c r="G485" s="7">
        <f t="shared" si="22"/>
        <v>52.774617067833695</v>
      </c>
      <c r="H485">
        <v>1</v>
      </c>
      <c r="I485" t="s">
        <v>14</v>
      </c>
      <c r="J485" t="s">
        <v>14</v>
      </c>
      <c r="K485" s="7">
        <f t="shared" si="23"/>
        <v>-43164</v>
      </c>
      <c r="L485">
        <v>554</v>
      </c>
      <c r="M485" s="6">
        <f>IF(ISERROR(E485/L485),0,E485/L485)</f>
        <v>87.068592057761734</v>
      </c>
      <c r="N485" t="s">
        <v>21</v>
      </c>
      <c r="O485" t="s">
        <v>22</v>
      </c>
      <c r="P485">
        <v>1576130400</v>
      </c>
      <c r="Q485">
        <v>1576735200</v>
      </c>
      <c r="R485" s="10">
        <f t="shared" si="21"/>
        <v>43811.25</v>
      </c>
      <c r="S485" s="10">
        <f t="shared" si="21"/>
        <v>43818.25</v>
      </c>
      <c r="T485" t="b">
        <v>0</v>
      </c>
      <c r="U485" t="b">
        <v>0</v>
      </c>
      <c r="V485" t="s">
        <v>33</v>
      </c>
      <c r="W485" t="s">
        <v>2038</v>
      </c>
      <c r="X485" t="s">
        <v>2044</v>
      </c>
    </row>
    <row r="486" spans="1:24" ht="46.8" x14ac:dyDescent="0.3">
      <c r="A486">
        <v>484</v>
      </c>
      <c r="B486" t="s">
        <v>1015</v>
      </c>
      <c r="C486" s="3" t="s">
        <v>1016</v>
      </c>
      <c r="D486">
        <v>29600</v>
      </c>
      <c r="E486" s="7">
        <f>IF(ISERROR(F486*H486),0,F486*H486)</f>
        <v>103978.35</v>
      </c>
      <c r="F486">
        <v>77021</v>
      </c>
      <c r="G486" s="7">
        <f t="shared" si="22"/>
        <v>351.2782094594595</v>
      </c>
      <c r="H486">
        <v>1.35</v>
      </c>
      <c r="I486" t="s">
        <v>20</v>
      </c>
      <c r="J486" t="s">
        <v>20</v>
      </c>
      <c r="K486" s="7">
        <f t="shared" si="23"/>
        <v>74378.350000000006</v>
      </c>
      <c r="L486">
        <v>1572</v>
      </c>
      <c r="M486" s="6">
        <f>IF(ISERROR(E486/L486),0,E486/L486)</f>
        <v>66.143988549618328</v>
      </c>
      <c r="N486" t="s">
        <v>40</v>
      </c>
      <c r="O486" t="s">
        <v>41</v>
      </c>
      <c r="P486">
        <v>1407128400</v>
      </c>
      <c r="Q486">
        <v>1411362000</v>
      </c>
      <c r="R486" s="10">
        <f t="shared" si="21"/>
        <v>41855.208333333336</v>
      </c>
      <c r="S486" s="10">
        <f t="shared" si="21"/>
        <v>41904.208333333336</v>
      </c>
      <c r="T486" t="b">
        <v>0</v>
      </c>
      <c r="U486" t="b">
        <v>1</v>
      </c>
      <c r="V486" t="s">
        <v>17</v>
      </c>
      <c r="W486" t="s">
        <v>2035</v>
      </c>
      <c r="X486" t="s">
        <v>2041</v>
      </c>
    </row>
    <row r="487" spans="1:24" ht="78" x14ac:dyDescent="0.3">
      <c r="A487">
        <v>485</v>
      </c>
      <c r="B487" t="s">
        <v>1017</v>
      </c>
      <c r="C487" s="3" t="s">
        <v>1018</v>
      </c>
      <c r="D487">
        <v>90600</v>
      </c>
      <c r="E487" s="7">
        <f>IF(ISERROR(F487*H487),0,F487*H487)</f>
        <v>37589.4</v>
      </c>
      <c r="F487">
        <v>27844</v>
      </c>
      <c r="G487" s="7">
        <f t="shared" si="22"/>
        <v>41.489403973509937</v>
      </c>
      <c r="H487">
        <v>1.35</v>
      </c>
      <c r="I487" t="s">
        <v>14</v>
      </c>
      <c r="J487" t="s">
        <v>14</v>
      </c>
      <c r="K487" s="7">
        <f t="shared" si="23"/>
        <v>-53010.6</v>
      </c>
      <c r="L487">
        <v>648</v>
      </c>
      <c r="M487" s="6">
        <f>IF(ISERROR(E487/L487),0,E487/L487)</f>
        <v>58.008333333333333</v>
      </c>
      <c r="N487" t="s">
        <v>40</v>
      </c>
      <c r="O487" t="s">
        <v>41</v>
      </c>
      <c r="P487">
        <v>1560142800</v>
      </c>
      <c r="Q487">
        <v>1563685200</v>
      </c>
      <c r="R487" s="10">
        <f t="shared" si="21"/>
        <v>43626.208333333328</v>
      </c>
      <c r="S487" s="10">
        <f t="shared" si="21"/>
        <v>43667.208333333328</v>
      </c>
      <c r="T487" t="b">
        <v>0</v>
      </c>
      <c r="U487" t="b">
        <v>0</v>
      </c>
      <c r="V487" t="s">
        <v>33</v>
      </c>
      <c r="W487" t="s">
        <v>2038</v>
      </c>
      <c r="X487" t="s">
        <v>2044</v>
      </c>
    </row>
    <row r="488" spans="1:24" ht="62.4" x14ac:dyDescent="0.3">
      <c r="A488">
        <v>486</v>
      </c>
      <c r="B488" t="s">
        <v>1019</v>
      </c>
      <c r="C488" s="3" t="s">
        <v>1020</v>
      </c>
      <c r="D488">
        <v>5200</v>
      </c>
      <c r="E488" s="7">
        <f>IF(ISERROR(F488*H488),0,F488*H488)</f>
        <v>947.7</v>
      </c>
      <c r="F488">
        <v>702</v>
      </c>
      <c r="G488" s="7">
        <f t="shared" si="22"/>
        <v>18.224999999999998</v>
      </c>
      <c r="H488">
        <v>1.35</v>
      </c>
      <c r="I488" t="s">
        <v>14</v>
      </c>
      <c r="J488" t="s">
        <v>14</v>
      </c>
      <c r="K488" s="7">
        <f t="shared" si="23"/>
        <v>-4252.3</v>
      </c>
      <c r="L488">
        <v>21</v>
      </c>
      <c r="M488" s="6">
        <f>IF(ISERROR(E488/L488),0,E488/L488)</f>
        <v>45.128571428571433</v>
      </c>
      <c r="N488" t="s">
        <v>40</v>
      </c>
      <c r="O488" t="s">
        <v>41</v>
      </c>
      <c r="P488">
        <v>1520575200</v>
      </c>
      <c r="Q488">
        <v>1521867600</v>
      </c>
      <c r="R488" s="10">
        <f t="shared" si="21"/>
        <v>43168.25</v>
      </c>
      <c r="S488" s="10">
        <f t="shared" si="21"/>
        <v>43183.208333333328</v>
      </c>
      <c r="T488" t="b">
        <v>0</v>
      </c>
      <c r="U488" t="b">
        <v>1</v>
      </c>
      <c r="V488" t="s">
        <v>206</v>
      </c>
      <c r="W488" t="s">
        <v>2040</v>
      </c>
      <c r="X488" t="s">
        <v>2061</v>
      </c>
    </row>
    <row r="489" spans="1:24" ht="46.8" x14ac:dyDescent="0.3">
      <c r="A489">
        <v>487</v>
      </c>
      <c r="B489" t="s">
        <v>1021</v>
      </c>
      <c r="C489" s="3" t="s">
        <v>1022</v>
      </c>
      <c r="D489">
        <v>110300</v>
      </c>
      <c r="E489" s="7">
        <f>IF(ISERROR(F489*H489),0,F489*H489)</f>
        <v>197024</v>
      </c>
      <c r="F489">
        <v>197024</v>
      </c>
      <c r="G489" s="7">
        <f t="shared" si="22"/>
        <v>178.62556663644605</v>
      </c>
      <c r="H489">
        <v>1</v>
      </c>
      <c r="I489" t="s">
        <v>20</v>
      </c>
      <c r="J489" t="s">
        <v>20</v>
      </c>
      <c r="K489" s="7">
        <f t="shared" si="23"/>
        <v>86724</v>
      </c>
      <c r="L489">
        <v>2346</v>
      </c>
      <c r="M489" s="6">
        <f>IF(ISERROR(E489/L489),0,E489/L489)</f>
        <v>83.982949701619773</v>
      </c>
      <c r="N489" t="s">
        <v>21</v>
      </c>
      <c r="O489" t="s">
        <v>22</v>
      </c>
      <c r="P489">
        <v>1492664400</v>
      </c>
      <c r="Q489">
        <v>1495515600</v>
      </c>
      <c r="R489" s="10">
        <f t="shared" si="21"/>
        <v>42845.208333333328</v>
      </c>
      <c r="S489" s="10">
        <f t="shared" si="21"/>
        <v>42878.208333333328</v>
      </c>
      <c r="T489" t="b">
        <v>0</v>
      </c>
      <c r="U489" t="b">
        <v>0</v>
      </c>
      <c r="V489" t="s">
        <v>33</v>
      </c>
      <c r="W489" t="s">
        <v>2038</v>
      </c>
      <c r="X489" t="s">
        <v>2044</v>
      </c>
    </row>
    <row r="490" spans="1:24" ht="62.4" x14ac:dyDescent="0.3">
      <c r="A490">
        <v>488</v>
      </c>
      <c r="B490" t="s">
        <v>1023</v>
      </c>
      <c r="C490" s="3" t="s">
        <v>1024</v>
      </c>
      <c r="D490">
        <v>5300</v>
      </c>
      <c r="E490" s="7">
        <f>IF(ISERROR(F490*H490),0,F490*H490)</f>
        <v>11663</v>
      </c>
      <c r="F490">
        <v>11663</v>
      </c>
      <c r="G490" s="7">
        <f t="shared" si="22"/>
        <v>220.0566037735849</v>
      </c>
      <c r="H490">
        <v>1</v>
      </c>
      <c r="I490" t="s">
        <v>20</v>
      </c>
      <c r="J490" t="s">
        <v>20</v>
      </c>
      <c r="K490" s="7">
        <f t="shared" si="23"/>
        <v>6363</v>
      </c>
      <c r="L490">
        <v>115</v>
      </c>
      <c r="M490" s="6">
        <f>IF(ISERROR(E490/L490),0,E490/L490)</f>
        <v>101.41739130434783</v>
      </c>
      <c r="N490" t="s">
        <v>21</v>
      </c>
      <c r="O490" t="s">
        <v>22</v>
      </c>
      <c r="P490">
        <v>1454479200</v>
      </c>
      <c r="Q490">
        <v>1455948000</v>
      </c>
      <c r="R490" s="10">
        <f t="shared" si="21"/>
        <v>42403.25</v>
      </c>
      <c r="S490" s="10">
        <f t="shared" si="21"/>
        <v>42420.25</v>
      </c>
      <c r="T490" t="b">
        <v>0</v>
      </c>
      <c r="U490" t="b">
        <v>0</v>
      </c>
      <c r="V490" t="s">
        <v>33</v>
      </c>
      <c r="W490" t="s">
        <v>2038</v>
      </c>
      <c r="X490" t="s">
        <v>2044</v>
      </c>
    </row>
    <row r="491" spans="1:24" ht="46.8" x14ac:dyDescent="0.3">
      <c r="A491">
        <v>489</v>
      </c>
      <c r="B491" t="s">
        <v>1025</v>
      </c>
      <c r="C491" s="3" t="s">
        <v>1026</v>
      </c>
      <c r="D491">
        <v>9200</v>
      </c>
      <c r="E491" s="7">
        <f>IF(ISERROR(F491*H491),0,F491*H491)</f>
        <v>10459.68</v>
      </c>
      <c r="F491">
        <v>9339</v>
      </c>
      <c r="G491" s="7">
        <f t="shared" si="22"/>
        <v>113.69217391304348</v>
      </c>
      <c r="H491">
        <v>1.1200000000000001</v>
      </c>
      <c r="I491" t="s">
        <v>20</v>
      </c>
      <c r="J491" t="s">
        <v>20</v>
      </c>
      <c r="K491" s="7">
        <f t="shared" si="23"/>
        <v>1259.6800000000003</v>
      </c>
      <c r="L491">
        <v>85</v>
      </c>
      <c r="M491" s="6">
        <f>IF(ISERROR(E491/L491),0,E491/L491)</f>
        <v>123.05505882352942</v>
      </c>
      <c r="N491" t="s">
        <v>107</v>
      </c>
      <c r="O491" t="s">
        <v>108</v>
      </c>
      <c r="P491">
        <v>1281934800</v>
      </c>
      <c r="Q491">
        <v>1282366800</v>
      </c>
      <c r="R491" s="10">
        <f t="shared" si="21"/>
        <v>40406.208333333336</v>
      </c>
      <c r="S491" s="10">
        <f t="shared" si="21"/>
        <v>40411.208333333336</v>
      </c>
      <c r="T491" t="b">
        <v>0</v>
      </c>
      <c r="U491" t="b">
        <v>0</v>
      </c>
      <c r="V491" t="s">
        <v>65</v>
      </c>
      <c r="W491" t="s">
        <v>2037</v>
      </c>
      <c r="X491" t="s">
        <v>2049</v>
      </c>
    </row>
    <row r="492" spans="1:24" ht="46.8" x14ac:dyDescent="0.3">
      <c r="A492">
        <v>490</v>
      </c>
      <c r="B492" t="s">
        <v>1027</v>
      </c>
      <c r="C492" s="3" t="s">
        <v>1028</v>
      </c>
      <c r="D492">
        <v>2400</v>
      </c>
      <c r="E492" s="7">
        <f>IF(ISERROR(F492*H492),0,F492*H492)</f>
        <v>4596</v>
      </c>
      <c r="F492">
        <v>4596</v>
      </c>
      <c r="G492" s="7">
        <f t="shared" si="22"/>
        <v>191.5</v>
      </c>
      <c r="H492">
        <v>1</v>
      </c>
      <c r="I492" t="s">
        <v>20</v>
      </c>
      <c r="J492" t="s">
        <v>20</v>
      </c>
      <c r="K492" s="7">
        <f t="shared" si="23"/>
        <v>2196</v>
      </c>
      <c r="L492">
        <v>144</v>
      </c>
      <c r="M492" s="6">
        <f>IF(ISERROR(E492/L492),0,E492/L492)</f>
        <v>31.916666666666668</v>
      </c>
      <c r="N492" t="s">
        <v>21</v>
      </c>
      <c r="O492" t="s">
        <v>22</v>
      </c>
      <c r="P492">
        <v>1573970400</v>
      </c>
      <c r="Q492">
        <v>1574575200</v>
      </c>
      <c r="R492" s="10">
        <f t="shared" si="21"/>
        <v>43786.25</v>
      </c>
      <c r="S492" s="10">
        <f t="shared" si="21"/>
        <v>43793.25</v>
      </c>
      <c r="T492" t="b">
        <v>0</v>
      </c>
      <c r="U492" t="b">
        <v>0</v>
      </c>
      <c r="V492" t="s">
        <v>1029</v>
      </c>
      <c r="W492" t="s">
        <v>2066</v>
      </c>
      <c r="X492" t="s">
        <v>2067</v>
      </c>
    </row>
    <row r="493" spans="1:24" ht="78" x14ac:dyDescent="0.3">
      <c r="A493">
        <v>491</v>
      </c>
      <c r="B493" t="s">
        <v>1030</v>
      </c>
      <c r="C493" s="3" t="s">
        <v>1031</v>
      </c>
      <c r="D493">
        <v>56800</v>
      </c>
      <c r="E493" s="7">
        <f>IF(ISERROR(F493*H493),0,F493*H493)</f>
        <v>173437</v>
      </c>
      <c r="F493">
        <v>173437</v>
      </c>
      <c r="G493" s="7">
        <f t="shared" si="22"/>
        <v>305.34683098591546</v>
      </c>
      <c r="H493">
        <v>1</v>
      </c>
      <c r="I493" t="s">
        <v>20</v>
      </c>
      <c r="J493" t="s">
        <v>20</v>
      </c>
      <c r="K493" s="7">
        <f t="shared" si="23"/>
        <v>116637</v>
      </c>
      <c r="L493">
        <v>2443</v>
      </c>
      <c r="M493" s="6">
        <f>IF(ISERROR(E493/L493),0,E493/L493)</f>
        <v>70.993450675399103</v>
      </c>
      <c r="N493" t="s">
        <v>21</v>
      </c>
      <c r="O493" t="s">
        <v>22</v>
      </c>
      <c r="P493">
        <v>1372654800</v>
      </c>
      <c r="Q493">
        <v>1374901200</v>
      </c>
      <c r="R493" s="10">
        <f t="shared" si="21"/>
        <v>41456.208333333336</v>
      </c>
      <c r="S493" s="10">
        <f t="shared" si="21"/>
        <v>41482.208333333336</v>
      </c>
      <c r="T493" t="b">
        <v>0</v>
      </c>
      <c r="U493" t="b">
        <v>1</v>
      </c>
      <c r="V493" t="s">
        <v>17</v>
      </c>
      <c r="W493" t="s">
        <v>2035</v>
      </c>
      <c r="X493" t="s">
        <v>2041</v>
      </c>
    </row>
    <row r="494" spans="1:24" ht="46.8" x14ac:dyDescent="0.3">
      <c r="A494">
        <v>492</v>
      </c>
      <c r="B494" t="s">
        <v>1032</v>
      </c>
      <c r="C494" s="3" t="s">
        <v>1033</v>
      </c>
      <c r="D494">
        <v>191000</v>
      </c>
      <c r="E494" s="7">
        <f>IF(ISERROR(F494*H494),0,F494*H494)</f>
        <v>45831</v>
      </c>
      <c r="F494">
        <v>45831</v>
      </c>
      <c r="G494" s="7">
        <f t="shared" si="22"/>
        <v>23.995287958115181</v>
      </c>
      <c r="H494">
        <v>1</v>
      </c>
      <c r="I494" t="s">
        <v>74</v>
      </c>
      <c r="J494" t="s">
        <v>74</v>
      </c>
      <c r="K494" s="7">
        <f t="shared" si="23"/>
        <v>-145169</v>
      </c>
      <c r="L494">
        <v>595</v>
      </c>
      <c r="M494" s="6">
        <f>IF(ISERROR(E494/L494),0,E494/L494)</f>
        <v>77.026890756302521</v>
      </c>
      <c r="N494" t="s">
        <v>21</v>
      </c>
      <c r="O494" t="s">
        <v>22</v>
      </c>
      <c r="P494">
        <v>1275886800</v>
      </c>
      <c r="Q494">
        <v>1278910800</v>
      </c>
      <c r="R494" s="10">
        <f t="shared" si="21"/>
        <v>40336.208333333336</v>
      </c>
      <c r="S494" s="10">
        <f t="shared" si="21"/>
        <v>40371.208333333336</v>
      </c>
      <c r="T494" t="b">
        <v>1</v>
      </c>
      <c r="U494" t="b">
        <v>1</v>
      </c>
      <c r="V494" t="s">
        <v>100</v>
      </c>
      <c r="W494" t="s">
        <v>2039</v>
      </c>
      <c r="X494" t="s">
        <v>2054</v>
      </c>
    </row>
    <row r="495" spans="1:24" ht="46.8" x14ac:dyDescent="0.3">
      <c r="A495">
        <v>493</v>
      </c>
      <c r="B495" t="s">
        <v>1034</v>
      </c>
      <c r="C495" s="3" t="s">
        <v>1035</v>
      </c>
      <c r="D495">
        <v>900</v>
      </c>
      <c r="E495" s="7">
        <f>IF(ISERROR(F495*H495),0,F495*H495)</f>
        <v>6514</v>
      </c>
      <c r="F495">
        <v>6514</v>
      </c>
      <c r="G495" s="7">
        <f t="shared" si="22"/>
        <v>723.77777777777771</v>
      </c>
      <c r="H495">
        <v>1</v>
      </c>
      <c r="I495" t="s">
        <v>20</v>
      </c>
      <c r="J495" t="s">
        <v>20</v>
      </c>
      <c r="K495" s="7">
        <f t="shared" si="23"/>
        <v>5614</v>
      </c>
      <c r="L495">
        <v>64</v>
      </c>
      <c r="M495" s="6">
        <f>IF(ISERROR(E495/L495),0,E495/L495)</f>
        <v>101.78125</v>
      </c>
      <c r="N495" t="s">
        <v>21</v>
      </c>
      <c r="O495" t="s">
        <v>22</v>
      </c>
      <c r="P495">
        <v>1561784400</v>
      </c>
      <c r="Q495">
        <v>1562907600</v>
      </c>
      <c r="R495" s="10">
        <f t="shared" si="21"/>
        <v>43645.208333333328</v>
      </c>
      <c r="S495" s="10">
        <f t="shared" si="21"/>
        <v>43658.208333333328</v>
      </c>
      <c r="T495" t="b">
        <v>0</v>
      </c>
      <c r="U495" t="b">
        <v>0</v>
      </c>
      <c r="V495" t="s">
        <v>122</v>
      </c>
      <c r="W495" t="s">
        <v>2056</v>
      </c>
      <c r="X495" t="s">
        <v>2057</v>
      </c>
    </row>
    <row r="496" spans="1:24" ht="62.4" x14ac:dyDescent="0.3">
      <c r="A496">
        <v>494</v>
      </c>
      <c r="B496" t="s">
        <v>1036</v>
      </c>
      <c r="C496" s="3" t="s">
        <v>1037</v>
      </c>
      <c r="D496">
        <v>2500</v>
      </c>
      <c r="E496" s="7">
        <f>IF(ISERROR(F496*H496),0,F496*H496)</f>
        <v>13684</v>
      </c>
      <c r="F496">
        <v>13684</v>
      </c>
      <c r="G496" s="7">
        <f t="shared" si="22"/>
        <v>547.36</v>
      </c>
      <c r="H496">
        <v>1</v>
      </c>
      <c r="I496" t="s">
        <v>20</v>
      </c>
      <c r="J496" t="s">
        <v>20</v>
      </c>
      <c r="K496" s="7">
        <f t="shared" si="23"/>
        <v>11184</v>
      </c>
      <c r="L496">
        <v>268</v>
      </c>
      <c r="M496" s="6">
        <f>IF(ISERROR(E496/L496),0,E496/L496)</f>
        <v>51.059701492537314</v>
      </c>
      <c r="N496" t="s">
        <v>21</v>
      </c>
      <c r="O496" t="s">
        <v>22</v>
      </c>
      <c r="P496">
        <v>1332392400</v>
      </c>
      <c r="Q496">
        <v>1332478800</v>
      </c>
      <c r="R496" s="10">
        <f t="shared" si="21"/>
        <v>40990.208333333336</v>
      </c>
      <c r="S496" s="10">
        <f t="shared" si="21"/>
        <v>40991.208333333336</v>
      </c>
      <c r="T496" t="b">
        <v>0</v>
      </c>
      <c r="U496" t="b">
        <v>0</v>
      </c>
      <c r="V496" t="s">
        <v>65</v>
      </c>
      <c r="W496" t="s">
        <v>2037</v>
      </c>
      <c r="X496" t="s">
        <v>2049</v>
      </c>
    </row>
    <row r="497" spans="1:24" ht="46.8" x14ac:dyDescent="0.3">
      <c r="A497">
        <v>495</v>
      </c>
      <c r="B497" t="s">
        <v>1038</v>
      </c>
      <c r="C497" s="3" t="s">
        <v>1039</v>
      </c>
      <c r="D497">
        <v>3200</v>
      </c>
      <c r="E497" s="7">
        <f>IF(ISERROR(F497*H497),0,F497*H497)</f>
        <v>1989.6</v>
      </c>
      <c r="F497">
        <v>13264</v>
      </c>
      <c r="G497" s="7">
        <f t="shared" si="22"/>
        <v>62.175000000000004</v>
      </c>
      <c r="H497">
        <v>0.15</v>
      </c>
      <c r="I497" t="s">
        <v>20</v>
      </c>
      <c r="J497" t="s">
        <v>14</v>
      </c>
      <c r="K497" s="7">
        <f t="shared" si="23"/>
        <v>-1210.4000000000001</v>
      </c>
      <c r="L497">
        <v>195</v>
      </c>
      <c r="M497" s="6">
        <f>IF(ISERROR(E497/L497),0,E497/L497)</f>
        <v>10.203076923076923</v>
      </c>
      <c r="N497" t="s">
        <v>36</v>
      </c>
      <c r="O497" t="s">
        <v>37</v>
      </c>
      <c r="P497">
        <v>1402376400</v>
      </c>
      <c r="Q497">
        <v>1402722000</v>
      </c>
      <c r="R497" s="10">
        <f t="shared" si="21"/>
        <v>41800.208333333336</v>
      </c>
      <c r="S497" s="10">
        <f t="shared" si="21"/>
        <v>41804.208333333336</v>
      </c>
      <c r="T497" t="b">
        <v>0</v>
      </c>
      <c r="U497" t="b">
        <v>0</v>
      </c>
      <c r="V497" t="s">
        <v>33</v>
      </c>
      <c r="W497" t="s">
        <v>2038</v>
      </c>
      <c r="X497" t="s">
        <v>2044</v>
      </c>
    </row>
    <row r="498" spans="1:24" ht="46.8" x14ac:dyDescent="0.3">
      <c r="A498">
        <v>496</v>
      </c>
      <c r="B498" t="s">
        <v>1040</v>
      </c>
      <c r="C498" s="3" t="s">
        <v>1041</v>
      </c>
      <c r="D498">
        <v>183800</v>
      </c>
      <c r="E498" s="7">
        <f>IF(ISERROR(F498*H498),0,F498*H498)</f>
        <v>1667</v>
      </c>
      <c r="F498">
        <v>1667</v>
      </c>
      <c r="G498" s="7">
        <f t="shared" si="22"/>
        <v>0.90696409140369971</v>
      </c>
      <c r="H498">
        <v>1</v>
      </c>
      <c r="I498" t="s">
        <v>14</v>
      </c>
      <c r="J498" t="s">
        <v>14</v>
      </c>
      <c r="K498" s="7">
        <f t="shared" si="23"/>
        <v>-182133</v>
      </c>
      <c r="L498">
        <v>54</v>
      </c>
      <c r="M498" s="6">
        <f>IF(ISERROR(E498/L498),0,E498/L498)</f>
        <v>30.87037037037037</v>
      </c>
      <c r="N498" t="s">
        <v>21</v>
      </c>
      <c r="O498" t="s">
        <v>22</v>
      </c>
      <c r="P498">
        <v>1495342800</v>
      </c>
      <c r="Q498">
        <v>1496811600</v>
      </c>
      <c r="R498" s="10">
        <f t="shared" si="21"/>
        <v>42876.208333333328</v>
      </c>
      <c r="S498" s="10">
        <f t="shared" si="21"/>
        <v>42893.208333333328</v>
      </c>
      <c r="T498" t="b">
        <v>0</v>
      </c>
      <c r="U498" t="b">
        <v>0</v>
      </c>
      <c r="V498" t="s">
        <v>71</v>
      </c>
      <c r="W498" t="s">
        <v>2039</v>
      </c>
      <c r="X498" t="s">
        <v>2051</v>
      </c>
    </row>
    <row r="499" spans="1:24" ht="46.8" x14ac:dyDescent="0.3">
      <c r="A499">
        <v>497</v>
      </c>
      <c r="B499" t="s">
        <v>1042</v>
      </c>
      <c r="C499" s="3" t="s">
        <v>1043</v>
      </c>
      <c r="D499">
        <v>9800</v>
      </c>
      <c r="E499" s="7">
        <f>IF(ISERROR(F499*H499),0,F499*H499)</f>
        <v>3349</v>
      </c>
      <c r="F499">
        <v>3349</v>
      </c>
      <c r="G499" s="7">
        <f t="shared" si="22"/>
        <v>34.173469387755098</v>
      </c>
      <c r="H499">
        <v>1</v>
      </c>
      <c r="I499" t="s">
        <v>14</v>
      </c>
      <c r="J499" t="s">
        <v>14</v>
      </c>
      <c r="K499" s="7">
        <f t="shared" si="23"/>
        <v>-6451</v>
      </c>
      <c r="L499">
        <v>120</v>
      </c>
      <c r="M499" s="6">
        <f>IF(ISERROR(E499/L499),0,E499/L499)</f>
        <v>27.908333333333335</v>
      </c>
      <c r="N499" t="s">
        <v>21</v>
      </c>
      <c r="O499" t="s">
        <v>22</v>
      </c>
      <c r="P499">
        <v>1482213600</v>
      </c>
      <c r="Q499">
        <v>1482213600</v>
      </c>
      <c r="R499" s="10">
        <f t="shared" si="21"/>
        <v>42724.25</v>
      </c>
      <c r="S499" s="10">
        <f t="shared" si="21"/>
        <v>42724.25</v>
      </c>
      <c r="T499" t="b">
        <v>0</v>
      </c>
      <c r="U499" t="b">
        <v>1</v>
      </c>
      <c r="V499" t="s">
        <v>65</v>
      </c>
      <c r="W499" t="s">
        <v>2037</v>
      </c>
      <c r="X499" t="s">
        <v>2049</v>
      </c>
    </row>
    <row r="500" spans="1:24" ht="46.8" x14ac:dyDescent="0.3">
      <c r="A500">
        <v>498</v>
      </c>
      <c r="B500" t="s">
        <v>1044</v>
      </c>
      <c r="C500" s="3" t="s">
        <v>1045</v>
      </c>
      <c r="D500">
        <v>193400</v>
      </c>
      <c r="E500" s="7">
        <f>IF(ISERROR(F500*H500),0,F500*H500)</f>
        <v>6947.55</v>
      </c>
      <c r="F500">
        <v>46317</v>
      </c>
      <c r="G500" s="7">
        <f t="shared" si="22"/>
        <v>3.5923216132368152</v>
      </c>
      <c r="H500">
        <v>0.15</v>
      </c>
      <c r="I500" t="s">
        <v>14</v>
      </c>
      <c r="J500" t="s">
        <v>14</v>
      </c>
      <c r="K500" s="7">
        <f t="shared" si="23"/>
        <v>-186452.45</v>
      </c>
      <c r="L500">
        <v>579</v>
      </c>
      <c r="M500" s="6">
        <f>IF(ISERROR(E500/L500),0,E500/L500)</f>
        <v>11.999222797927461</v>
      </c>
      <c r="N500" t="s">
        <v>36</v>
      </c>
      <c r="O500" t="s">
        <v>37</v>
      </c>
      <c r="P500">
        <v>1420092000</v>
      </c>
      <c r="Q500">
        <v>1420264800</v>
      </c>
      <c r="R500" s="10">
        <f t="shared" si="21"/>
        <v>42005.25</v>
      </c>
      <c r="S500" s="10">
        <f t="shared" si="21"/>
        <v>42007.25</v>
      </c>
      <c r="T500" t="b">
        <v>0</v>
      </c>
      <c r="U500" t="b">
        <v>0</v>
      </c>
      <c r="V500" t="s">
        <v>28</v>
      </c>
      <c r="W500" t="s">
        <v>2037</v>
      </c>
      <c r="X500" t="s">
        <v>2043</v>
      </c>
    </row>
    <row r="501" spans="1:24" ht="62.4" x14ac:dyDescent="0.3">
      <c r="A501">
        <v>499</v>
      </c>
      <c r="B501" t="s">
        <v>1046</v>
      </c>
      <c r="C501" s="3" t="s">
        <v>1047</v>
      </c>
      <c r="D501">
        <v>163800</v>
      </c>
      <c r="E501" s="7">
        <f>IF(ISERROR(F501*H501),0,F501*H501)</f>
        <v>78743</v>
      </c>
      <c r="F501">
        <v>78743</v>
      </c>
      <c r="G501" s="7">
        <f t="shared" si="22"/>
        <v>48.072649572649574</v>
      </c>
      <c r="H501">
        <v>1</v>
      </c>
      <c r="I501" t="s">
        <v>14</v>
      </c>
      <c r="J501" t="s">
        <v>14</v>
      </c>
      <c r="K501" s="7">
        <f t="shared" si="23"/>
        <v>-85057</v>
      </c>
      <c r="L501">
        <v>2072</v>
      </c>
      <c r="M501" s="6">
        <f>IF(ISERROR(E501/L501),0,E501/L501)</f>
        <v>38.003378378378379</v>
      </c>
      <c r="N501" t="s">
        <v>21</v>
      </c>
      <c r="O501" t="s">
        <v>22</v>
      </c>
      <c r="P501">
        <v>1458018000</v>
      </c>
      <c r="Q501">
        <v>1458450000</v>
      </c>
      <c r="R501" s="10">
        <f t="shared" si="21"/>
        <v>42444.208333333328</v>
      </c>
      <c r="S501" s="10">
        <f t="shared" si="21"/>
        <v>42449.208333333328</v>
      </c>
      <c r="T501" t="b">
        <v>0</v>
      </c>
      <c r="U501" t="b">
        <v>1</v>
      </c>
      <c r="V501" t="s">
        <v>42</v>
      </c>
      <c r="W501" t="s">
        <v>2039</v>
      </c>
      <c r="X501" t="s">
        <v>2045</v>
      </c>
    </row>
    <row r="502" spans="1:24" ht="62.4" x14ac:dyDescent="0.3">
      <c r="A502">
        <v>500</v>
      </c>
      <c r="B502" t="s">
        <v>1048</v>
      </c>
      <c r="C502" s="3" t="s">
        <v>1049</v>
      </c>
      <c r="D502">
        <v>100</v>
      </c>
      <c r="E502" s="7">
        <f>IF(ISERROR(F502*H502),0,F502*H502)</f>
        <v>0</v>
      </c>
      <c r="F502">
        <v>0</v>
      </c>
      <c r="G502" s="7">
        <f t="shared" si="22"/>
        <v>0</v>
      </c>
      <c r="H502">
        <v>1</v>
      </c>
      <c r="I502" t="s">
        <v>14</v>
      </c>
      <c r="J502" t="s">
        <v>14</v>
      </c>
      <c r="K502" s="7">
        <f t="shared" si="23"/>
        <v>-100</v>
      </c>
      <c r="L502">
        <v>0</v>
      </c>
      <c r="M502" s="6">
        <f>IF(ISERROR(E502/L502),0,E502/L502)</f>
        <v>0</v>
      </c>
      <c r="N502" t="s">
        <v>21</v>
      </c>
      <c r="O502" t="s">
        <v>22</v>
      </c>
      <c r="P502">
        <v>1367384400</v>
      </c>
      <c r="Q502">
        <v>1369803600</v>
      </c>
      <c r="R502" s="10">
        <f t="shared" si="21"/>
        <v>41395.208333333336</v>
      </c>
      <c r="S502" s="10">
        <f t="shared" si="21"/>
        <v>41423.208333333336</v>
      </c>
      <c r="T502" t="b">
        <v>0</v>
      </c>
      <c r="U502" t="b">
        <v>1</v>
      </c>
      <c r="V502" t="s">
        <v>33</v>
      </c>
      <c r="W502" t="s">
        <v>2038</v>
      </c>
      <c r="X502" t="s">
        <v>2044</v>
      </c>
    </row>
    <row r="503" spans="1:24" ht="46.8" x14ac:dyDescent="0.3">
      <c r="A503">
        <v>501</v>
      </c>
      <c r="B503" t="s">
        <v>1050</v>
      </c>
      <c r="C503" s="3" t="s">
        <v>1051</v>
      </c>
      <c r="D503">
        <v>153600</v>
      </c>
      <c r="E503" s="7">
        <f>IF(ISERROR(F503*H503),0,F503*H503)</f>
        <v>107743</v>
      </c>
      <c r="F503">
        <v>107743</v>
      </c>
      <c r="G503" s="7">
        <f t="shared" si="22"/>
        <v>70.145182291666657</v>
      </c>
      <c r="H503">
        <v>1</v>
      </c>
      <c r="I503" t="s">
        <v>14</v>
      </c>
      <c r="J503" t="s">
        <v>14</v>
      </c>
      <c r="K503" s="7">
        <f t="shared" si="23"/>
        <v>-45857</v>
      </c>
      <c r="L503">
        <v>1796</v>
      </c>
      <c r="M503" s="6">
        <f>IF(ISERROR(E503/L503),0,E503/L503)</f>
        <v>59.990534521158132</v>
      </c>
      <c r="N503" t="s">
        <v>21</v>
      </c>
      <c r="O503" t="s">
        <v>22</v>
      </c>
      <c r="P503">
        <v>1363064400</v>
      </c>
      <c r="Q503">
        <v>1363237200</v>
      </c>
      <c r="R503" s="10">
        <f t="shared" si="21"/>
        <v>41345.208333333336</v>
      </c>
      <c r="S503" s="10">
        <f t="shared" si="21"/>
        <v>41347.208333333336</v>
      </c>
      <c r="T503" t="b">
        <v>0</v>
      </c>
      <c r="U503" t="b">
        <v>0</v>
      </c>
      <c r="V503" t="s">
        <v>42</v>
      </c>
      <c r="W503" t="s">
        <v>2039</v>
      </c>
      <c r="X503" t="s">
        <v>2045</v>
      </c>
    </row>
    <row r="504" spans="1:24" ht="62.4" x14ac:dyDescent="0.3">
      <c r="A504">
        <v>502</v>
      </c>
      <c r="B504" t="s">
        <v>477</v>
      </c>
      <c r="C504" s="3" t="s">
        <v>1052</v>
      </c>
      <c r="D504">
        <v>1300</v>
      </c>
      <c r="E504" s="7">
        <f>IF(ISERROR(F504*H504),0,F504*H504)</f>
        <v>4753.41</v>
      </c>
      <c r="F504">
        <v>6889</v>
      </c>
      <c r="G504" s="7">
        <f t="shared" si="22"/>
        <v>365.64692307692309</v>
      </c>
      <c r="H504">
        <v>0.69</v>
      </c>
      <c r="I504" t="s">
        <v>20</v>
      </c>
      <c r="J504" t="s">
        <v>20</v>
      </c>
      <c r="K504" s="7">
        <f t="shared" si="23"/>
        <v>3453.41</v>
      </c>
      <c r="L504">
        <v>186</v>
      </c>
      <c r="M504" s="6">
        <f>IF(ISERROR(E504/L504),0,E504/L504)</f>
        <v>25.555967741935483</v>
      </c>
      <c r="N504" t="s">
        <v>26</v>
      </c>
      <c r="O504" t="s">
        <v>27</v>
      </c>
      <c r="P504">
        <v>1343365200</v>
      </c>
      <c r="Q504">
        <v>1345870800</v>
      </c>
      <c r="R504" s="10">
        <f t="shared" si="21"/>
        <v>41117.208333333336</v>
      </c>
      <c r="S504" s="10">
        <f t="shared" si="21"/>
        <v>41146.208333333336</v>
      </c>
      <c r="T504" t="b">
        <v>0</v>
      </c>
      <c r="U504" t="b">
        <v>1</v>
      </c>
      <c r="V504" t="s">
        <v>89</v>
      </c>
      <c r="W504" t="s">
        <v>2052</v>
      </c>
      <c r="X504" t="s">
        <v>2053</v>
      </c>
    </row>
    <row r="505" spans="1:24" ht="46.8" x14ac:dyDescent="0.3">
      <c r="A505">
        <v>503</v>
      </c>
      <c r="B505" t="s">
        <v>1053</v>
      </c>
      <c r="C505" s="3" t="s">
        <v>1054</v>
      </c>
      <c r="D505">
        <v>25500</v>
      </c>
      <c r="E505" s="7">
        <f>IF(ISERROR(F505*H505),0,F505*H505)</f>
        <v>45983</v>
      </c>
      <c r="F505">
        <v>45983</v>
      </c>
      <c r="G505" s="7">
        <f t="shared" si="22"/>
        <v>180.32549019607845</v>
      </c>
      <c r="H505">
        <v>1</v>
      </c>
      <c r="I505" t="s">
        <v>20</v>
      </c>
      <c r="J505" t="s">
        <v>20</v>
      </c>
      <c r="K505" s="7">
        <f t="shared" si="23"/>
        <v>20483</v>
      </c>
      <c r="L505">
        <v>460</v>
      </c>
      <c r="M505" s="6">
        <f>IF(ISERROR(E505/L505),0,E505/L505)</f>
        <v>99.963043478260872</v>
      </c>
      <c r="N505" t="s">
        <v>21</v>
      </c>
      <c r="O505" t="s">
        <v>22</v>
      </c>
      <c r="P505">
        <v>1435726800</v>
      </c>
      <c r="Q505">
        <v>1437454800</v>
      </c>
      <c r="R505" s="10">
        <f t="shared" si="21"/>
        <v>42186.208333333328</v>
      </c>
      <c r="S505" s="10">
        <f t="shared" si="21"/>
        <v>42206.208333333328</v>
      </c>
      <c r="T505" t="b">
        <v>0</v>
      </c>
      <c r="U505" t="b">
        <v>0</v>
      </c>
      <c r="V505" t="s">
        <v>53</v>
      </c>
      <c r="W505" t="s">
        <v>2039</v>
      </c>
      <c r="X505" t="s">
        <v>2047</v>
      </c>
    </row>
    <row r="506" spans="1:24" ht="46.8" x14ac:dyDescent="0.3">
      <c r="A506">
        <v>504</v>
      </c>
      <c r="B506" t="s">
        <v>1055</v>
      </c>
      <c r="C506" s="3" t="s">
        <v>1056</v>
      </c>
      <c r="D506">
        <v>7500</v>
      </c>
      <c r="E506" s="7">
        <f>IF(ISERROR(F506*H506),0,F506*H506)</f>
        <v>7754.880000000001</v>
      </c>
      <c r="F506">
        <v>6924</v>
      </c>
      <c r="G506" s="7">
        <f t="shared" si="22"/>
        <v>103.39840000000002</v>
      </c>
      <c r="H506">
        <v>1.1200000000000001</v>
      </c>
      <c r="I506" t="s">
        <v>14</v>
      </c>
      <c r="J506" t="s">
        <v>20</v>
      </c>
      <c r="K506" s="7">
        <f t="shared" si="23"/>
        <v>254.88000000000102</v>
      </c>
      <c r="L506">
        <v>62</v>
      </c>
      <c r="M506" s="6">
        <f>IF(ISERROR(E506/L506),0,E506/L506)</f>
        <v>125.07870967741937</v>
      </c>
      <c r="N506" t="s">
        <v>107</v>
      </c>
      <c r="O506" t="s">
        <v>108</v>
      </c>
      <c r="P506">
        <v>1431925200</v>
      </c>
      <c r="Q506">
        <v>1432011600</v>
      </c>
      <c r="R506" s="10">
        <f t="shared" si="21"/>
        <v>42142.208333333328</v>
      </c>
      <c r="S506" s="10">
        <f t="shared" si="21"/>
        <v>42143.208333333328</v>
      </c>
      <c r="T506" t="b">
        <v>0</v>
      </c>
      <c r="U506" t="b">
        <v>0</v>
      </c>
      <c r="V506" t="s">
        <v>23</v>
      </c>
      <c r="W506" t="s">
        <v>2036</v>
      </c>
      <c r="X506" t="s">
        <v>2042</v>
      </c>
    </row>
    <row r="507" spans="1:24" ht="46.8" x14ac:dyDescent="0.3">
      <c r="A507">
        <v>505</v>
      </c>
      <c r="B507" t="s">
        <v>1057</v>
      </c>
      <c r="C507" s="3" t="s">
        <v>1058</v>
      </c>
      <c r="D507">
        <v>89900</v>
      </c>
      <c r="E507" s="7">
        <f>IF(ISERROR(F507*H507),0,F507*H507)</f>
        <v>12497</v>
      </c>
      <c r="F507">
        <v>12497</v>
      </c>
      <c r="G507" s="7">
        <f t="shared" si="22"/>
        <v>13.901001112347053</v>
      </c>
      <c r="H507">
        <v>1</v>
      </c>
      <c r="I507" t="s">
        <v>14</v>
      </c>
      <c r="J507" t="s">
        <v>14</v>
      </c>
      <c r="K507" s="7">
        <f t="shared" si="23"/>
        <v>-77403</v>
      </c>
      <c r="L507">
        <v>347</v>
      </c>
      <c r="M507" s="6">
        <f>IF(ISERROR(E507/L507),0,E507/L507)</f>
        <v>36.014409221902014</v>
      </c>
      <c r="N507" t="s">
        <v>21</v>
      </c>
      <c r="O507" t="s">
        <v>22</v>
      </c>
      <c r="P507">
        <v>1362722400</v>
      </c>
      <c r="Q507">
        <v>1366347600</v>
      </c>
      <c r="R507" s="10">
        <f t="shared" si="21"/>
        <v>41341.25</v>
      </c>
      <c r="S507" s="10">
        <f t="shared" si="21"/>
        <v>41383.208333333336</v>
      </c>
      <c r="T507" t="b">
        <v>0</v>
      </c>
      <c r="U507" t="b">
        <v>1</v>
      </c>
      <c r="V507" t="s">
        <v>133</v>
      </c>
      <c r="W507" t="s">
        <v>2040</v>
      </c>
      <c r="X507" t="s">
        <v>2058</v>
      </c>
    </row>
    <row r="508" spans="1:24" ht="46.8" x14ac:dyDescent="0.3">
      <c r="A508">
        <v>506</v>
      </c>
      <c r="B508" t="s">
        <v>1059</v>
      </c>
      <c r="C508" s="3" t="s">
        <v>1060</v>
      </c>
      <c r="D508">
        <v>18000</v>
      </c>
      <c r="E508" s="7">
        <f>IF(ISERROR(F508*H508),0,F508*H508)</f>
        <v>166874</v>
      </c>
      <c r="F508">
        <v>166874</v>
      </c>
      <c r="G508" s="7">
        <f t="shared" si="22"/>
        <v>927.07777777777767</v>
      </c>
      <c r="H508">
        <v>1</v>
      </c>
      <c r="I508" t="s">
        <v>20</v>
      </c>
      <c r="J508" t="s">
        <v>20</v>
      </c>
      <c r="K508" s="7">
        <f t="shared" si="23"/>
        <v>148874</v>
      </c>
      <c r="L508">
        <v>2528</v>
      </c>
      <c r="M508" s="6">
        <f>IF(ISERROR(E508/L508),0,E508/L508)</f>
        <v>66.010284810126578</v>
      </c>
      <c r="N508" t="s">
        <v>21</v>
      </c>
      <c r="O508" t="s">
        <v>22</v>
      </c>
      <c r="P508">
        <v>1511416800</v>
      </c>
      <c r="Q508">
        <v>1512885600</v>
      </c>
      <c r="R508" s="10">
        <f t="shared" si="21"/>
        <v>43062.25</v>
      </c>
      <c r="S508" s="10">
        <f t="shared" si="21"/>
        <v>43079.25</v>
      </c>
      <c r="T508" t="b">
        <v>0</v>
      </c>
      <c r="U508" t="b">
        <v>1</v>
      </c>
      <c r="V508" t="s">
        <v>33</v>
      </c>
      <c r="W508" t="s">
        <v>2038</v>
      </c>
      <c r="X508" t="s">
        <v>2044</v>
      </c>
    </row>
    <row r="509" spans="1:24" ht="78" x14ac:dyDescent="0.3">
      <c r="A509">
        <v>507</v>
      </c>
      <c r="B509" t="s">
        <v>1061</v>
      </c>
      <c r="C509" s="3" t="s">
        <v>1062</v>
      </c>
      <c r="D509">
        <v>2100</v>
      </c>
      <c r="E509" s="7">
        <f>IF(ISERROR(F509*H509),0,F509*H509)</f>
        <v>837</v>
      </c>
      <c r="F509">
        <v>837</v>
      </c>
      <c r="G509" s="7">
        <f t="shared" si="22"/>
        <v>39.857142857142861</v>
      </c>
      <c r="H509">
        <v>1</v>
      </c>
      <c r="I509" t="s">
        <v>14</v>
      </c>
      <c r="J509" t="s">
        <v>14</v>
      </c>
      <c r="K509" s="7">
        <f t="shared" si="23"/>
        <v>-1263</v>
      </c>
      <c r="L509">
        <v>19</v>
      </c>
      <c r="M509" s="6">
        <f>IF(ISERROR(E509/L509),0,E509/L509)</f>
        <v>44.05263157894737</v>
      </c>
      <c r="N509" t="s">
        <v>21</v>
      </c>
      <c r="O509" t="s">
        <v>22</v>
      </c>
      <c r="P509">
        <v>1365483600</v>
      </c>
      <c r="Q509">
        <v>1369717200</v>
      </c>
      <c r="R509" s="10">
        <f t="shared" si="21"/>
        <v>41373.208333333336</v>
      </c>
      <c r="S509" s="10">
        <f t="shared" si="21"/>
        <v>41422.208333333336</v>
      </c>
      <c r="T509" t="b">
        <v>0</v>
      </c>
      <c r="U509" t="b">
        <v>1</v>
      </c>
      <c r="V509" t="s">
        <v>28</v>
      </c>
      <c r="W509" t="s">
        <v>2037</v>
      </c>
      <c r="X509" t="s">
        <v>2043</v>
      </c>
    </row>
    <row r="510" spans="1:24" ht="46.8" x14ac:dyDescent="0.3">
      <c r="A510">
        <v>508</v>
      </c>
      <c r="B510" t="s">
        <v>1063</v>
      </c>
      <c r="C510" s="3" t="s">
        <v>1064</v>
      </c>
      <c r="D510">
        <v>172700</v>
      </c>
      <c r="E510" s="7">
        <f>IF(ISERROR(F510*H510),0,F510*H510)</f>
        <v>193820</v>
      </c>
      <c r="F510">
        <v>193820</v>
      </c>
      <c r="G510" s="7">
        <f t="shared" si="22"/>
        <v>112.22929936305732</v>
      </c>
      <c r="H510">
        <v>1</v>
      </c>
      <c r="I510" t="s">
        <v>20</v>
      </c>
      <c r="J510" t="s">
        <v>20</v>
      </c>
      <c r="K510" s="7">
        <f t="shared" si="23"/>
        <v>21120</v>
      </c>
      <c r="L510">
        <v>3657</v>
      </c>
      <c r="M510" s="6">
        <f>IF(ISERROR(E510/L510),0,E510/L510)</f>
        <v>52.999726551818434</v>
      </c>
      <c r="N510" t="s">
        <v>21</v>
      </c>
      <c r="O510" t="s">
        <v>22</v>
      </c>
      <c r="P510">
        <v>1532840400</v>
      </c>
      <c r="Q510">
        <v>1534654800</v>
      </c>
      <c r="R510" s="10">
        <f t="shared" si="21"/>
        <v>43310.208333333328</v>
      </c>
      <c r="S510" s="10">
        <f t="shared" si="21"/>
        <v>43331.208333333328</v>
      </c>
      <c r="T510" t="b">
        <v>0</v>
      </c>
      <c r="U510" t="b">
        <v>0</v>
      </c>
      <c r="V510" t="s">
        <v>33</v>
      </c>
      <c r="W510" t="s">
        <v>2038</v>
      </c>
      <c r="X510" t="s">
        <v>2044</v>
      </c>
    </row>
    <row r="511" spans="1:24" ht="31.2" x14ac:dyDescent="0.3">
      <c r="A511">
        <v>509</v>
      </c>
      <c r="B511" t="s">
        <v>398</v>
      </c>
      <c r="C511" s="3" t="s">
        <v>1065</v>
      </c>
      <c r="D511">
        <v>168500</v>
      </c>
      <c r="E511" s="7">
        <f>IF(ISERROR(F511*H511),0,F511*H511)</f>
        <v>119510</v>
      </c>
      <c r="F511">
        <v>119510</v>
      </c>
      <c r="G511" s="7">
        <f t="shared" si="22"/>
        <v>70.925816023738875</v>
      </c>
      <c r="H511">
        <v>1</v>
      </c>
      <c r="I511" t="s">
        <v>14</v>
      </c>
      <c r="J511" t="s">
        <v>14</v>
      </c>
      <c r="K511" s="7">
        <f t="shared" si="23"/>
        <v>-48990</v>
      </c>
      <c r="L511">
        <v>1258</v>
      </c>
      <c r="M511" s="6">
        <f>IF(ISERROR(E511/L511),0,E511/L511)</f>
        <v>95</v>
      </c>
      <c r="N511" t="s">
        <v>21</v>
      </c>
      <c r="O511" t="s">
        <v>22</v>
      </c>
      <c r="P511">
        <v>1336194000</v>
      </c>
      <c r="Q511">
        <v>1337058000</v>
      </c>
      <c r="R511" s="10">
        <f t="shared" si="21"/>
        <v>41034.208333333336</v>
      </c>
      <c r="S511" s="10">
        <f t="shared" si="21"/>
        <v>41044.208333333336</v>
      </c>
      <c r="T511" t="b">
        <v>0</v>
      </c>
      <c r="U511" t="b">
        <v>0</v>
      </c>
      <c r="V511" t="s">
        <v>33</v>
      </c>
      <c r="W511" t="s">
        <v>2038</v>
      </c>
      <c r="X511" t="s">
        <v>2044</v>
      </c>
    </row>
    <row r="512" spans="1:24" ht="46.8" x14ac:dyDescent="0.3">
      <c r="A512">
        <v>510</v>
      </c>
      <c r="B512" t="s">
        <v>1066</v>
      </c>
      <c r="C512" s="3" t="s">
        <v>1067</v>
      </c>
      <c r="D512">
        <v>7800</v>
      </c>
      <c r="E512" s="7">
        <f>IF(ISERROR(F512*H512),0,F512*H512)</f>
        <v>6409.41</v>
      </c>
      <c r="F512">
        <v>9289</v>
      </c>
      <c r="G512" s="7">
        <f t="shared" si="22"/>
        <v>82.171923076923065</v>
      </c>
      <c r="H512">
        <v>0.69</v>
      </c>
      <c r="I512" t="s">
        <v>20</v>
      </c>
      <c r="J512" t="s">
        <v>14</v>
      </c>
      <c r="K512" s="7">
        <f t="shared" si="23"/>
        <v>-1390.5900000000001</v>
      </c>
      <c r="L512">
        <v>131</v>
      </c>
      <c r="M512" s="6">
        <f>IF(ISERROR(E512/L512),0,E512/L512)</f>
        <v>48.926793893129769</v>
      </c>
      <c r="N512" t="s">
        <v>26</v>
      </c>
      <c r="O512" t="s">
        <v>27</v>
      </c>
      <c r="P512">
        <v>1527742800</v>
      </c>
      <c r="Q512">
        <v>1529816400</v>
      </c>
      <c r="R512" s="10">
        <f t="shared" si="21"/>
        <v>43251.208333333328</v>
      </c>
      <c r="S512" s="10">
        <f t="shared" si="21"/>
        <v>43275.208333333328</v>
      </c>
      <c r="T512" t="b">
        <v>0</v>
      </c>
      <c r="U512" t="b">
        <v>0</v>
      </c>
      <c r="V512" t="s">
        <v>53</v>
      </c>
      <c r="W512" t="s">
        <v>2039</v>
      </c>
      <c r="X512" t="s">
        <v>2047</v>
      </c>
    </row>
    <row r="513" spans="1:24" ht="46.8" x14ac:dyDescent="0.3">
      <c r="A513">
        <v>511</v>
      </c>
      <c r="B513" t="s">
        <v>1068</v>
      </c>
      <c r="C513" s="3" t="s">
        <v>1069</v>
      </c>
      <c r="D513">
        <v>147800</v>
      </c>
      <c r="E513" s="7">
        <f>IF(ISERROR(F513*H513),0,F513*H513)</f>
        <v>35498</v>
      </c>
      <c r="F513">
        <v>35498</v>
      </c>
      <c r="G513" s="7">
        <f t="shared" si="22"/>
        <v>24.017591339648174</v>
      </c>
      <c r="H513">
        <v>1</v>
      </c>
      <c r="I513" t="s">
        <v>14</v>
      </c>
      <c r="J513" t="s">
        <v>14</v>
      </c>
      <c r="K513" s="7">
        <f t="shared" si="23"/>
        <v>-112302</v>
      </c>
      <c r="L513">
        <v>362</v>
      </c>
      <c r="M513" s="6">
        <f>IF(ISERROR(E513/L513),0,E513/L513)</f>
        <v>98.060773480662988</v>
      </c>
      <c r="N513" t="s">
        <v>21</v>
      </c>
      <c r="O513" t="s">
        <v>22</v>
      </c>
      <c r="P513">
        <v>1564030800</v>
      </c>
      <c r="Q513">
        <v>1564894800</v>
      </c>
      <c r="R513" s="10">
        <f t="shared" si="21"/>
        <v>43671.208333333328</v>
      </c>
      <c r="S513" s="10">
        <f t="shared" si="21"/>
        <v>43681.208333333328</v>
      </c>
      <c r="T513" t="b">
        <v>0</v>
      </c>
      <c r="U513" t="b">
        <v>0</v>
      </c>
      <c r="V513" t="s">
        <v>33</v>
      </c>
      <c r="W513" t="s">
        <v>2038</v>
      </c>
      <c r="X513" t="s">
        <v>2044</v>
      </c>
    </row>
    <row r="514" spans="1:24" ht="31.2" x14ac:dyDescent="0.3">
      <c r="A514">
        <v>512</v>
      </c>
      <c r="B514" t="s">
        <v>1070</v>
      </c>
      <c r="C514" s="3" t="s">
        <v>1071</v>
      </c>
      <c r="D514">
        <v>9100</v>
      </c>
      <c r="E514" s="7">
        <f>IF(ISERROR(F514*H514),0,F514*H514)</f>
        <v>12678</v>
      </c>
      <c r="F514">
        <v>12678</v>
      </c>
      <c r="G514" s="7">
        <f t="shared" si="22"/>
        <v>139.31868131868131</v>
      </c>
      <c r="H514">
        <v>1</v>
      </c>
      <c r="I514" t="s">
        <v>20</v>
      </c>
      <c r="J514" t="s">
        <v>20</v>
      </c>
      <c r="K514" s="7">
        <f t="shared" si="23"/>
        <v>3578</v>
      </c>
      <c r="L514">
        <v>239</v>
      </c>
      <c r="M514" s="6">
        <f>IF(ISERROR(E514/L514),0,E514/L514)</f>
        <v>53.046025104602514</v>
      </c>
      <c r="N514" t="s">
        <v>21</v>
      </c>
      <c r="O514" t="s">
        <v>22</v>
      </c>
      <c r="P514">
        <v>1404536400</v>
      </c>
      <c r="Q514">
        <v>1404622800</v>
      </c>
      <c r="R514" s="10">
        <f t="shared" ref="R514:S577" si="24">(((P514/60)/60)/24)+DATE(1970,1,1)</f>
        <v>41825.208333333336</v>
      </c>
      <c r="S514" s="10">
        <f t="shared" si="24"/>
        <v>41826.208333333336</v>
      </c>
      <c r="T514" t="b">
        <v>0</v>
      </c>
      <c r="U514" t="b">
        <v>1</v>
      </c>
      <c r="V514" t="s">
        <v>89</v>
      </c>
      <c r="W514" t="s">
        <v>2052</v>
      </c>
      <c r="X514" t="s">
        <v>2053</v>
      </c>
    </row>
    <row r="515" spans="1:24" ht="46.8" x14ac:dyDescent="0.3">
      <c r="A515">
        <v>513</v>
      </c>
      <c r="B515" t="s">
        <v>1072</v>
      </c>
      <c r="C515" s="3" t="s">
        <v>1073</v>
      </c>
      <c r="D515">
        <v>8300</v>
      </c>
      <c r="E515" s="7">
        <f>IF(ISERROR(F515*H515),0,F515*H515)</f>
        <v>3260</v>
      </c>
      <c r="F515">
        <v>3260</v>
      </c>
      <c r="G515" s="7">
        <f t="shared" ref="G515:G578" si="25">E515/D515*100</f>
        <v>39.277108433734945</v>
      </c>
      <c r="H515">
        <v>1</v>
      </c>
      <c r="I515" t="s">
        <v>74</v>
      </c>
      <c r="J515" t="s">
        <v>74</v>
      </c>
      <c r="K515" s="7">
        <f t="shared" ref="K515:K578" si="26">E515-D515</f>
        <v>-5040</v>
      </c>
      <c r="L515">
        <v>35</v>
      </c>
      <c r="M515" s="6">
        <f>IF(ISERROR(E515/L515),0,E515/L515)</f>
        <v>93.142857142857139</v>
      </c>
      <c r="N515" t="s">
        <v>21</v>
      </c>
      <c r="O515" t="s">
        <v>22</v>
      </c>
      <c r="P515">
        <v>1284008400</v>
      </c>
      <c r="Q515">
        <v>1284181200</v>
      </c>
      <c r="R515" s="10">
        <f t="shared" si="24"/>
        <v>40430.208333333336</v>
      </c>
      <c r="S515" s="10">
        <f t="shared" si="24"/>
        <v>40432.208333333336</v>
      </c>
      <c r="T515" t="b">
        <v>0</v>
      </c>
      <c r="U515" t="b">
        <v>0</v>
      </c>
      <c r="V515" t="s">
        <v>269</v>
      </c>
      <c r="W515" t="s">
        <v>2039</v>
      </c>
      <c r="X515" t="s">
        <v>2062</v>
      </c>
    </row>
    <row r="516" spans="1:24" ht="46.8" x14ac:dyDescent="0.3">
      <c r="A516">
        <v>514</v>
      </c>
      <c r="B516" t="s">
        <v>1074</v>
      </c>
      <c r="C516" s="3" t="s">
        <v>1075</v>
      </c>
      <c r="D516">
        <v>138700</v>
      </c>
      <c r="E516" s="7">
        <f>IF(ISERROR(F516*H516),0,F516*H516)</f>
        <v>37347.599999999999</v>
      </c>
      <c r="F516">
        <v>31123</v>
      </c>
      <c r="G516" s="7">
        <f t="shared" si="25"/>
        <v>26.926892573900503</v>
      </c>
      <c r="H516">
        <v>1.2</v>
      </c>
      <c r="I516" t="s">
        <v>74</v>
      </c>
      <c r="J516" t="s">
        <v>74</v>
      </c>
      <c r="K516" s="7">
        <f t="shared" si="26"/>
        <v>-101352.4</v>
      </c>
      <c r="L516">
        <v>528</v>
      </c>
      <c r="M516" s="6">
        <f>IF(ISERROR(E516/L516),0,E516/L516)</f>
        <v>70.734090909090909</v>
      </c>
      <c r="N516" t="s">
        <v>98</v>
      </c>
      <c r="O516" t="s">
        <v>99</v>
      </c>
      <c r="P516">
        <v>1386309600</v>
      </c>
      <c r="Q516">
        <v>1386741600</v>
      </c>
      <c r="R516" s="10">
        <f t="shared" si="24"/>
        <v>41614.25</v>
      </c>
      <c r="S516" s="10">
        <f t="shared" si="24"/>
        <v>41619.25</v>
      </c>
      <c r="T516" t="b">
        <v>0</v>
      </c>
      <c r="U516" t="b">
        <v>1</v>
      </c>
      <c r="V516" t="s">
        <v>23</v>
      </c>
      <c r="W516" t="s">
        <v>2036</v>
      </c>
      <c r="X516" t="s">
        <v>2042</v>
      </c>
    </row>
    <row r="517" spans="1:24" ht="46.8" x14ac:dyDescent="0.3">
      <c r="A517">
        <v>515</v>
      </c>
      <c r="B517" t="s">
        <v>1076</v>
      </c>
      <c r="C517" s="3" t="s">
        <v>1077</v>
      </c>
      <c r="D517">
        <v>8600</v>
      </c>
      <c r="E517" s="7">
        <f>IF(ISERROR(F517*H517),0,F517*H517)</f>
        <v>3549.7799999999997</v>
      </c>
      <c r="F517">
        <v>4797</v>
      </c>
      <c r="G517" s="7">
        <f t="shared" si="25"/>
        <v>41.276511627906977</v>
      </c>
      <c r="H517">
        <v>0.74</v>
      </c>
      <c r="I517" t="s">
        <v>14</v>
      </c>
      <c r="J517" t="s">
        <v>14</v>
      </c>
      <c r="K517" s="7">
        <f t="shared" si="26"/>
        <v>-5050.22</v>
      </c>
      <c r="L517">
        <v>133</v>
      </c>
      <c r="M517" s="6">
        <f>IF(ISERROR(E517/L517),0,E517/L517)</f>
        <v>26.690075187969924</v>
      </c>
      <c r="N517" t="s">
        <v>15</v>
      </c>
      <c r="O517" t="s">
        <v>16</v>
      </c>
      <c r="P517">
        <v>1324620000</v>
      </c>
      <c r="Q517">
        <v>1324792800</v>
      </c>
      <c r="R517" s="10">
        <f t="shared" si="24"/>
        <v>40900.25</v>
      </c>
      <c r="S517" s="10">
        <f t="shared" si="24"/>
        <v>40902.25</v>
      </c>
      <c r="T517" t="b">
        <v>0</v>
      </c>
      <c r="U517" t="b">
        <v>1</v>
      </c>
      <c r="V517" t="s">
        <v>33</v>
      </c>
      <c r="W517" t="s">
        <v>2038</v>
      </c>
      <c r="X517" t="s">
        <v>2044</v>
      </c>
    </row>
    <row r="518" spans="1:24" ht="46.8" x14ac:dyDescent="0.3">
      <c r="A518">
        <v>516</v>
      </c>
      <c r="B518" t="s">
        <v>1078</v>
      </c>
      <c r="C518" s="3" t="s">
        <v>1079</v>
      </c>
      <c r="D518">
        <v>125400</v>
      </c>
      <c r="E518" s="7">
        <f>IF(ISERROR(F518*H518),0,F518*H518)</f>
        <v>53324</v>
      </c>
      <c r="F518">
        <v>53324</v>
      </c>
      <c r="G518" s="7">
        <f t="shared" si="25"/>
        <v>42.523125996810208</v>
      </c>
      <c r="H518">
        <v>1</v>
      </c>
      <c r="I518" t="s">
        <v>14</v>
      </c>
      <c r="J518" t="s">
        <v>14</v>
      </c>
      <c r="K518" s="7">
        <f t="shared" si="26"/>
        <v>-72076</v>
      </c>
      <c r="L518">
        <v>846</v>
      </c>
      <c r="M518" s="6">
        <f>IF(ISERROR(E518/L518),0,E518/L518)</f>
        <v>63.030732860520096</v>
      </c>
      <c r="N518" t="s">
        <v>21</v>
      </c>
      <c r="O518" t="s">
        <v>22</v>
      </c>
      <c r="P518">
        <v>1281070800</v>
      </c>
      <c r="Q518">
        <v>1284354000</v>
      </c>
      <c r="R518" s="10">
        <f t="shared" si="24"/>
        <v>40396.208333333336</v>
      </c>
      <c r="S518" s="10">
        <f t="shared" si="24"/>
        <v>40434.208333333336</v>
      </c>
      <c r="T518" t="b">
        <v>0</v>
      </c>
      <c r="U518" t="b">
        <v>0</v>
      </c>
      <c r="V518" t="s">
        <v>68</v>
      </c>
      <c r="W518" t="s">
        <v>2040</v>
      </c>
      <c r="X518" t="s">
        <v>2050</v>
      </c>
    </row>
    <row r="519" spans="1:24" ht="46.8" x14ac:dyDescent="0.3">
      <c r="A519">
        <v>517</v>
      </c>
      <c r="B519" t="s">
        <v>1080</v>
      </c>
      <c r="C519" s="3" t="s">
        <v>1081</v>
      </c>
      <c r="D519">
        <v>5900</v>
      </c>
      <c r="E519" s="7">
        <f>IF(ISERROR(F519*H519),0,F519*H519)</f>
        <v>6608</v>
      </c>
      <c r="F519">
        <v>6608</v>
      </c>
      <c r="G519" s="7">
        <f t="shared" si="25"/>
        <v>112.00000000000001</v>
      </c>
      <c r="H519">
        <v>1</v>
      </c>
      <c r="I519" t="s">
        <v>20</v>
      </c>
      <c r="J519" t="s">
        <v>20</v>
      </c>
      <c r="K519" s="7">
        <f t="shared" si="26"/>
        <v>708</v>
      </c>
      <c r="L519">
        <v>78</v>
      </c>
      <c r="M519" s="6">
        <f>IF(ISERROR(E519/L519),0,E519/L519)</f>
        <v>84.717948717948715</v>
      </c>
      <c r="N519" t="s">
        <v>21</v>
      </c>
      <c r="O519" t="s">
        <v>22</v>
      </c>
      <c r="P519">
        <v>1493960400</v>
      </c>
      <c r="Q519">
        <v>1494392400</v>
      </c>
      <c r="R519" s="10">
        <f t="shared" si="24"/>
        <v>42860.208333333328</v>
      </c>
      <c r="S519" s="10">
        <f t="shared" si="24"/>
        <v>42865.208333333328</v>
      </c>
      <c r="T519" t="b">
        <v>0</v>
      </c>
      <c r="U519" t="b">
        <v>0</v>
      </c>
      <c r="V519" t="s">
        <v>17</v>
      </c>
      <c r="W519" t="s">
        <v>2035</v>
      </c>
      <c r="X519" t="s">
        <v>2041</v>
      </c>
    </row>
    <row r="520" spans="1:24" ht="62.4" x14ac:dyDescent="0.3">
      <c r="A520">
        <v>518</v>
      </c>
      <c r="B520" t="s">
        <v>1082</v>
      </c>
      <c r="C520" s="3" t="s">
        <v>1083</v>
      </c>
      <c r="D520">
        <v>8800</v>
      </c>
      <c r="E520" s="7">
        <f>IF(ISERROR(F520*H520),0,F520*H520)</f>
        <v>622</v>
      </c>
      <c r="F520">
        <v>622</v>
      </c>
      <c r="G520" s="7">
        <f t="shared" si="25"/>
        <v>7.0681818181818183</v>
      </c>
      <c r="H520">
        <v>1</v>
      </c>
      <c r="I520" t="s">
        <v>14</v>
      </c>
      <c r="J520" t="s">
        <v>14</v>
      </c>
      <c r="K520" s="7">
        <f t="shared" si="26"/>
        <v>-8178</v>
      </c>
      <c r="L520">
        <v>10</v>
      </c>
      <c r="M520" s="6">
        <f>IF(ISERROR(E520/L520),0,E520/L520)</f>
        <v>62.2</v>
      </c>
      <c r="N520" t="s">
        <v>21</v>
      </c>
      <c r="O520" t="s">
        <v>22</v>
      </c>
      <c r="P520">
        <v>1519365600</v>
      </c>
      <c r="Q520">
        <v>1519538400</v>
      </c>
      <c r="R520" s="10">
        <f t="shared" si="24"/>
        <v>43154.25</v>
      </c>
      <c r="S520" s="10">
        <f t="shared" si="24"/>
        <v>43156.25</v>
      </c>
      <c r="T520" t="b">
        <v>0</v>
      </c>
      <c r="U520" t="b">
        <v>1</v>
      </c>
      <c r="V520" t="s">
        <v>71</v>
      </c>
      <c r="W520" t="s">
        <v>2039</v>
      </c>
      <c r="X520" t="s">
        <v>2051</v>
      </c>
    </row>
    <row r="521" spans="1:24" ht="46.8" x14ac:dyDescent="0.3">
      <c r="A521">
        <v>519</v>
      </c>
      <c r="B521" t="s">
        <v>1084</v>
      </c>
      <c r="C521" s="3" t="s">
        <v>1085</v>
      </c>
      <c r="D521">
        <v>177700</v>
      </c>
      <c r="E521" s="7">
        <f>IF(ISERROR(F521*H521),0,F521*H521)</f>
        <v>180802</v>
      </c>
      <c r="F521">
        <v>180802</v>
      </c>
      <c r="G521" s="7">
        <f t="shared" si="25"/>
        <v>101.74563871693867</v>
      </c>
      <c r="H521">
        <v>1</v>
      </c>
      <c r="I521" t="s">
        <v>20</v>
      </c>
      <c r="J521" t="s">
        <v>20</v>
      </c>
      <c r="K521" s="7">
        <f t="shared" si="26"/>
        <v>3102</v>
      </c>
      <c r="L521">
        <v>1773</v>
      </c>
      <c r="M521" s="6">
        <f>IF(ISERROR(E521/L521),0,E521/L521)</f>
        <v>101.97518330513255</v>
      </c>
      <c r="N521" t="s">
        <v>21</v>
      </c>
      <c r="O521" t="s">
        <v>22</v>
      </c>
      <c r="P521">
        <v>1420696800</v>
      </c>
      <c r="Q521">
        <v>1421906400</v>
      </c>
      <c r="R521" s="10">
        <f t="shared" si="24"/>
        <v>42012.25</v>
      </c>
      <c r="S521" s="10">
        <f t="shared" si="24"/>
        <v>42026.25</v>
      </c>
      <c r="T521" t="b">
        <v>0</v>
      </c>
      <c r="U521" t="b">
        <v>1</v>
      </c>
      <c r="V521" t="s">
        <v>23</v>
      </c>
      <c r="W521" t="s">
        <v>2036</v>
      </c>
      <c r="X521" t="s">
        <v>2042</v>
      </c>
    </row>
    <row r="522" spans="1:24" ht="46.8" x14ac:dyDescent="0.3">
      <c r="A522">
        <v>520</v>
      </c>
      <c r="B522" t="s">
        <v>1086</v>
      </c>
      <c r="C522" s="3" t="s">
        <v>1087</v>
      </c>
      <c r="D522">
        <v>800</v>
      </c>
      <c r="E522" s="7">
        <f>IF(ISERROR(F522*H522),0,F522*H522)</f>
        <v>3406</v>
      </c>
      <c r="F522">
        <v>3406</v>
      </c>
      <c r="G522" s="7">
        <f t="shared" si="25"/>
        <v>425.75</v>
      </c>
      <c r="H522">
        <v>1</v>
      </c>
      <c r="I522" t="s">
        <v>20</v>
      </c>
      <c r="J522" t="s">
        <v>20</v>
      </c>
      <c r="K522" s="7">
        <f t="shared" si="26"/>
        <v>2606</v>
      </c>
      <c r="L522">
        <v>32</v>
      </c>
      <c r="M522" s="6">
        <f>IF(ISERROR(E522/L522),0,E522/L522)</f>
        <v>106.4375</v>
      </c>
      <c r="N522" t="s">
        <v>21</v>
      </c>
      <c r="O522" t="s">
        <v>22</v>
      </c>
      <c r="P522">
        <v>1555650000</v>
      </c>
      <c r="Q522">
        <v>1555909200</v>
      </c>
      <c r="R522" s="10">
        <f t="shared" si="24"/>
        <v>43574.208333333328</v>
      </c>
      <c r="S522" s="10">
        <f t="shared" si="24"/>
        <v>43577.208333333328</v>
      </c>
      <c r="T522" t="b">
        <v>0</v>
      </c>
      <c r="U522" t="b">
        <v>0</v>
      </c>
      <c r="V522" t="s">
        <v>33</v>
      </c>
      <c r="W522" t="s">
        <v>2038</v>
      </c>
      <c r="X522" t="s">
        <v>2044</v>
      </c>
    </row>
    <row r="523" spans="1:24" ht="46.8" x14ac:dyDescent="0.3">
      <c r="A523">
        <v>521</v>
      </c>
      <c r="B523" t="s">
        <v>1088</v>
      </c>
      <c r="C523" s="3" t="s">
        <v>141</v>
      </c>
      <c r="D523">
        <v>7600</v>
      </c>
      <c r="E523" s="7">
        <f>IF(ISERROR(F523*H523),0,F523*H523)</f>
        <v>11061</v>
      </c>
      <c r="F523">
        <v>11061</v>
      </c>
      <c r="G523" s="7">
        <f t="shared" si="25"/>
        <v>145.53947368421052</v>
      </c>
      <c r="H523">
        <v>1</v>
      </c>
      <c r="I523" t="s">
        <v>20</v>
      </c>
      <c r="J523" t="s">
        <v>20</v>
      </c>
      <c r="K523" s="7">
        <f t="shared" si="26"/>
        <v>3461</v>
      </c>
      <c r="L523">
        <v>369</v>
      </c>
      <c r="M523" s="6">
        <f>IF(ISERROR(E523/L523),0,E523/L523)</f>
        <v>29.975609756097562</v>
      </c>
      <c r="N523" t="s">
        <v>21</v>
      </c>
      <c r="O523" t="s">
        <v>22</v>
      </c>
      <c r="P523">
        <v>1471928400</v>
      </c>
      <c r="Q523">
        <v>1472446800</v>
      </c>
      <c r="R523" s="10">
        <f t="shared" si="24"/>
        <v>42605.208333333328</v>
      </c>
      <c r="S523" s="10">
        <f t="shared" si="24"/>
        <v>42611.208333333328</v>
      </c>
      <c r="T523" t="b">
        <v>0</v>
      </c>
      <c r="U523" t="b">
        <v>1</v>
      </c>
      <c r="V523" t="s">
        <v>53</v>
      </c>
      <c r="W523" t="s">
        <v>2039</v>
      </c>
      <c r="X523" t="s">
        <v>2047</v>
      </c>
    </row>
    <row r="524" spans="1:24" ht="62.4" x14ac:dyDescent="0.3">
      <c r="A524">
        <v>522</v>
      </c>
      <c r="B524" t="s">
        <v>1089</v>
      </c>
      <c r="C524" s="3" t="s">
        <v>1090</v>
      </c>
      <c r="D524">
        <v>50500</v>
      </c>
      <c r="E524" s="7">
        <f>IF(ISERROR(F524*H524),0,F524*H524)</f>
        <v>16389</v>
      </c>
      <c r="F524">
        <v>16389</v>
      </c>
      <c r="G524" s="7">
        <f t="shared" si="25"/>
        <v>32.453465346534657</v>
      </c>
      <c r="H524">
        <v>1</v>
      </c>
      <c r="I524" t="s">
        <v>14</v>
      </c>
      <c r="J524" t="s">
        <v>14</v>
      </c>
      <c r="K524" s="7">
        <f t="shared" si="26"/>
        <v>-34111</v>
      </c>
      <c r="L524">
        <v>191</v>
      </c>
      <c r="M524" s="6">
        <f>IF(ISERROR(E524/L524),0,E524/L524)</f>
        <v>85.806282722513089</v>
      </c>
      <c r="N524" t="s">
        <v>21</v>
      </c>
      <c r="O524" t="s">
        <v>22</v>
      </c>
      <c r="P524">
        <v>1341291600</v>
      </c>
      <c r="Q524">
        <v>1342328400</v>
      </c>
      <c r="R524" s="10">
        <f t="shared" si="24"/>
        <v>41093.208333333336</v>
      </c>
      <c r="S524" s="10">
        <f t="shared" si="24"/>
        <v>41105.208333333336</v>
      </c>
      <c r="T524" t="b">
        <v>0</v>
      </c>
      <c r="U524" t="b">
        <v>0</v>
      </c>
      <c r="V524" t="s">
        <v>100</v>
      </c>
      <c r="W524" t="s">
        <v>2039</v>
      </c>
      <c r="X524" t="s">
        <v>2054</v>
      </c>
    </row>
    <row r="525" spans="1:24" ht="46.8" x14ac:dyDescent="0.3">
      <c r="A525">
        <v>523</v>
      </c>
      <c r="B525" t="s">
        <v>1091</v>
      </c>
      <c r="C525" s="3" t="s">
        <v>1092</v>
      </c>
      <c r="D525">
        <v>900</v>
      </c>
      <c r="E525" s="7">
        <f>IF(ISERROR(F525*H525),0,F525*H525)</f>
        <v>6303</v>
      </c>
      <c r="F525">
        <v>6303</v>
      </c>
      <c r="G525" s="7">
        <f t="shared" si="25"/>
        <v>700.33333333333326</v>
      </c>
      <c r="H525">
        <v>1</v>
      </c>
      <c r="I525" t="s">
        <v>20</v>
      </c>
      <c r="J525" t="s">
        <v>20</v>
      </c>
      <c r="K525" s="7">
        <f t="shared" si="26"/>
        <v>5403</v>
      </c>
      <c r="L525">
        <v>89</v>
      </c>
      <c r="M525" s="6">
        <f>IF(ISERROR(E525/L525),0,E525/L525)</f>
        <v>70.82022471910112</v>
      </c>
      <c r="N525" t="s">
        <v>21</v>
      </c>
      <c r="O525" t="s">
        <v>22</v>
      </c>
      <c r="P525">
        <v>1267682400</v>
      </c>
      <c r="Q525">
        <v>1268114400</v>
      </c>
      <c r="R525" s="10">
        <f t="shared" si="24"/>
        <v>40241.25</v>
      </c>
      <c r="S525" s="10">
        <f t="shared" si="24"/>
        <v>40246.25</v>
      </c>
      <c r="T525" t="b">
        <v>0</v>
      </c>
      <c r="U525" t="b">
        <v>0</v>
      </c>
      <c r="V525" t="s">
        <v>100</v>
      </c>
      <c r="W525" t="s">
        <v>2039</v>
      </c>
      <c r="X525" t="s">
        <v>2054</v>
      </c>
    </row>
    <row r="526" spans="1:24" ht="62.4" x14ac:dyDescent="0.3">
      <c r="A526">
        <v>524</v>
      </c>
      <c r="B526" t="s">
        <v>1093</v>
      </c>
      <c r="C526" s="3" t="s">
        <v>1094</v>
      </c>
      <c r="D526">
        <v>96700</v>
      </c>
      <c r="E526" s="7">
        <f>IF(ISERROR(F526*H526),0,F526*H526)</f>
        <v>81136</v>
      </c>
      <c r="F526">
        <v>81136</v>
      </c>
      <c r="G526" s="7">
        <f t="shared" si="25"/>
        <v>83.904860392967933</v>
      </c>
      <c r="H526">
        <v>1</v>
      </c>
      <c r="I526" t="s">
        <v>14</v>
      </c>
      <c r="J526" t="s">
        <v>14</v>
      </c>
      <c r="K526" s="7">
        <f t="shared" si="26"/>
        <v>-15564</v>
      </c>
      <c r="L526">
        <v>1979</v>
      </c>
      <c r="M526" s="6">
        <f>IF(ISERROR(E526/L526),0,E526/L526)</f>
        <v>40.998484082870135</v>
      </c>
      <c r="N526" t="s">
        <v>21</v>
      </c>
      <c r="O526" t="s">
        <v>22</v>
      </c>
      <c r="P526">
        <v>1272258000</v>
      </c>
      <c r="Q526">
        <v>1273381200</v>
      </c>
      <c r="R526" s="10">
        <f t="shared" si="24"/>
        <v>40294.208333333336</v>
      </c>
      <c r="S526" s="10">
        <f t="shared" si="24"/>
        <v>40307.208333333336</v>
      </c>
      <c r="T526" t="b">
        <v>0</v>
      </c>
      <c r="U526" t="b">
        <v>0</v>
      </c>
      <c r="V526" t="s">
        <v>33</v>
      </c>
      <c r="W526" t="s">
        <v>2038</v>
      </c>
      <c r="X526" t="s">
        <v>2044</v>
      </c>
    </row>
    <row r="527" spans="1:24" ht="62.4" x14ac:dyDescent="0.3">
      <c r="A527">
        <v>525</v>
      </c>
      <c r="B527" t="s">
        <v>1095</v>
      </c>
      <c r="C527" s="3" t="s">
        <v>1096</v>
      </c>
      <c r="D527">
        <v>2100</v>
      </c>
      <c r="E527" s="7">
        <f>IF(ISERROR(F527*H527),0,F527*H527)</f>
        <v>1768</v>
      </c>
      <c r="F527">
        <v>1768</v>
      </c>
      <c r="G527" s="7">
        <f t="shared" si="25"/>
        <v>84.19047619047619</v>
      </c>
      <c r="H527">
        <v>1</v>
      </c>
      <c r="I527" t="s">
        <v>14</v>
      </c>
      <c r="J527" t="s">
        <v>14</v>
      </c>
      <c r="K527" s="7">
        <f t="shared" si="26"/>
        <v>-332</v>
      </c>
      <c r="L527">
        <v>63</v>
      </c>
      <c r="M527" s="6">
        <f>IF(ISERROR(E527/L527),0,E527/L527)</f>
        <v>28.063492063492063</v>
      </c>
      <c r="N527" t="s">
        <v>21</v>
      </c>
      <c r="O527" t="s">
        <v>22</v>
      </c>
      <c r="P527">
        <v>1290492000</v>
      </c>
      <c r="Q527">
        <v>1290837600</v>
      </c>
      <c r="R527" s="10">
        <f t="shared" si="24"/>
        <v>40505.25</v>
      </c>
      <c r="S527" s="10">
        <f t="shared" si="24"/>
        <v>40509.25</v>
      </c>
      <c r="T527" t="b">
        <v>0</v>
      </c>
      <c r="U527" t="b">
        <v>0</v>
      </c>
      <c r="V527" t="s">
        <v>65</v>
      </c>
      <c r="W527" t="s">
        <v>2037</v>
      </c>
      <c r="X527" t="s">
        <v>2049</v>
      </c>
    </row>
    <row r="528" spans="1:24" ht="78" x14ac:dyDescent="0.3">
      <c r="A528">
        <v>526</v>
      </c>
      <c r="B528" t="s">
        <v>1097</v>
      </c>
      <c r="C528" s="3" t="s">
        <v>1098</v>
      </c>
      <c r="D528">
        <v>8300</v>
      </c>
      <c r="E528" s="7">
        <f>IF(ISERROR(F528*H528),0,F528*H528)</f>
        <v>12944</v>
      </c>
      <c r="F528">
        <v>12944</v>
      </c>
      <c r="G528" s="7">
        <f t="shared" si="25"/>
        <v>155.95180722891567</v>
      </c>
      <c r="H528">
        <v>1</v>
      </c>
      <c r="I528" t="s">
        <v>20</v>
      </c>
      <c r="J528" t="s">
        <v>20</v>
      </c>
      <c r="K528" s="7">
        <f t="shared" si="26"/>
        <v>4644</v>
      </c>
      <c r="L528">
        <v>147</v>
      </c>
      <c r="M528" s="6">
        <f>IF(ISERROR(E528/L528),0,E528/L528)</f>
        <v>88.054421768707485</v>
      </c>
      <c r="N528" t="s">
        <v>21</v>
      </c>
      <c r="O528" t="s">
        <v>22</v>
      </c>
      <c r="P528">
        <v>1451109600</v>
      </c>
      <c r="Q528">
        <v>1454306400</v>
      </c>
      <c r="R528" s="10">
        <f t="shared" si="24"/>
        <v>42364.25</v>
      </c>
      <c r="S528" s="10">
        <f t="shared" si="24"/>
        <v>42401.25</v>
      </c>
      <c r="T528" t="b">
        <v>0</v>
      </c>
      <c r="U528" t="b">
        <v>1</v>
      </c>
      <c r="V528" t="s">
        <v>33</v>
      </c>
      <c r="W528" t="s">
        <v>2038</v>
      </c>
      <c r="X528" t="s">
        <v>2044</v>
      </c>
    </row>
    <row r="529" spans="1:24" ht="62.4" x14ac:dyDescent="0.3">
      <c r="A529">
        <v>527</v>
      </c>
      <c r="B529" t="s">
        <v>1099</v>
      </c>
      <c r="C529" s="3" t="s">
        <v>1100</v>
      </c>
      <c r="D529">
        <v>189200</v>
      </c>
      <c r="E529" s="7">
        <f>IF(ISERROR(F529*H529),0,F529*H529)</f>
        <v>139475.20000000001</v>
      </c>
      <c r="F529">
        <v>188480</v>
      </c>
      <c r="G529" s="7">
        <f t="shared" si="25"/>
        <v>73.718393234672305</v>
      </c>
      <c r="H529">
        <v>0.74</v>
      </c>
      <c r="I529" t="s">
        <v>14</v>
      </c>
      <c r="J529" t="s">
        <v>14</v>
      </c>
      <c r="K529" s="7">
        <f t="shared" si="26"/>
        <v>-49724.799999999988</v>
      </c>
      <c r="L529">
        <v>6080</v>
      </c>
      <c r="M529" s="6">
        <f>IF(ISERROR(E529/L529),0,E529/L529)</f>
        <v>22.94</v>
      </c>
      <c r="N529" t="s">
        <v>15</v>
      </c>
      <c r="O529" t="s">
        <v>16</v>
      </c>
      <c r="P529">
        <v>1454652000</v>
      </c>
      <c r="Q529">
        <v>1457762400</v>
      </c>
      <c r="R529" s="10">
        <f t="shared" si="24"/>
        <v>42405.25</v>
      </c>
      <c r="S529" s="10">
        <f t="shared" si="24"/>
        <v>42441.25</v>
      </c>
      <c r="T529" t="b">
        <v>0</v>
      </c>
      <c r="U529" t="b">
        <v>0</v>
      </c>
      <c r="V529" t="s">
        <v>71</v>
      </c>
      <c r="W529" t="s">
        <v>2039</v>
      </c>
      <c r="X529" t="s">
        <v>2051</v>
      </c>
    </row>
    <row r="530" spans="1:24" ht="46.8" x14ac:dyDescent="0.3">
      <c r="A530">
        <v>528</v>
      </c>
      <c r="B530" t="s">
        <v>1101</v>
      </c>
      <c r="C530" s="3" t="s">
        <v>1102</v>
      </c>
      <c r="D530">
        <v>9000</v>
      </c>
      <c r="E530" s="7">
        <f>IF(ISERROR(F530*H530),0,F530*H530)</f>
        <v>9756.4500000000007</v>
      </c>
      <c r="F530">
        <v>7227</v>
      </c>
      <c r="G530" s="7">
        <f t="shared" si="25"/>
        <v>108.40500000000002</v>
      </c>
      <c r="H530">
        <v>1.35</v>
      </c>
      <c r="I530" t="s">
        <v>14</v>
      </c>
      <c r="J530" t="s">
        <v>20</v>
      </c>
      <c r="K530" s="7">
        <f t="shared" si="26"/>
        <v>756.45000000000073</v>
      </c>
      <c r="L530">
        <v>80</v>
      </c>
      <c r="M530" s="6">
        <f>IF(ISERROR(E530/L530),0,E530/L530)</f>
        <v>121.95562500000001</v>
      </c>
      <c r="N530" t="s">
        <v>40</v>
      </c>
      <c r="O530" t="s">
        <v>41</v>
      </c>
      <c r="P530">
        <v>1385186400</v>
      </c>
      <c r="Q530">
        <v>1389074400</v>
      </c>
      <c r="R530" s="10">
        <f t="shared" si="24"/>
        <v>41601.25</v>
      </c>
      <c r="S530" s="10">
        <f t="shared" si="24"/>
        <v>41646.25</v>
      </c>
      <c r="T530" t="b">
        <v>0</v>
      </c>
      <c r="U530" t="b">
        <v>0</v>
      </c>
      <c r="V530" t="s">
        <v>60</v>
      </c>
      <c r="W530" t="s">
        <v>2036</v>
      </c>
      <c r="X530" t="s">
        <v>2048</v>
      </c>
    </row>
    <row r="531" spans="1:24" ht="46.8" x14ac:dyDescent="0.3">
      <c r="A531">
        <v>529</v>
      </c>
      <c r="B531" t="s">
        <v>1103</v>
      </c>
      <c r="C531" s="3" t="s">
        <v>1104</v>
      </c>
      <c r="D531">
        <v>5100</v>
      </c>
      <c r="E531" s="7">
        <f>IF(ISERROR(F531*H531),0,F531*H531)</f>
        <v>574</v>
      </c>
      <c r="F531">
        <v>574</v>
      </c>
      <c r="G531" s="7">
        <f t="shared" si="25"/>
        <v>11.254901960784313</v>
      </c>
      <c r="H531">
        <v>1</v>
      </c>
      <c r="I531" t="s">
        <v>14</v>
      </c>
      <c r="J531" t="s">
        <v>14</v>
      </c>
      <c r="K531" s="7">
        <f t="shared" si="26"/>
        <v>-4526</v>
      </c>
      <c r="L531">
        <v>9</v>
      </c>
      <c r="M531" s="6">
        <f>IF(ISERROR(E531/L531),0,E531/L531)</f>
        <v>63.777777777777779</v>
      </c>
      <c r="N531" t="s">
        <v>21</v>
      </c>
      <c r="O531" t="s">
        <v>22</v>
      </c>
      <c r="P531">
        <v>1399698000</v>
      </c>
      <c r="Q531">
        <v>1402117200</v>
      </c>
      <c r="R531" s="10">
        <f t="shared" si="24"/>
        <v>41769.208333333336</v>
      </c>
      <c r="S531" s="10">
        <f t="shared" si="24"/>
        <v>41797.208333333336</v>
      </c>
      <c r="T531" t="b">
        <v>0</v>
      </c>
      <c r="U531" t="b">
        <v>0</v>
      </c>
      <c r="V531" t="s">
        <v>89</v>
      </c>
      <c r="W531" t="s">
        <v>2052</v>
      </c>
      <c r="X531" t="s">
        <v>2053</v>
      </c>
    </row>
    <row r="532" spans="1:24" ht="62.4" x14ac:dyDescent="0.3">
      <c r="A532">
        <v>530</v>
      </c>
      <c r="B532" t="s">
        <v>1105</v>
      </c>
      <c r="C532" s="3" t="s">
        <v>1106</v>
      </c>
      <c r="D532">
        <v>105000</v>
      </c>
      <c r="E532" s="7">
        <f>IF(ISERROR(F532*H532),0,F532*H532)</f>
        <v>96328</v>
      </c>
      <c r="F532">
        <v>96328</v>
      </c>
      <c r="G532" s="7">
        <f t="shared" si="25"/>
        <v>91.740952380952379</v>
      </c>
      <c r="H532">
        <v>1</v>
      </c>
      <c r="I532" t="s">
        <v>14</v>
      </c>
      <c r="J532" t="s">
        <v>14</v>
      </c>
      <c r="K532" s="7">
        <f t="shared" si="26"/>
        <v>-8672</v>
      </c>
      <c r="L532">
        <v>1784</v>
      </c>
      <c r="M532" s="6">
        <f>IF(ISERROR(E532/L532),0,E532/L532)</f>
        <v>53.995515695067262</v>
      </c>
      <c r="N532" t="s">
        <v>21</v>
      </c>
      <c r="O532" t="s">
        <v>22</v>
      </c>
      <c r="P532">
        <v>1283230800</v>
      </c>
      <c r="Q532">
        <v>1284440400</v>
      </c>
      <c r="R532" s="10">
        <f t="shared" si="24"/>
        <v>40421.208333333336</v>
      </c>
      <c r="S532" s="10">
        <f t="shared" si="24"/>
        <v>40435.208333333336</v>
      </c>
      <c r="T532" t="b">
        <v>0</v>
      </c>
      <c r="U532" t="b">
        <v>1</v>
      </c>
      <c r="V532" t="s">
        <v>119</v>
      </c>
      <c r="W532" t="s">
        <v>2040</v>
      </c>
      <c r="X532" t="s">
        <v>2055</v>
      </c>
    </row>
    <row r="533" spans="1:24" ht="62.4" x14ac:dyDescent="0.3">
      <c r="A533">
        <v>531</v>
      </c>
      <c r="B533" t="s">
        <v>1107</v>
      </c>
      <c r="C533" s="3" t="s">
        <v>1108</v>
      </c>
      <c r="D533">
        <v>186700</v>
      </c>
      <c r="E533" s="7">
        <f>IF(ISERROR(F533*H533),0,F533*H533)</f>
        <v>214005.6</v>
      </c>
      <c r="F533">
        <v>178338</v>
      </c>
      <c r="G533" s="7">
        <f t="shared" si="25"/>
        <v>114.62538832351366</v>
      </c>
      <c r="H533">
        <v>1.2</v>
      </c>
      <c r="I533" t="s">
        <v>47</v>
      </c>
      <c r="J533" t="s">
        <v>47</v>
      </c>
      <c r="K533" s="7">
        <f t="shared" si="26"/>
        <v>27305.600000000006</v>
      </c>
      <c r="L533">
        <v>3640</v>
      </c>
      <c r="M533" s="6">
        <f>IF(ISERROR(E533/L533),0,E533/L533)</f>
        <v>58.792747252747255</v>
      </c>
      <c r="N533" t="s">
        <v>98</v>
      </c>
      <c r="O533" t="s">
        <v>99</v>
      </c>
      <c r="P533">
        <v>1384149600</v>
      </c>
      <c r="Q533">
        <v>1388988000</v>
      </c>
      <c r="R533" s="10">
        <f t="shared" si="24"/>
        <v>41589.25</v>
      </c>
      <c r="S533" s="10">
        <f t="shared" si="24"/>
        <v>41645.25</v>
      </c>
      <c r="T533" t="b">
        <v>0</v>
      </c>
      <c r="U533" t="b">
        <v>0</v>
      </c>
      <c r="V533" t="s">
        <v>89</v>
      </c>
      <c r="W533" t="s">
        <v>2052</v>
      </c>
      <c r="X533" t="s">
        <v>2053</v>
      </c>
    </row>
    <row r="534" spans="1:24" ht="46.8" x14ac:dyDescent="0.3">
      <c r="A534">
        <v>532</v>
      </c>
      <c r="B534" t="s">
        <v>1109</v>
      </c>
      <c r="C534" s="3" t="s">
        <v>1110</v>
      </c>
      <c r="D534">
        <v>1600</v>
      </c>
      <c r="E534" s="7">
        <f>IF(ISERROR(F534*H534),0,F534*H534)</f>
        <v>5954.04</v>
      </c>
      <c r="F534">
        <v>8046</v>
      </c>
      <c r="G534" s="7">
        <f t="shared" si="25"/>
        <v>372.1275</v>
      </c>
      <c r="H534">
        <v>0.74</v>
      </c>
      <c r="I534" t="s">
        <v>20</v>
      </c>
      <c r="J534" t="s">
        <v>20</v>
      </c>
      <c r="K534" s="7">
        <f t="shared" si="26"/>
        <v>4354.04</v>
      </c>
      <c r="L534">
        <v>126</v>
      </c>
      <c r="M534" s="6">
        <f>IF(ISERROR(E534/L534),0,E534/L534)</f>
        <v>47.254285714285714</v>
      </c>
      <c r="N534" t="s">
        <v>15</v>
      </c>
      <c r="O534" t="s">
        <v>16</v>
      </c>
      <c r="P534">
        <v>1516860000</v>
      </c>
      <c r="Q534">
        <v>1516946400</v>
      </c>
      <c r="R534" s="10">
        <f t="shared" si="24"/>
        <v>43125.25</v>
      </c>
      <c r="S534" s="10">
        <f t="shared" si="24"/>
        <v>43126.25</v>
      </c>
      <c r="T534" t="b">
        <v>0</v>
      </c>
      <c r="U534" t="b">
        <v>0</v>
      </c>
      <c r="V534" t="s">
        <v>33</v>
      </c>
      <c r="W534" t="s">
        <v>2038</v>
      </c>
      <c r="X534" t="s">
        <v>2044</v>
      </c>
    </row>
    <row r="535" spans="1:24" ht="46.8" x14ac:dyDescent="0.3">
      <c r="A535">
        <v>533</v>
      </c>
      <c r="B535" t="s">
        <v>1111</v>
      </c>
      <c r="C535" s="3" t="s">
        <v>1112</v>
      </c>
      <c r="D535">
        <v>115600</v>
      </c>
      <c r="E535" s="7">
        <f>IF(ISERROR(F535*H535),0,F535*H535)</f>
        <v>248516.1</v>
      </c>
      <c r="F535">
        <v>184086</v>
      </c>
      <c r="G535" s="7">
        <f t="shared" si="25"/>
        <v>214.97932525951558</v>
      </c>
      <c r="H535">
        <v>1.35</v>
      </c>
      <c r="I535" t="s">
        <v>20</v>
      </c>
      <c r="J535" t="s">
        <v>20</v>
      </c>
      <c r="K535" s="7">
        <f t="shared" si="26"/>
        <v>132916.1</v>
      </c>
      <c r="L535">
        <v>2218</v>
      </c>
      <c r="M535" s="6">
        <f>IF(ISERROR(E535/L535),0,E535/L535)</f>
        <v>112.04513074842201</v>
      </c>
      <c r="N535" t="s">
        <v>40</v>
      </c>
      <c r="O535" t="s">
        <v>41</v>
      </c>
      <c r="P535">
        <v>1374642000</v>
      </c>
      <c r="Q535">
        <v>1377752400</v>
      </c>
      <c r="R535" s="10">
        <f t="shared" si="24"/>
        <v>41479.208333333336</v>
      </c>
      <c r="S535" s="10">
        <f t="shared" si="24"/>
        <v>41515.208333333336</v>
      </c>
      <c r="T535" t="b">
        <v>0</v>
      </c>
      <c r="U535" t="b">
        <v>0</v>
      </c>
      <c r="V535" t="s">
        <v>60</v>
      </c>
      <c r="W535" t="s">
        <v>2036</v>
      </c>
      <c r="X535" t="s">
        <v>2048</v>
      </c>
    </row>
    <row r="536" spans="1:24" ht="46.8" x14ac:dyDescent="0.3">
      <c r="A536">
        <v>534</v>
      </c>
      <c r="B536" t="s">
        <v>1113</v>
      </c>
      <c r="C536" s="3" t="s">
        <v>1114</v>
      </c>
      <c r="D536">
        <v>89100</v>
      </c>
      <c r="E536" s="7">
        <f>IF(ISERROR(F536*H536),0,F536*H536)</f>
        <v>13385</v>
      </c>
      <c r="F536">
        <v>13385</v>
      </c>
      <c r="G536" s="7">
        <f t="shared" si="25"/>
        <v>15.022446689113355</v>
      </c>
      <c r="H536">
        <v>1</v>
      </c>
      <c r="I536" t="s">
        <v>14</v>
      </c>
      <c r="J536" t="s">
        <v>14</v>
      </c>
      <c r="K536" s="7">
        <f t="shared" si="26"/>
        <v>-75715</v>
      </c>
      <c r="L536">
        <v>243</v>
      </c>
      <c r="M536" s="6">
        <f>IF(ISERROR(E536/L536),0,E536/L536)</f>
        <v>55.08230452674897</v>
      </c>
      <c r="N536" t="s">
        <v>21</v>
      </c>
      <c r="O536" t="s">
        <v>22</v>
      </c>
      <c r="P536">
        <v>1534482000</v>
      </c>
      <c r="Q536">
        <v>1534568400</v>
      </c>
      <c r="R536" s="10">
        <f t="shared" si="24"/>
        <v>43329.208333333328</v>
      </c>
      <c r="S536" s="10">
        <f t="shared" si="24"/>
        <v>43330.208333333328</v>
      </c>
      <c r="T536" t="b">
        <v>0</v>
      </c>
      <c r="U536" t="b">
        <v>1</v>
      </c>
      <c r="V536" t="s">
        <v>53</v>
      </c>
      <c r="W536" t="s">
        <v>2039</v>
      </c>
      <c r="X536" t="s">
        <v>2047</v>
      </c>
    </row>
    <row r="537" spans="1:24" ht="46.8" x14ac:dyDescent="0.3">
      <c r="A537">
        <v>535</v>
      </c>
      <c r="B537" t="s">
        <v>1115</v>
      </c>
      <c r="C537" s="3" t="s">
        <v>1116</v>
      </c>
      <c r="D537">
        <v>2600</v>
      </c>
      <c r="E537" s="7">
        <f>IF(ISERROR(F537*H537),0,F537*H537)</f>
        <v>14036.960000000001</v>
      </c>
      <c r="F537">
        <v>12533</v>
      </c>
      <c r="G537" s="7">
        <f t="shared" si="25"/>
        <v>539.88307692307694</v>
      </c>
      <c r="H537">
        <v>1.1200000000000001</v>
      </c>
      <c r="I537" t="s">
        <v>20</v>
      </c>
      <c r="J537" t="s">
        <v>20</v>
      </c>
      <c r="K537" s="7">
        <f t="shared" si="26"/>
        <v>11436.960000000001</v>
      </c>
      <c r="L537">
        <v>202</v>
      </c>
      <c r="M537" s="6">
        <f>IF(ISERROR(E537/L537),0,E537/L537)</f>
        <v>69.489900990099017</v>
      </c>
      <c r="N537" t="s">
        <v>107</v>
      </c>
      <c r="O537" t="s">
        <v>108</v>
      </c>
      <c r="P537">
        <v>1528434000</v>
      </c>
      <c r="Q537">
        <v>1528606800</v>
      </c>
      <c r="R537" s="10">
        <f t="shared" si="24"/>
        <v>43259.208333333328</v>
      </c>
      <c r="S537" s="10">
        <f t="shared" si="24"/>
        <v>43261.208333333328</v>
      </c>
      <c r="T537" t="b">
        <v>0</v>
      </c>
      <c r="U537" t="b">
        <v>1</v>
      </c>
      <c r="V537" t="s">
        <v>33</v>
      </c>
      <c r="W537" t="s">
        <v>2038</v>
      </c>
      <c r="X537" t="s">
        <v>2044</v>
      </c>
    </row>
    <row r="538" spans="1:24" ht="46.8" x14ac:dyDescent="0.3">
      <c r="A538">
        <v>536</v>
      </c>
      <c r="B538" t="s">
        <v>1117</v>
      </c>
      <c r="C538" s="3" t="s">
        <v>1118</v>
      </c>
      <c r="D538">
        <v>9800</v>
      </c>
      <c r="E538" s="7">
        <f>IF(ISERROR(F538*H538),0,F538*H538)</f>
        <v>16460.640000000003</v>
      </c>
      <c r="F538">
        <v>14697</v>
      </c>
      <c r="G538" s="7">
        <f t="shared" si="25"/>
        <v>167.96571428571431</v>
      </c>
      <c r="H538">
        <v>1.1200000000000001</v>
      </c>
      <c r="I538" t="s">
        <v>20</v>
      </c>
      <c r="J538" t="s">
        <v>20</v>
      </c>
      <c r="K538" s="7">
        <f t="shared" si="26"/>
        <v>6660.6400000000031</v>
      </c>
      <c r="L538">
        <v>140</v>
      </c>
      <c r="M538" s="6">
        <f>IF(ISERROR(E538/L538),0,E538/L538)</f>
        <v>117.57600000000002</v>
      </c>
      <c r="N538" t="s">
        <v>107</v>
      </c>
      <c r="O538" t="s">
        <v>108</v>
      </c>
      <c r="P538">
        <v>1282626000</v>
      </c>
      <c r="Q538">
        <v>1284872400</v>
      </c>
      <c r="R538" s="10">
        <f t="shared" si="24"/>
        <v>40414.208333333336</v>
      </c>
      <c r="S538" s="10">
        <f t="shared" si="24"/>
        <v>40440.208333333336</v>
      </c>
      <c r="T538" t="b">
        <v>0</v>
      </c>
      <c r="U538" t="b">
        <v>0</v>
      </c>
      <c r="V538" t="s">
        <v>119</v>
      </c>
      <c r="W538" t="s">
        <v>2040</v>
      </c>
      <c r="X538" t="s">
        <v>2055</v>
      </c>
    </row>
    <row r="539" spans="1:24" ht="46.8" x14ac:dyDescent="0.3">
      <c r="A539">
        <v>537</v>
      </c>
      <c r="B539" t="s">
        <v>1119</v>
      </c>
      <c r="C539" s="3" t="s">
        <v>1120</v>
      </c>
      <c r="D539">
        <v>84400</v>
      </c>
      <c r="E539" s="7">
        <f>IF(ISERROR(F539*H539),0,F539*H539)</f>
        <v>14840.25</v>
      </c>
      <c r="F539">
        <v>98935</v>
      </c>
      <c r="G539" s="7">
        <f t="shared" si="25"/>
        <v>17.583234597156398</v>
      </c>
      <c r="H539">
        <v>0.15</v>
      </c>
      <c r="I539" t="s">
        <v>20</v>
      </c>
      <c r="J539" t="s">
        <v>14</v>
      </c>
      <c r="K539" s="7">
        <f t="shared" si="26"/>
        <v>-69559.75</v>
      </c>
      <c r="L539">
        <v>1052</v>
      </c>
      <c r="M539" s="6">
        <f>IF(ISERROR(E539/L539),0,E539/L539)</f>
        <v>14.106701520912548</v>
      </c>
      <c r="N539" t="s">
        <v>36</v>
      </c>
      <c r="O539" t="s">
        <v>37</v>
      </c>
      <c r="P539">
        <v>1535605200</v>
      </c>
      <c r="Q539">
        <v>1537592400</v>
      </c>
      <c r="R539" s="10">
        <f t="shared" si="24"/>
        <v>43342.208333333328</v>
      </c>
      <c r="S539" s="10">
        <f t="shared" si="24"/>
        <v>43365.208333333328</v>
      </c>
      <c r="T539" t="b">
        <v>1</v>
      </c>
      <c r="U539" t="b">
        <v>1</v>
      </c>
      <c r="V539" t="s">
        <v>42</v>
      </c>
      <c r="W539" t="s">
        <v>2039</v>
      </c>
      <c r="X539" t="s">
        <v>2045</v>
      </c>
    </row>
    <row r="540" spans="1:24" ht="46.8" x14ac:dyDescent="0.3">
      <c r="A540">
        <v>538</v>
      </c>
      <c r="B540" t="s">
        <v>1121</v>
      </c>
      <c r="C540" s="3" t="s">
        <v>1122</v>
      </c>
      <c r="D540">
        <v>151300</v>
      </c>
      <c r="E540" s="7">
        <f>IF(ISERROR(F540*H540),0,F540*H540)</f>
        <v>57034</v>
      </c>
      <c r="F540">
        <v>57034</v>
      </c>
      <c r="G540" s="7">
        <f t="shared" si="25"/>
        <v>37.695968274950431</v>
      </c>
      <c r="H540">
        <v>1</v>
      </c>
      <c r="I540" t="s">
        <v>14</v>
      </c>
      <c r="J540" t="s">
        <v>14</v>
      </c>
      <c r="K540" s="7">
        <f t="shared" si="26"/>
        <v>-94266</v>
      </c>
      <c r="L540">
        <v>1296</v>
      </c>
      <c r="M540" s="6">
        <f>IF(ISERROR(E540/L540),0,E540/L540)</f>
        <v>44.007716049382715</v>
      </c>
      <c r="N540" t="s">
        <v>21</v>
      </c>
      <c r="O540" t="s">
        <v>22</v>
      </c>
      <c r="P540">
        <v>1379826000</v>
      </c>
      <c r="Q540">
        <v>1381208400</v>
      </c>
      <c r="R540" s="10">
        <f t="shared" si="24"/>
        <v>41539.208333333336</v>
      </c>
      <c r="S540" s="10">
        <f t="shared" si="24"/>
        <v>41555.208333333336</v>
      </c>
      <c r="T540" t="b">
        <v>0</v>
      </c>
      <c r="U540" t="b">
        <v>0</v>
      </c>
      <c r="V540" t="s">
        <v>292</v>
      </c>
      <c r="W540" t="s">
        <v>2052</v>
      </c>
      <c r="X540" t="s">
        <v>2063</v>
      </c>
    </row>
    <row r="541" spans="1:24" ht="46.8" x14ac:dyDescent="0.3">
      <c r="A541">
        <v>539</v>
      </c>
      <c r="B541" t="s">
        <v>1123</v>
      </c>
      <c r="C541" s="3" t="s">
        <v>1124</v>
      </c>
      <c r="D541">
        <v>9800</v>
      </c>
      <c r="E541" s="7">
        <f>IF(ISERROR(F541*H541),0,F541*H541)</f>
        <v>7120</v>
      </c>
      <c r="F541">
        <v>7120</v>
      </c>
      <c r="G541" s="7">
        <f t="shared" si="25"/>
        <v>72.653061224489804</v>
      </c>
      <c r="H541">
        <v>1</v>
      </c>
      <c r="I541" t="s">
        <v>14</v>
      </c>
      <c r="J541" t="s">
        <v>14</v>
      </c>
      <c r="K541" s="7">
        <f t="shared" si="26"/>
        <v>-2680</v>
      </c>
      <c r="L541">
        <v>77</v>
      </c>
      <c r="M541" s="6">
        <f>IF(ISERROR(E541/L541),0,E541/L541)</f>
        <v>92.467532467532465</v>
      </c>
      <c r="N541" t="s">
        <v>21</v>
      </c>
      <c r="O541" t="s">
        <v>22</v>
      </c>
      <c r="P541">
        <v>1561957200</v>
      </c>
      <c r="Q541">
        <v>1562475600</v>
      </c>
      <c r="R541" s="10">
        <f t="shared" si="24"/>
        <v>43647.208333333328</v>
      </c>
      <c r="S541" s="10">
        <f t="shared" si="24"/>
        <v>43653.208333333328</v>
      </c>
      <c r="T541" t="b">
        <v>0</v>
      </c>
      <c r="U541" t="b">
        <v>1</v>
      </c>
      <c r="V541" t="s">
        <v>17</v>
      </c>
      <c r="W541" t="s">
        <v>2035</v>
      </c>
      <c r="X541" t="s">
        <v>2041</v>
      </c>
    </row>
    <row r="542" spans="1:24" ht="46.8" x14ac:dyDescent="0.3">
      <c r="A542">
        <v>540</v>
      </c>
      <c r="B542" t="s">
        <v>1125</v>
      </c>
      <c r="C542" s="3" t="s">
        <v>1126</v>
      </c>
      <c r="D542">
        <v>5300</v>
      </c>
      <c r="E542" s="7">
        <f>IF(ISERROR(F542*H542),0,F542*H542)</f>
        <v>14097</v>
      </c>
      <c r="F542">
        <v>14097</v>
      </c>
      <c r="G542" s="7">
        <f t="shared" si="25"/>
        <v>265.98113207547169</v>
      </c>
      <c r="H542">
        <v>1</v>
      </c>
      <c r="I542" t="s">
        <v>20</v>
      </c>
      <c r="J542" t="s">
        <v>20</v>
      </c>
      <c r="K542" s="7">
        <f t="shared" si="26"/>
        <v>8797</v>
      </c>
      <c r="L542">
        <v>247</v>
      </c>
      <c r="M542" s="6">
        <f>IF(ISERROR(E542/L542),0,E542/L542)</f>
        <v>57.072874493927124</v>
      </c>
      <c r="N542" t="s">
        <v>21</v>
      </c>
      <c r="O542" t="s">
        <v>22</v>
      </c>
      <c r="P542">
        <v>1525496400</v>
      </c>
      <c r="Q542">
        <v>1527397200</v>
      </c>
      <c r="R542" s="10">
        <f t="shared" si="24"/>
        <v>43225.208333333328</v>
      </c>
      <c r="S542" s="10">
        <f t="shared" si="24"/>
        <v>43247.208333333328</v>
      </c>
      <c r="T542" t="b">
        <v>0</v>
      </c>
      <c r="U542" t="b">
        <v>0</v>
      </c>
      <c r="V542" t="s">
        <v>122</v>
      </c>
      <c r="W542" t="s">
        <v>2056</v>
      </c>
      <c r="X542" t="s">
        <v>2057</v>
      </c>
    </row>
    <row r="543" spans="1:24" ht="62.4" x14ac:dyDescent="0.3">
      <c r="A543">
        <v>541</v>
      </c>
      <c r="B543" t="s">
        <v>1127</v>
      </c>
      <c r="C543" s="3" t="s">
        <v>1128</v>
      </c>
      <c r="D543">
        <v>178000</v>
      </c>
      <c r="E543" s="7">
        <f>IF(ISERROR(F543*H543),0,F543*H543)</f>
        <v>48256.320000000007</v>
      </c>
      <c r="F543">
        <v>43086</v>
      </c>
      <c r="G543" s="7">
        <f t="shared" si="25"/>
        <v>27.110292134831464</v>
      </c>
      <c r="H543">
        <v>1.1200000000000001</v>
      </c>
      <c r="I543" t="s">
        <v>14</v>
      </c>
      <c r="J543" t="s">
        <v>14</v>
      </c>
      <c r="K543" s="7">
        <f t="shared" si="26"/>
        <v>-129743.67999999999</v>
      </c>
      <c r="L543">
        <v>395</v>
      </c>
      <c r="M543" s="6">
        <f>IF(ISERROR(E543/L543),0,E543/L543)</f>
        <v>122.16789873417723</v>
      </c>
      <c r="N543" t="s">
        <v>107</v>
      </c>
      <c r="O543" t="s">
        <v>108</v>
      </c>
      <c r="P543">
        <v>1433912400</v>
      </c>
      <c r="Q543">
        <v>1436158800</v>
      </c>
      <c r="R543" s="10">
        <f t="shared" si="24"/>
        <v>42165.208333333328</v>
      </c>
      <c r="S543" s="10">
        <f t="shared" si="24"/>
        <v>42191.208333333328</v>
      </c>
      <c r="T543" t="b">
        <v>0</v>
      </c>
      <c r="U543" t="b">
        <v>0</v>
      </c>
      <c r="V543" t="s">
        <v>292</v>
      </c>
      <c r="W543" t="s">
        <v>2052</v>
      </c>
      <c r="X543" t="s">
        <v>2063</v>
      </c>
    </row>
    <row r="544" spans="1:24" ht="46.8" x14ac:dyDescent="0.3">
      <c r="A544">
        <v>542</v>
      </c>
      <c r="B544" t="s">
        <v>1129</v>
      </c>
      <c r="C544" s="3" t="s">
        <v>1130</v>
      </c>
      <c r="D544">
        <v>77000</v>
      </c>
      <c r="E544" s="7">
        <f>IF(ISERROR(F544*H544),0,F544*H544)</f>
        <v>2605.5</v>
      </c>
      <c r="F544">
        <v>1930</v>
      </c>
      <c r="G544" s="7">
        <f t="shared" si="25"/>
        <v>3.383766233766234</v>
      </c>
      <c r="H544">
        <v>1.35</v>
      </c>
      <c r="I544" t="s">
        <v>14</v>
      </c>
      <c r="J544" t="s">
        <v>14</v>
      </c>
      <c r="K544" s="7">
        <f t="shared" si="26"/>
        <v>-74394.5</v>
      </c>
      <c r="L544">
        <v>49</v>
      </c>
      <c r="M544" s="6">
        <f>IF(ISERROR(E544/L544),0,E544/L544)</f>
        <v>53.173469387755105</v>
      </c>
      <c r="N544" t="s">
        <v>40</v>
      </c>
      <c r="O544" t="s">
        <v>41</v>
      </c>
      <c r="P544">
        <v>1453442400</v>
      </c>
      <c r="Q544">
        <v>1456034400</v>
      </c>
      <c r="R544" s="10">
        <f t="shared" si="24"/>
        <v>42391.25</v>
      </c>
      <c r="S544" s="10">
        <f t="shared" si="24"/>
        <v>42421.25</v>
      </c>
      <c r="T544" t="b">
        <v>0</v>
      </c>
      <c r="U544" t="b">
        <v>0</v>
      </c>
      <c r="V544" t="s">
        <v>60</v>
      </c>
      <c r="W544" t="s">
        <v>2036</v>
      </c>
      <c r="X544" t="s">
        <v>2048</v>
      </c>
    </row>
    <row r="545" spans="1:24" ht="46.8" x14ac:dyDescent="0.3">
      <c r="A545">
        <v>543</v>
      </c>
      <c r="B545" t="s">
        <v>1131</v>
      </c>
      <c r="C545" s="3" t="s">
        <v>1132</v>
      </c>
      <c r="D545">
        <v>84900</v>
      </c>
      <c r="E545" s="7">
        <f>IF(ISERROR(F545*H545),0,F545*H545)</f>
        <v>13864</v>
      </c>
      <c r="F545">
        <v>13864</v>
      </c>
      <c r="G545" s="7">
        <f t="shared" si="25"/>
        <v>16.329799764428738</v>
      </c>
      <c r="H545">
        <v>1</v>
      </c>
      <c r="I545" t="s">
        <v>14</v>
      </c>
      <c r="J545" t="s">
        <v>14</v>
      </c>
      <c r="K545" s="7">
        <f t="shared" si="26"/>
        <v>-71036</v>
      </c>
      <c r="L545">
        <v>180</v>
      </c>
      <c r="M545" s="6">
        <f>IF(ISERROR(E545/L545),0,E545/L545)</f>
        <v>77.022222222222226</v>
      </c>
      <c r="N545" t="s">
        <v>21</v>
      </c>
      <c r="O545" t="s">
        <v>22</v>
      </c>
      <c r="P545">
        <v>1378875600</v>
      </c>
      <c r="Q545">
        <v>1380171600</v>
      </c>
      <c r="R545" s="10">
        <f t="shared" si="24"/>
        <v>41528.208333333336</v>
      </c>
      <c r="S545" s="10">
        <f t="shared" si="24"/>
        <v>41543.208333333336</v>
      </c>
      <c r="T545" t="b">
        <v>0</v>
      </c>
      <c r="U545" t="b">
        <v>0</v>
      </c>
      <c r="V545" t="s">
        <v>89</v>
      </c>
      <c r="W545" t="s">
        <v>2052</v>
      </c>
      <c r="X545" t="s">
        <v>2053</v>
      </c>
    </row>
    <row r="546" spans="1:24" ht="46.8" x14ac:dyDescent="0.3">
      <c r="A546">
        <v>544</v>
      </c>
      <c r="B546" t="s">
        <v>1133</v>
      </c>
      <c r="C546" s="3" t="s">
        <v>1134</v>
      </c>
      <c r="D546">
        <v>2800</v>
      </c>
      <c r="E546" s="7">
        <f>IF(ISERROR(F546*H546),0,F546*H546)</f>
        <v>7742</v>
      </c>
      <c r="F546">
        <v>7742</v>
      </c>
      <c r="G546" s="7">
        <f t="shared" si="25"/>
        <v>276.5</v>
      </c>
      <c r="H546">
        <v>1</v>
      </c>
      <c r="I546" t="s">
        <v>20</v>
      </c>
      <c r="J546" t="s">
        <v>20</v>
      </c>
      <c r="K546" s="7">
        <f t="shared" si="26"/>
        <v>4942</v>
      </c>
      <c r="L546">
        <v>84</v>
      </c>
      <c r="M546" s="6">
        <f>IF(ISERROR(E546/L546),0,E546/L546)</f>
        <v>92.166666666666671</v>
      </c>
      <c r="N546" t="s">
        <v>21</v>
      </c>
      <c r="O546" t="s">
        <v>22</v>
      </c>
      <c r="P546">
        <v>1452232800</v>
      </c>
      <c r="Q546">
        <v>1453356000</v>
      </c>
      <c r="R546" s="10">
        <f t="shared" si="24"/>
        <v>42377.25</v>
      </c>
      <c r="S546" s="10">
        <f t="shared" si="24"/>
        <v>42390.25</v>
      </c>
      <c r="T546" t="b">
        <v>0</v>
      </c>
      <c r="U546" t="b">
        <v>0</v>
      </c>
      <c r="V546" t="s">
        <v>23</v>
      </c>
      <c r="W546" t="s">
        <v>2036</v>
      </c>
      <c r="X546" t="s">
        <v>2042</v>
      </c>
    </row>
    <row r="547" spans="1:24" ht="46.8" x14ac:dyDescent="0.3">
      <c r="A547">
        <v>545</v>
      </c>
      <c r="B547" t="s">
        <v>1135</v>
      </c>
      <c r="C547" s="3" t="s">
        <v>1136</v>
      </c>
      <c r="D547">
        <v>184800</v>
      </c>
      <c r="E547" s="7">
        <f>IF(ISERROR(F547*H547),0,F547*H547)</f>
        <v>164109</v>
      </c>
      <c r="F547">
        <v>164109</v>
      </c>
      <c r="G547" s="7">
        <f t="shared" si="25"/>
        <v>88.803571428571431</v>
      </c>
      <c r="H547">
        <v>1</v>
      </c>
      <c r="I547" t="s">
        <v>14</v>
      </c>
      <c r="J547" t="s">
        <v>14</v>
      </c>
      <c r="K547" s="7">
        <f t="shared" si="26"/>
        <v>-20691</v>
      </c>
      <c r="L547">
        <v>2690</v>
      </c>
      <c r="M547" s="6">
        <f>IF(ISERROR(E547/L547),0,E547/L547)</f>
        <v>61.007063197026021</v>
      </c>
      <c r="N547" t="s">
        <v>21</v>
      </c>
      <c r="O547" t="s">
        <v>22</v>
      </c>
      <c r="P547">
        <v>1577253600</v>
      </c>
      <c r="Q547">
        <v>1578981600</v>
      </c>
      <c r="R547" s="10">
        <f t="shared" si="24"/>
        <v>43824.25</v>
      </c>
      <c r="S547" s="10">
        <f t="shared" si="24"/>
        <v>43844.25</v>
      </c>
      <c r="T547" t="b">
        <v>0</v>
      </c>
      <c r="U547" t="b">
        <v>0</v>
      </c>
      <c r="V547" t="s">
        <v>33</v>
      </c>
      <c r="W547" t="s">
        <v>2038</v>
      </c>
      <c r="X547" t="s">
        <v>2044</v>
      </c>
    </row>
    <row r="548" spans="1:24" ht="46.8" x14ac:dyDescent="0.3">
      <c r="A548">
        <v>546</v>
      </c>
      <c r="B548" t="s">
        <v>1137</v>
      </c>
      <c r="C548" s="3" t="s">
        <v>1138</v>
      </c>
      <c r="D548">
        <v>4200</v>
      </c>
      <c r="E548" s="7">
        <f>IF(ISERROR(F548*H548),0,F548*H548)</f>
        <v>6870</v>
      </c>
      <c r="F548">
        <v>6870</v>
      </c>
      <c r="G548" s="7">
        <f t="shared" si="25"/>
        <v>163.57142857142856</v>
      </c>
      <c r="H548">
        <v>1</v>
      </c>
      <c r="I548" t="s">
        <v>20</v>
      </c>
      <c r="J548" t="s">
        <v>20</v>
      </c>
      <c r="K548" s="7">
        <f t="shared" si="26"/>
        <v>2670</v>
      </c>
      <c r="L548">
        <v>88</v>
      </c>
      <c r="M548" s="6">
        <f>IF(ISERROR(E548/L548),0,E548/L548)</f>
        <v>78.068181818181813</v>
      </c>
      <c r="N548" t="s">
        <v>21</v>
      </c>
      <c r="O548" t="s">
        <v>22</v>
      </c>
      <c r="P548">
        <v>1537160400</v>
      </c>
      <c r="Q548">
        <v>1537419600</v>
      </c>
      <c r="R548" s="10">
        <f t="shared" si="24"/>
        <v>43360.208333333328</v>
      </c>
      <c r="S548" s="10">
        <f t="shared" si="24"/>
        <v>43363.208333333328</v>
      </c>
      <c r="T548" t="b">
        <v>0</v>
      </c>
      <c r="U548" t="b">
        <v>1</v>
      </c>
      <c r="V548" t="s">
        <v>33</v>
      </c>
      <c r="W548" t="s">
        <v>2038</v>
      </c>
      <c r="X548" t="s">
        <v>2044</v>
      </c>
    </row>
    <row r="549" spans="1:24" ht="62.4" x14ac:dyDescent="0.3">
      <c r="A549">
        <v>547</v>
      </c>
      <c r="B549" t="s">
        <v>1139</v>
      </c>
      <c r="C549" s="3" t="s">
        <v>1140</v>
      </c>
      <c r="D549">
        <v>1300</v>
      </c>
      <c r="E549" s="7">
        <f>IF(ISERROR(F549*H549),0,F549*H549)</f>
        <v>12597</v>
      </c>
      <c r="F549">
        <v>12597</v>
      </c>
      <c r="G549" s="7">
        <f t="shared" si="25"/>
        <v>969</v>
      </c>
      <c r="H549">
        <v>1</v>
      </c>
      <c r="I549" t="s">
        <v>20</v>
      </c>
      <c r="J549" t="s">
        <v>20</v>
      </c>
      <c r="K549" s="7">
        <f t="shared" si="26"/>
        <v>11297</v>
      </c>
      <c r="L549">
        <v>156</v>
      </c>
      <c r="M549" s="6">
        <f>IF(ISERROR(E549/L549),0,E549/L549)</f>
        <v>80.75</v>
      </c>
      <c r="N549" t="s">
        <v>21</v>
      </c>
      <c r="O549" t="s">
        <v>22</v>
      </c>
      <c r="P549">
        <v>1422165600</v>
      </c>
      <c r="Q549">
        <v>1423202400</v>
      </c>
      <c r="R549" s="10">
        <f t="shared" si="24"/>
        <v>42029.25</v>
      </c>
      <c r="S549" s="10">
        <f t="shared" si="24"/>
        <v>42041.25</v>
      </c>
      <c r="T549" t="b">
        <v>0</v>
      </c>
      <c r="U549" t="b">
        <v>0</v>
      </c>
      <c r="V549" t="s">
        <v>53</v>
      </c>
      <c r="W549" t="s">
        <v>2039</v>
      </c>
      <c r="X549" t="s">
        <v>2047</v>
      </c>
    </row>
    <row r="550" spans="1:24" ht="46.8" x14ac:dyDescent="0.3">
      <c r="A550">
        <v>548</v>
      </c>
      <c r="B550" t="s">
        <v>1141</v>
      </c>
      <c r="C550" s="3" t="s">
        <v>1142</v>
      </c>
      <c r="D550">
        <v>66100</v>
      </c>
      <c r="E550" s="7">
        <f>IF(ISERROR(F550*H550),0,F550*H550)</f>
        <v>179074</v>
      </c>
      <c r="F550">
        <v>179074</v>
      </c>
      <c r="G550" s="7">
        <f t="shared" si="25"/>
        <v>270.91376701966715</v>
      </c>
      <c r="H550">
        <v>1</v>
      </c>
      <c r="I550" t="s">
        <v>20</v>
      </c>
      <c r="J550" t="s">
        <v>20</v>
      </c>
      <c r="K550" s="7">
        <f t="shared" si="26"/>
        <v>112974</v>
      </c>
      <c r="L550">
        <v>2985</v>
      </c>
      <c r="M550" s="6">
        <f>IF(ISERROR(E550/L550),0,E550/L550)</f>
        <v>59.991289782244557</v>
      </c>
      <c r="N550" t="s">
        <v>21</v>
      </c>
      <c r="O550" t="s">
        <v>22</v>
      </c>
      <c r="P550">
        <v>1459486800</v>
      </c>
      <c r="Q550">
        <v>1460610000</v>
      </c>
      <c r="R550" s="10">
        <f t="shared" si="24"/>
        <v>42461.208333333328</v>
      </c>
      <c r="S550" s="10">
        <f t="shared" si="24"/>
        <v>42474.208333333328</v>
      </c>
      <c r="T550" t="b">
        <v>0</v>
      </c>
      <c r="U550" t="b">
        <v>0</v>
      </c>
      <c r="V550" t="s">
        <v>33</v>
      </c>
      <c r="W550" t="s">
        <v>2038</v>
      </c>
      <c r="X550" t="s">
        <v>2044</v>
      </c>
    </row>
    <row r="551" spans="1:24" ht="62.4" x14ac:dyDescent="0.3">
      <c r="A551">
        <v>549</v>
      </c>
      <c r="B551" t="s">
        <v>1143</v>
      </c>
      <c r="C551" s="3" t="s">
        <v>1144</v>
      </c>
      <c r="D551">
        <v>29500</v>
      </c>
      <c r="E551" s="7">
        <f>IF(ISERROR(F551*H551),0,F551*H551)</f>
        <v>83843</v>
      </c>
      <c r="F551">
        <v>83843</v>
      </c>
      <c r="G551" s="7">
        <f t="shared" si="25"/>
        <v>284.21355932203392</v>
      </c>
      <c r="H551">
        <v>1</v>
      </c>
      <c r="I551" t="s">
        <v>20</v>
      </c>
      <c r="J551" t="s">
        <v>20</v>
      </c>
      <c r="K551" s="7">
        <f t="shared" si="26"/>
        <v>54343</v>
      </c>
      <c r="L551">
        <v>762</v>
      </c>
      <c r="M551" s="6">
        <f>IF(ISERROR(E551/L551),0,E551/L551)</f>
        <v>110.03018372703411</v>
      </c>
      <c r="N551" t="s">
        <v>21</v>
      </c>
      <c r="O551" t="s">
        <v>22</v>
      </c>
      <c r="P551">
        <v>1369717200</v>
      </c>
      <c r="Q551">
        <v>1370494800</v>
      </c>
      <c r="R551" s="10">
        <f t="shared" si="24"/>
        <v>41422.208333333336</v>
      </c>
      <c r="S551" s="10">
        <f t="shared" si="24"/>
        <v>41431.208333333336</v>
      </c>
      <c r="T551" t="b">
        <v>0</v>
      </c>
      <c r="U551" t="b">
        <v>0</v>
      </c>
      <c r="V551" t="s">
        <v>65</v>
      </c>
      <c r="W551" t="s">
        <v>2037</v>
      </c>
      <c r="X551" t="s">
        <v>2049</v>
      </c>
    </row>
    <row r="552" spans="1:24" ht="46.8" x14ac:dyDescent="0.3">
      <c r="A552">
        <v>550</v>
      </c>
      <c r="B552" t="s">
        <v>1145</v>
      </c>
      <c r="C552" s="3" t="s">
        <v>1146</v>
      </c>
      <c r="D552">
        <v>100</v>
      </c>
      <c r="E552" s="7">
        <f>IF(ISERROR(F552*H552),0,F552*H552)</f>
        <v>4.8</v>
      </c>
      <c r="F552">
        <v>4</v>
      </c>
      <c r="G552" s="7">
        <f t="shared" si="25"/>
        <v>4.8</v>
      </c>
      <c r="H552">
        <v>1.2</v>
      </c>
      <c r="I552" t="s">
        <v>74</v>
      </c>
      <c r="J552" t="s">
        <v>74</v>
      </c>
      <c r="K552" s="7">
        <f t="shared" si="26"/>
        <v>-95.2</v>
      </c>
      <c r="L552">
        <v>1</v>
      </c>
      <c r="M552" s="6">
        <f>IF(ISERROR(E552/L552),0,E552/L552)</f>
        <v>4.8</v>
      </c>
      <c r="N552" t="s">
        <v>98</v>
      </c>
      <c r="O552" t="s">
        <v>99</v>
      </c>
      <c r="P552">
        <v>1330495200</v>
      </c>
      <c r="Q552">
        <v>1332306000</v>
      </c>
      <c r="R552" s="10">
        <f t="shared" si="24"/>
        <v>40968.25</v>
      </c>
      <c r="S552" s="10">
        <f t="shared" si="24"/>
        <v>40989.208333333336</v>
      </c>
      <c r="T552" t="b">
        <v>0</v>
      </c>
      <c r="U552" t="b">
        <v>0</v>
      </c>
      <c r="V552" t="s">
        <v>60</v>
      </c>
      <c r="W552" t="s">
        <v>2036</v>
      </c>
      <c r="X552" t="s">
        <v>2048</v>
      </c>
    </row>
    <row r="553" spans="1:24" ht="62.4" x14ac:dyDescent="0.3">
      <c r="A553">
        <v>551</v>
      </c>
      <c r="B553" t="s">
        <v>1147</v>
      </c>
      <c r="C553" s="3" t="s">
        <v>1148</v>
      </c>
      <c r="D553">
        <v>180100</v>
      </c>
      <c r="E553" s="7">
        <f>IF(ISERROR(F553*H553),0,F553*H553)</f>
        <v>72862.62</v>
      </c>
      <c r="F553">
        <v>105598</v>
      </c>
      <c r="G553" s="7">
        <f t="shared" si="25"/>
        <v>40.456757357023868</v>
      </c>
      <c r="H553">
        <v>0.69</v>
      </c>
      <c r="I553" t="s">
        <v>14</v>
      </c>
      <c r="J553" t="s">
        <v>14</v>
      </c>
      <c r="K553" s="7">
        <f t="shared" si="26"/>
        <v>-107237.38</v>
      </c>
      <c r="L553">
        <v>2779</v>
      </c>
      <c r="M553" s="6">
        <f>IF(ISERROR(E553/L553),0,E553/L553)</f>
        <v>26.219006836991721</v>
      </c>
      <c r="N553" t="s">
        <v>26</v>
      </c>
      <c r="O553" t="s">
        <v>27</v>
      </c>
      <c r="P553">
        <v>1419055200</v>
      </c>
      <c r="Q553">
        <v>1422511200</v>
      </c>
      <c r="R553" s="10">
        <f t="shared" si="24"/>
        <v>41993.25</v>
      </c>
      <c r="S553" s="10">
        <f t="shared" si="24"/>
        <v>42033.25</v>
      </c>
      <c r="T553" t="b">
        <v>0</v>
      </c>
      <c r="U553" t="b">
        <v>1</v>
      </c>
      <c r="V553" t="s">
        <v>28</v>
      </c>
      <c r="W553" t="s">
        <v>2037</v>
      </c>
      <c r="X553" t="s">
        <v>2043</v>
      </c>
    </row>
    <row r="554" spans="1:24" ht="62.4" x14ac:dyDescent="0.3">
      <c r="A554">
        <v>552</v>
      </c>
      <c r="B554" t="s">
        <v>1149</v>
      </c>
      <c r="C554" s="3" t="s">
        <v>1150</v>
      </c>
      <c r="D554">
        <v>9000</v>
      </c>
      <c r="E554" s="7">
        <f>IF(ISERROR(F554*H554),0,F554*H554)</f>
        <v>8866</v>
      </c>
      <c r="F554">
        <v>8866</v>
      </c>
      <c r="G554" s="7">
        <f t="shared" si="25"/>
        <v>98.51111111111112</v>
      </c>
      <c r="H554">
        <v>1</v>
      </c>
      <c r="I554" t="s">
        <v>14</v>
      </c>
      <c r="J554" t="s">
        <v>14</v>
      </c>
      <c r="K554" s="7">
        <f t="shared" si="26"/>
        <v>-134</v>
      </c>
      <c r="L554">
        <v>92</v>
      </c>
      <c r="M554" s="6">
        <f>IF(ISERROR(E554/L554),0,E554/L554)</f>
        <v>96.369565217391298</v>
      </c>
      <c r="N554" t="s">
        <v>21</v>
      </c>
      <c r="O554" t="s">
        <v>22</v>
      </c>
      <c r="P554">
        <v>1480140000</v>
      </c>
      <c r="Q554">
        <v>1480312800</v>
      </c>
      <c r="R554" s="10">
        <f t="shared" si="24"/>
        <v>42700.25</v>
      </c>
      <c r="S554" s="10">
        <f t="shared" si="24"/>
        <v>42702.25</v>
      </c>
      <c r="T554" t="b">
        <v>0</v>
      </c>
      <c r="U554" t="b">
        <v>0</v>
      </c>
      <c r="V554" t="s">
        <v>33</v>
      </c>
      <c r="W554" t="s">
        <v>2038</v>
      </c>
      <c r="X554" t="s">
        <v>2044</v>
      </c>
    </row>
    <row r="555" spans="1:24" ht="46.8" x14ac:dyDescent="0.3">
      <c r="A555">
        <v>553</v>
      </c>
      <c r="B555" t="s">
        <v>1151</v>
      </c>
      <c r="C555" s="3" t="s">
        <v>1152</v>
      </c>
      <c r="D555">
        <v>170600</v>
      </c>
      <c r="E555" s="7">
        <f>IF(ISERROR(F555*H555),0,F555*H555)</f>
        <v>75022</v>
      </c>
      <c r="F555">
        <v>75022</v>
      </c>
      <c r="G555" s="7">
        <f t="shared" si="25"/>
        <v>43.975381008206334</v>
      </c>
      <c r="H555">
        <v>1</v>
      </c>
      <c r="I555" t="s">
        <v>14</v>
      </c>
      <c r="J555" t="s">
        <v>14</v>
      </c>
      <c r="K555" s="7">
        <f t="shared" si="26"/>
        <v>-95578</v>
      </c>
      <c r="L555">
        <v>1028</v>
      </c>
      <c r="M555" s="6">
        <f>IF(ISERROR(E555/L555),0,E555/L555)</f>
        <v>72.978599221789878</v>
      </c>
      <c r="N555" t="s">
        <v>21</v>
      </c>
      <c r="O555" t="s">
        <v>22</v>
      </c>
      <c r="P555">
        <v>1293948000</v>
      </c>
      <c r="Q555">
        <v>1294034400</v>
      </c>
      <c r="R555" s="10">
        <f t="shared" si="24"/>
        <v>40545.25</v>
      </c>
      <c r="S555" s="10">
        <f t="shared" si="24"/>
        <v>40546.25</v>
      </c>
      <c r="T555" t="b">
        <v>0</v>
      </c>
      <c r="U555" t="b">
        <v>0</v>
      </c>
      <c r="V555" t="s">
        <v>23</v>
      </c>
      <c r="W555" t="s">
        <v>2036</v>
      </c>
      <c r="X555" t="s">
        <v>2042</v>
      </c>
    </row>
    <row r="556" spans="1:24" ht="78" x14ac:dyDescent="0.3">
      <c r="A556">
        <v>554</v>
      </c>
      <c r="B556" t="s">
        <v>1153</v>
      </c>
      <c r="C556" s="3" t="s">
        <v>1154</v>
      </c>
      <c r="D556">
        <v>9500</v>
      </c>
      <c r="E556" s="7">
        <f>IF(ISERROR(F556*H556),0,F556*H556)</f>
        <v>10661.92</v>
      </c>
      <c r="F556">
        <v>14408</v>
      </c>
      <c r="G556" s="7">
        <f t="shared" si="25"/>
        <v>112.23073684210527</v>
      </c>
      <c r="H556">
        <v>0.74</v>
      </c>
      <c r="I556" t="s">
        <v>20</v>
      </c>
      <c r="J556" t="s">
        <v>20</v>
      </c>
      <c r="K556" s="7">
        <f t="shared" si="26"/>
        <v>1161.92</v>
      </c>
      <c r="L556">
        <v>554</v>
      </c>
      <c r="M556" s="6">
        <f>IF(ISERROR(E556/L556),0,E556/L556)</f>
        <v>19.245342960288809</v>
      </c>
      <c r="N556" t="s">
        <v>15</v>
      </c>
      <c r="O556" t="s">
        <v>16</v>
      </c>
      <c r="P556">
        <v>1482127200</v>
      </c>
      <c r="Q556">
        <v>1482645600</v>
      </c>
      <c r="R556" s="10">
        <f t="shared" si="24"/>
        <v>42723.25</v>
      </c>
      <c r="S556" s="10">
        <f t="shared" si="24"/>
        <v>42729.25</v>
      </c>
      <c r="T556" t="b">
        <v>0</v>
      </c>
      <c r="U556" t="b">
        <v>0</v>
      </c>
      <c r="V556" t="s">
        <v>60</v>
      </c>
      <c r="W556" t="s">
        <v>2036</v>
      </c>
      <c r="X556" t="s">
        <v>2048</v>
      </c>
    </row>
    <row r="557" spans="1:24" ht="46.8" x14ac:dyDescent="0.3">
      <c r="A557">
        <v>555</v>
      </c>
      <c r="B557" t="s">
        <v>1155</v>
      </c>
      <c r="C557" s="3" t="s">
        <v>1156</v>
      </c>
      <c r="D557">
        <v>6300</v>
      </c>
      <c r="E557" s="7">
        <f>IF(ISERROR(F557*H557),0,F557*H557)</f>
        <v>2113.35</v>
      </c>
      <c r="F557">
        <v>14089</v>
      </c>
      <c r="G557" s="7">
        <f t="shared" si="25"/>
        <v>33.545238095238098</v>
      </c>
      <c r="H557">
        <v>0.15</v>
      </c>
      <c r="I557" t="s">
        <v>20</v>
      </c>
      <c r="J557" t="s">
        <v>14</v>
      </c>
      <c r="K557" s="7">
        <f t="shared" si="26"/>
        <v>-4186.6499999999996</v>
      </c>
      <c r="L557">
        <v>135</v>
      </c>
      <c r="M557" s="6">
        <f>IF(ISERROR(E557/L557),0,E557/L557)</f>
        <v>15.654444444444444</v>
      </c>
      <c r="N557" t="s">
        <v>36</v>
      </c>
      <c r="O557" t="s">
        <v>37</v>
      </c>
      <c r="P557">
        <v>1396414800</v>
      </c>
      <c r="Q557">
        <v>1399093200</v>
      </c>
      <c r="R557" s="10">
        <f t="shared" si="24"/>
        <v>41731.208333333336</v>
      </c>
      <c r="S557" s="10">
        <f t="shared" si="24"/>
        <v>41762.208333333336</v>
      </c>
      <c r="T557" t="b">
        <v>0</v>
      </c>
      <c r="U557" t="b">
        <v>0</v>
      </c>
      <c r="V557" t="s">
        <v>23</v>
      </c>
      <c r="W557" t="s">
        <v>2036</v>
      </c>
      <c r="X557" t="s">
        <v>2042</v>
      </c>
    </row>
    <row r="558" spans="1:24" ht="31.2" x14ac:dyDescent="0.3">
      <c r="A558">
        <v>556</v>
      </c>
      <c r="B558" t="s">
        <v>442</v>
      </c>
      <c r="C558" s="3" t="s">
        <v>1157</v>
      </c>
      <c r="D558">
        <v>5200</v>
      </c>
      <c r="E558" s="7">
        <f>IF(ISERROR(F558*H558),0,F558*H558)</f>
        <v>12467</v>
      </c>
      <c r="F558">
        <v>12467</v>
      </c>
      <c r="G558" s="7">
        <f t="shared" si="25"/>
        <v>239.75</v>
      </c>
      <c r="H558">
        <v>1</v>
      </c>
      <c r="I558" t="s">
        <v>20</v>
      </c>
      <c r="J558" t="s">
        <v>20</v>
      </c>
      <c r="K558" s="7">
        <f t="shared" si="26"/>
        <v>7267</v>
      </c>
      <c r="L558">
        <v>122</v>
      </c>
      <c r="M558" s="6">
        <f>IF(ISERROR(E558/L558),0,E558/L558)</f>
        <v>102.18852459016394</v>
      </c>
      <c r="N558" t="s">
        <v>21</v>
      </c>
      <c r="O558" t="s">
        <v>22</v>
      </c>
      <c r="P558">
        <v>1315285200</v>
      </c>
      <c r="Q558">
        <v>1315890000</v>
      </c>
      <c r="R558" s="10">
        <f t="shared" si="24"/>
        <v>40792.208333333336</v>
      </c>
      <c r="S558" s="10">
        <f t="shared" si="24"/>
        <v>40799.208333333336</v>
      </c>
      <c r="T558" t="b">
        <v>0</v>
      </c>
      <c r="U558" t="b">
        <v>1</v>
      </c>
      <c r="V558" t="s">
        <v>206</v>
      </c>
      <c r="W558" t="s">
        <v>2040</v>
      </c>
      <c r="X558" t="s">
        <v>2061</v>
      </c>
    </row>
    <row r="559" spans="1:24" ht="62.4" x14ac:dyDescent="0.3">
      <c r="A559">
        <v>557</v>
      </c>
      <c r="B559" t="s">
        <v>1158</v>
      </c>
      <c r="C559" s="3" t="s">
        <v>1159</v>
      </c>
      <c r="D559">
        <v>6000</v>
      </c>
      <c r="E559" s="7">
        <f>IF(ISERROR(F559*H559),0,F559*H559)</f>
        <v>11960</v>
      </c>
      <c r="F559">
        <v>11960</v>
      </c>
      <c r="G559" s="7">
        <f t="shared" si="25"/>
        <v>199.33333333333334</v>
      </c>
      <c r="H559">
        <v>1</v>
      </c>
      <c r="I559" t="s">
        <v>20</v>
      </c>
      <c r="J559" t="s">
        <v>20</v>
      </c>
      <c r="K559" s="7">
        <f t="shared" si="26"/>
        <v>5960</v>
      </c>
      <c r="L559">
        <v>221</v>
      </c>
      <c r="M559" s="6">
        <f>IF(ISERROR(E559/L559),0,E559/L559)</f>
        <v>54.117647058823529</v>
      </c>
      <c r="N559" t="s">
        <v>21</v>
      </c>
      <c r="O559" t="s">
        <v>22</v>
      </c>
      <c r="P559">
        <v>1443762000</v>
      </c>
      <c r="Q559">
        <v>1444021200</v>
      </c>
      <c r="R559" s="10">
        <f t="shared" si="24"/>
        <v>42279.208333333328</v>
      </c>
      <c r="S559" s="10">
        <f t="shared" si="24"/>
        <v>42282.208333333328</v>
      </c>
      <c r="T559" t="b">
        <v>0</v>
      </c>
      <c r="U559" t="b">
        <v>1</v>
      </c>
      <c r="V559" t="s">
        <v>474</v>
      </c>
      <c r="W559" t="s">
        <v>2039</v>
      </c>
      <c r="X559" t="s">
        <v>2065</v>
      </c>
    </row>
    <row r="560" spans="1:24" ht="46.8" x14ac:dyDescent="0.3">
      <c r="A560">
        <v>558</v>
      </c>
      <c r="B560" t="s">
        <v>1160</v>
      </c>
      <c r="C560" s="3" t="s">
        <v>1161</v>
      </c>
      <c r="D560">
        <v>5800</v>
      </c>
      <c r="E560" s="7">
        <f>IF(ISERROR(F560*H560),0,F560*H560)</f>
        <v>7966</v>
      </c>
      <c r="F560">
        <v>7966</v>
      </c>
      <c r="G560" s="7">
        <f t="shared" si="25"/>
        <v>137.34482758620689</v>
      </c>
      <c r="H560">
        <v>1</v>
      </c>
      <c r="I560" t="s">
        <v>20</v>
      </c>
      <c r="J560" t="s">
        <v>20</v>
      </c>
      <c r="K560" s="7">
        <f t="shared" si="26"/>
        <v>2166</v>
      </c>
      <c r="L560">
        <v>126</v>
      </c>
      <c r="M560" s="6">
        <f>IF(ISERROR(E560/L560),0,E560/L560)</f>
        <v>63.222222222222221</v>
      </c>
      <c r="N560" t="s">
        <v>21</v>
      </c>
      <c r="O560" t="s">
        <v>22</v>
      </c>
      <c r="P560">
        <v>1456293600</v>
      </c>
      <c r="Q560">
        <v>1460005200</v>
      </c>
      <c r="R560" s="10">
        <f t="shared" si="24"/>
        <v>42424.25</v>
      </c>
      <c r="S560" s="10">
        <f t="shared" si="24"/>
        <v>42467.208333333328</v>
      </c>
      <c r="T560" t="b">
        <v>0</v>
      </c>
      <c r="U560" t="b">
        <v>0</v>
      </c>
      <c r="V560" t="s">
        <v>33</v>
      </c>
      <c r="W560" t="s">
        <v>2038</v>
      </c>
      <c r="X560" t="s">
        <v>2044</v>
      </c>
    </row>
    <row r="561" spans="1:24" ht="46.8" x14ac:dyDescent="0.3">
      <c r="A561">
        <v>559</v>
      </c>
      <c r="B561" t="s">
        <v>1162</v>
      </c>
      <c r="C561" s="3" t="s">
        <v>1163</v>
      </c>
      <c r="D561">
        <v>105300</v>
      </c>
      <c r="E561" s="7">
        <f>IF(ISERROR(F561*H561),0,F561*H561)</f>
        <v>106321</v>
      </c>
      <c r="F561">
        <v>106321</v>
      </c>
      <c r="G561" s="7">
        <f t="shared" si="25"/>
        <v>100.9696106362773</v>
      </c>
      <c r="H561">
        <v>1</v>
      </c>
      <c r="I561" t="s">
        <v>20</v>
      </c>
      <c r="J561" t="s">
        <v>20</v>
      </c>
      <c r="K561" s="7">
        <f t="shared" si="26"/>
        <v>1021</v>
      </c>
      <c r="L561">
        <v>1022</v>
      </c>
      <c r="M561" s="6">
        <f>IF(ISERROR(E561/L561),0,E561/L561)</f>
        <v>104.03228962818004</v>
      </c>
      <c r="N561" t="s">
        <v>21</v>
      </c>
      <c r="O561" t="s">
        <v>22</v>
      </c>
      <c r="P561">
        <v>1470114000</v>
      </c>
      <c r="Q561">
        <v>1470718800</v>
      </c>
      <c r="R561" s="10">
        <f t="shared" si="24"/>
        <v>42584.208333333328</v>
      </c>
      <c r="S561" s="10">
        <f t="shared" si="24"/>
        <v>42591.208333333328</v>
      </c>
      <c r="T561" t="b">
        <v>0</v>
      </c>
      <c r="U561" t="b">
        <v>0</v>
      </c>
      <c r="V561" t="s">
        <v>33</v>
      </c>
      <c r="W561" t="s">
        <v>2038</v>
      </c>
      <c r="X561" t="s">
        <v>2044</v>
      </c>
    </row>
    <row r="562" spans="1:24" ht="31.2" x14ac:dyDescent="0.3">
      <c r="A562">
        <v>560</v>
      </c>
      <c r="B562" t="s">
        <v>1164</v>
      </c>
      <c r="C562" s="3" t="s">
        <v>1165</v>
      </c>
      <c r="D562">
        <v>20000</v>
      </c>
      <c r="E562" s="7">
        <f>IF(ISERROR(F562*H562),0,F562*H562)</f>
        <v>158832</v>
      </c>
      <c r="F562">
        <v>158832</v>
      </c>
      <c r="G562" s="7">
        <f t="shared" si="25"/>
        <v>794.16</v>
      </c>
      <c r="H562">
        <v>1</v>
      </c>
      <c r="I562" t="s">
        <v>20</v>
      </c>
      <c r="J562" t="s">
        <v>20</v>
      </c>
      <c r="K562" s="7">
        <f t="shared" si="26"/>
        <v>138832</v>
      </c>
      <c r="L562">
        <v>3177</v>
      </c>
      <c r="M562" s="6">
        <f>IF(ISERROR(E562/L562),0,E562/L562)</f>
        <v>49.994334277620396</v>
      </c>
      <c r="N562" t="s">
        <v>21</v>
      </c>
      <c r="O562" t="s">
        <v>22</v>
      </c>
      <c r="P562">
        <v>1321596000</v>
      </c>
      <c r="Q562">
        <v>1325052000</v>
      </c>
      <c r="R562" s="10">
        <f t="shared" si="24"/>
        <v>40865.25</v>
      </c>
      <c r="S562" s="10">
        <f t="shared" si="24"/>
        <v>40905.25</v>
      </c>
      <c r="T562" t="b">
        <v>0</v>
      </c>
      <c r="U562" t="b">
        <v>0</v>
      </c>
      <c r="V562" t="s">
        <v>71</v>
      </c>
      <c r="W562" t="s">
        <v>2039</v>
      </c>
      <c r="X562" t="s">
        <v>2051</v>
      </c>
    </row>
    <row r="563" spans="1:24" ht="46.8" x14ac:dyDescent="0.3">
      <c r="A563">
        <v>561</v>
      </c>
      <c r="B563" t="s">
        <v>1166</v>
      </c>
      <c r="C563" s="3" t="s">
        <v>1167</v>
      </c>
      <c r="D563">
        <v>3000</v>
      </c>
      <c r="E563" s="7">
        <f>IF(ISERROR(F563*H563),0,F563*H563)</f>
        <v>13309.199999999999</v>
      </c>
      <c r="F563">
        <v>11091</v>
      </c>
      <c r="G563" s="7">
        <f t="shared" si="25"/>
        <v>443.64</v>
      </c>
      <c r="H563">
        <v>1.2</v>
      </c>
      <c r="I563" t="s">
        <v>20</v>
      </c>
      <c r="J563" t="s">
        <v>20</v>
      </c>
      <c r="K563" s="7">
        <f t="shared" si="26"/>
        <v>10309.199999999999</v>
      </c>
      <c r="L563">
        <v>198</v>
      </c>
      <c r="M563" s="6">
        <f>IF(ISERROR(E563/L563),0,E563/L563)</f>
        <v>67.218181818181819</v>
      </c>
      <c r="N563" t="s">
        <v>98</v>
      </c>
      <c r="O563" t="s">
        <v>99</v>
      </c>
      <c r="P563">
        <v>1318827600</v>
      </c>
      <c r="Q563">
        <v>1319000400</v>
      </c>
      <c r="R563" s="10">
        <f t="shared" si="24"/>
        <v>40833.208333333336</v>
      </c>
      <c r="S563" s="10">
        <f t="shared" si="24"/>
        <v>40835.208333333336</v>
      </c>
      <c r="T563" t="b">
        <v>0</v>
      </c>
      <c r="U563" t="b">
        <v>0</v>
      </c>
      <c r="V563" t="s">
        <v>33</v>
      </c>
      <c r="W563" t="s">
        <v>2038</v>
      </c>
      <c r="X563" t="s">
        <v>2044</v>
      </c>
    </row>
    <row r="564" spans="1:24" ht="62.4" x14ac:dyDescent="0.3">
      <c r="A564">
        <v>562</v>
      </c>
      <c r="B564" t="s">
        <v>1168</v>
      </c>
      <c r="C564" s="3" t="s">
        <v>1169</v>
      </c>
      <c r="D564">
        <v>9900</v>
      </c>
      <c r="E564" s="7">
        <f>IF(ISERROR(F564*H564),0,F564*H564)</f>
        <v>1522.8</v>
      </c>
      <c r="F564">
        <v>1269</v>
      </c>
      <c r="G564" s="7">
        <f t="shared" si="25"/>
        <v>15.381818181818183</v>
      </c>
      <c r="H564">
        <v>1.2</v>
      </c>
      <c r="I564" t="s">
        <v>14</v>
      </c>
      <c r="J564" t="s">
        <v>14</v>
      </c>
      <c r="K564" s="7">
        <f t="shared" si="26"/>
        <v>-8377.2000000000007</v>
      </c>
      <c r="L564">
        <v>26</v>
      </c>
      <c r="M564" s="6">
        <f>IF(ISERROR(E564/L564),0,E564/L564)</f>
        <v>58.569230769230771</v>
      </c>
      <c r="N564" t="s">
        <v>98</v>
      </c>
      <c r="O564" t="s">
        <v>99</v>
      </c>
      <c r="P564">
        <v>1552366800</v>
      </c>
      <c r="Q564">
        <v>1552539600</v>
      </c>
      <c r="R564" s="10">
        <f t="shared" si="24"/>
        <v>43536.208333333328</v>
      </c>
      <c r="S564" s="10">
        <f t="shared" si="24"/>
        <v>43538.208333333328</v>
      </c>
      <c r="T564" t="b">
        <v>0</v>
      </c>
      <c r="U564" t="b">
        <v>0</v>
      </c>
      <c r="V564" t="s">
        <v>23</v>
      </c>
      <c r="W564" t="s">
        <v>2036</v>
      </c>
      <c r="X564" t="s">
        <v>2042</v>
      </c>
    </row>
    <row r="565" spans="1:24" ht="62.4" x14ac:dyDescent="0.3">
      <c r="A565">
        <v>563</v>
      </c>
      <c r="B565" t="s">
        <v>1170</v>
      </c>
      <c r="C565" s="3" t="s">
        <v>1171</v>
      </c>
      <c r="D565">
        <v>3700</v>
      </c>
      <c r="E565" s="7">
        <f>IF(ISERROR(F565*H565),0,F565*H565)</f>
        <v>3523.83</v>
      </c>
      <c r="F565">
        <v>5107</v>
      </c>
      <c r="G565" s="7">
        <f t="shared" si="25"/>
        <v>95.238648648648649</v>
      </c>
      <c r="H565">
        <v>0.69</v>
      </c>
      <c r="I565" t="s">
        <v>20</v>
      </c>
      <c r="J565" t="s">
        <v>14</v>
      </c>
      <c r="K565" s="7">
        <f t="shared" si="26"/>
        <v>-176.17000000000007</v>
      </c>
      <c r="L565">
        <v>85</v>
      </c>
      <c r="M565" s="6">
        <f>IF(ISERROR(E565/L565),0,E565/L565)</f>
        <v>41.456823529411764</v>
      </c>
      <c r="N565" t="s">
        <v>26</v>
      </c>
      <c r="O565" t="s">
        <v>27</v>
      </c>
      <c r="P565">
        <v>1542088800</v>
      </c>
      <c r="Q565">
        <v>1543816800</v>
      </c>
      <c r="R565" s="10">
        <f t="shared" si="24"/>
        <v>43417.25</v>
      </c>
      <c r="S565" s="10">
        <f t="shared" si="24"/>
        <v>43437.25</v>
      </c>
      <c r="T565" t="b">
        <v>0</v>
      </c>
      <c r="U565" t="b">
        <v>0</v>
      </c>
      <c r="V565" t="s">
        <v>42</v>
      </c>
      <c r="W565" t="s">
        <v>2039</v>
      </c>
      <c r="X565" t="s">
        <v>2045</v>
      </c>
    </row>
    <row r="566" spans="1:24" ht="62.4" x14ac:dyDescent="0.3">
      <c r="A566">
        <v>564</v>
      </c>
      <c r="B566" t="s">
        <v>1172</v>
      </c>
      <c r="C566" s="3" t="s">
        <v>1173</v>
      </c>
      <c r="D566">
        <v>168700</v>
      </c>
      <c r="E566" s="7">
        <f>IF(ISERROR(F566*H566),0,F566*H566)</f>
        <v>141393</v>
      </c>
      <c r="F566">
        <v>141393</v>
      </c>
      <c r="G566" s="7">
        <f t="shared" si="25"/>
        <v>83.813278008298752</v>
      </c>
      <c r="H566">
        <v>1</v>
      </c>
      <c r="I566" t="s">
        <v>14</v>
      </c>
      <c r="J566" t="s">
        <v>14</v>
      </c>
      <c r="K566" s="7">
        <f t="shared" si="26"/>
        <v>-27307</v>
      </c>
      <c r="L566">
        <v>1790</v>
      </c>
      <c r="M566" s="6">
        <f>IF(ISERROR(E566/L566),0,E566/L566)</f>
        <v>78.990502793296088</v>
      </c>
      <c r="N566" t="s">
        <v>21</v>
      </c>
      <c r="O566" t="s">
        <v>22</v>
      </c>
      <c r="P566">
        <v>1426395600</v>
      </c>
      <c r="Q566">
        <v>1427086800</v>
      </c>
      <c r="R566" s="10">
        <f t="shared" si="24"/>
        <v>42078.208333333328</v>
      </c>
      <c r="S566" s="10">
        <f t="shared" si="24"/>
        <v>42086.208333333328</v>
      </c>
      <c r="T566" t="b">
        <v>0</v>
      </c>
      <c r="U566" t="b">
        <v>0</v>
      </c>
      <c r="V566" t="s">
        <v>33</v>
      </c>
      <c r="W566" t="s">
        <v>2038</v>
      </c>
      <c r="X566" t="s">
        <v>2044</v>
      </c>
    </row>
    <row r="567" spans="1:24" ht="46.8" x14ac:dyDescent="0.3">
      <c r="A567">
        <v>565</v>
      </c>
      <c r="B567" t="s">
        <v>1174</v>
      </c>
      <c r="C567" s="3" t="s">
        <v>1175</v>
      </c>
      <c r="D567">
        <v>94900</v>
      </c>
      <c r="E567" s="7">
        <f>IF(ISERROR(F567*H567),0,F567*H567)</f>
        <v>194166</v>
      </c>
      <c r="F567">
        <v>194166</v>
      </c>
      <c r="G567" s="7">
        <f t="shared" si="25"/>
        <v>204.60063224446787</v>
      </c>
      <c r="H567">
        <v>1</v>
      </c>
      <c r="I567" t="s">
        <v>20</v>
      </c>
      <c r="J567" t="s">
        <v>20</v>
      </c>
      <c r="K567" s="7">
        <f t="shared" si="26"/>
        <v>99266</v>
      </c>
      <c r="L567">
        <v>3596</v>
      </c>
      <c r="M567" s="6">
        <f>IF(ISERROR(E567/L567),0,E567/L567)</f>
        <v>53.99499443826474</v>
      </c>
      <c r="N567" t="s">
        <v>21</v>
      </c>
      <c r="O567" t="s">
        <v>22</v>
      </c>
      <c r="P567">
        <v>1321336800</v>
      </c>
      <c r="Q567">
        <v>1323064800</v>
      </c>
      <c r="R567" s="10">
        <f t="shared" si="24"/>
        <v>40862.25</v>
      </c>
      <c r="S567" s="10">
        <f t="shared" si="24"/>
        <v>40882.25</v>
      </c>
      <c r="T567" t="b">
        <v>0</v>
      </c>
      <c r="U567" t="b">
        <v>0</v>
      </c>
      <c r="V567" t="s">
        <v>33</v>
      </c>
      <c r="W567" t="s">
        <v>2038</v>
      </c>
      <c r="X567" t="s">
        <v>2044</v>
      </c>
    </row>
    <row r="568" spans="1:24" ht="46.8" x14ac:dyDescent="0.3">
      <c r="A568">
        <v>566</v>
      </c>
      <c r="B568" t="s">
        <v>1176</v>
      </c>
      <c r="C568" s="3" t="s">
        <v>1177</v>
      </c>
      <c r="D568">
        <v>9300</v>
      </c>
      <c r="E568" s="7">
        <f>IF(ISERROR(F568*H568),0,F568*H568)</f>
        <v>4124</v>
      </c>
      <c r="F568">
        <v>4124</v>
      </c>
      <c r="G568" s="7">
        <f t="shared" si="25"/>
        <v>44.344086021505376</v>
      </c>
      <c r="H568">
        <v>1</v>
      </c>
      <c r="I568" t="s">
        <v>14</v>
      </c>
      <c r="J568" t="s">
        <v>14</v>
      </c>
      <c r="K568" s="7">
        <f t="shared" si="26"/>
        <v>-5176</v>
      </c>
      <c r="L568">
        <v>37</v>
      </c>
      <c r="M568" s="6">
        <f>IF(ISERROR(E568/L568),0,E568/L568)</f>
        <v>111.45945945945945</v>
      </c>
      <c r="N568" t="s">
        <v>21</v>
      </c>
      <c r="O568" t="s">
        <v>22</v>
      </c>
      <c r="P568">
        <v>1456293600</v>
      </c>
      <c r="Q568">
        <v>1458277200</v>
      </c>
      <c r="R568" s="10">
        <f t="shared" si="24"/>
        <v>42424.25</v>
      </c>
      <c r="S568" s="10">
        <f t="shared" si="24"/>
        <v>42447.208333333328</v>
      </c>
      <c r="T568" t="b">
        <v>0</v>
      </c>
      <c r="U568" t="b">
        <v>1</v>
      </c>
      <c r="V568" t="s">
        <v>50</v>
      </c>
      <c r="W568" t="s">
        <v>2036</v>
      </c>
      <c r="X568" t="s">
        <v>2046</v>
      </c>
    </row>
    <row r="569" spans="1:24" ht="62.4" x14ac:dyDescent="0.3">
      <c r="A569">
        <v>567</v>
      </c>
      <c r="B569" t="s">
        <v>1178</v>
      </c>
      <c r="C569" s="3" t="s">
        <v>1179</v>
      </c>
      <c r="D569">
        <v>6800</v>
      </c>
      <c r="E569" s="7">
        <f>IF(ISERROR(F569*H569),0,F569*H569)</f>
        <v>14865</v>
      </c>
      <c r="F569">
        <v>14865</v>
      </c>
      <c r="G569" s="7">
        <f t="shared" si="25"/>
        <v>218.60294117647058</v>
      </c>
      <c r="H569">
        <v>1</v>
      </c>
      <c r="I569" t="s">
        <v>20</v>
      </c>
      <c r="J569" t="s">
        <v>20</v>
      </c>
      <c r="K569" s="7">
        <f t="shared" si="26"/>
        <v>8065</v>
      </c>
      <c r="L569">
        <v>244</v>
      </c>
      <c r="M569" s="6">
        <f>IF(ISERROR(E569/L569),0,E569/L569)</f>
        <v>60.922131147540981</v>
      </c>
      <c r="N569" t="s">
        <v>21</v>
      </c>
      <c r="O569" t="s">
        <v>22</v>
      </c>
      <c r="P569">
        <v>1404968400</v>
      </c>
      <c r="Q569">
        <v>1405141200</v>
      </c>
      <c r="R569" s="10">
        <f t="shared" si="24"/>
        <v>41830.208333333336</v>
      </c>
      <c r="S569" s="10">
        <f t="shared" si="24"/>
        <v>41832.208333333336</v>
      </c>
      <c r="T569" t="b">
        <v>0</v>
      </c>
      <c r="U569" t="b">
        <v>0</v>
      </c>
      <c r="V569" t="s">
        <v>23</v>
      </c>
      <c r="W569" t="s">
        <v>2036</v>
      </c>
      <c r="X569" t="s">
        <v>2042</v>
      </c>
    </row>
    <row r="570" spans="1:24" ht="46.8" x14ac:dyDescent="0.3">
      <c r="A570">
        <v>568</v>
      </c>
      <c r="B570" t="s">
        <v>1180</v>
      </c>
      <c r="C570" s="3" t="s">
        <v>1181</v>
      </c>
      <c r="D570">
        <v>72400</v>
      </c>
      <c r="E570" s="7">
        <f>IF(ISERROR(F570*H570),0,F570*H570)</f>
        <v>134688</v>
      </c>
      <c r="F570">
        <v>134688</v>
      </c>
      <c r="G570" s="7">
        <f t="shared" si="25"/>
        <v>186.03314917127071</v>
      </c>
      <c r="H570">
        <v>1</v>
      </c>
      <c r="I570" t="s">
        <v>20</v>
      </c>
      <c r="J570" t="s">
        <v>20</v>
      </c>
      <c r="K570" s="7">
        <f t="shared" si="26"/>
        <v>62288</v>
      </c>
      <c r="L570">
        <v>5180</v>
      </c>
      <c r="M570" s="6">
        <f>IF(ISERROR(E570/L570),0,E570/L570)</f>
        <v>26.0015444015444</v>
      </c>
      <c r="N570" t="s">
        <v>21</v>
      </c>
      <c r="O570" t="s">
        <v>22</v>
      </c>
      <c r="P570">
        <v>1279170000</v>
      </c>
      <c r="Q570">
        <v>1283058000</v>
      </c>
      <c r="R570" s="10">
        <f t="shared" si="24"/>
        <v>40374.208333333336</v>
      </c>
      <c r="S570" s="10">
        <f t="shared" si="24"/>
        <v>40419.208333333336</v>
      </c>
      <c r="T570" t="b">
        <v>0</v>
      </c>
      <c r="U570" t="b">
        <v>0</v>
      </c>
      <c r="V570" t="s">
        <v>33</v>
      </c>
      <c r="W570" t="s">
        <v>2038</v>
      </c>
      <c r="X570" t="s">
        <v>2044</v>
      </c>
    </row>
    <row r="571" spans="1:24" ht="46.8" x14ac:dyDescent="0.3">
      <c r="A571">
        <v>569</v>
      </c>
      <c r="B571" t="s">
        <v>1182</v>
      </c>
      <c r="C571" s="3" t="s">
        <v>1183</v>
      </c>
      <c r="D571">
        <v>20100</v>
      </c>
      <c r="E571" s="7">
        <f>IF(ISERROR(F571*H571),0,F571*H571)</f>
        <v>53429.600000000006</v>
      </c>
      <c r="F571">
        <v>47705</v>
      </c>
      <c r="G571" s="7">
        <f t="shared" si="25"/>
        <v>265.81890547263686</v>
      </c>
      <c r="H571">
        <v>1.1200000000000001</v>
      </c>
      <c r="I571" t="s">
        <v>20</v>
      </c>
      <c r="J571" t="s">
        <v>20</v>
      </c>
      <c r="K571" s="7">
        <f t="shared" si="26"/>
        <v>33329.600000000006</v>
      </c>
      <c r="L571">
        <v>589</v>
      </c>
      <c r="M571" s="6">
        <f>IF(ISERROR(E571/L571),0,E571/L571)</f>
        <v>90.71239388794568</v>
      </c>
      <c r="N571" t="s">
        <v>107</v>
      </c>
      <c r="O571" t="s">
        <v>108</v>
      </c>
      <c r="P571">
        <v>1294725600</v>
      </c>
      <c r="Q571">
        <v>1295762400</v>
      </c>
      <c r="R571" s="10">
        <f t="shared" si="24"/>
        <v>40554.25</v>
      </c>
      <c r="S571" s="10">
        <f t="shared" si="24"/>
        <v>40566.25</v>
      </c>
      <c r="T571" t="b">
        <v>0</v>
      </c>
      <c r="U571" t="b">
        <v>0</v>
      </c>
      <c r="V571" t="s">
        <v>71</v>
      </c>
      <c r="W571" t="s">
        <v>2039</v>
      </c>
      <c r="X571" t="s">
        <v>2051</v>
      </c>
    </row>
    <row r="572" spans="1:24" ht="62.4" x14ac:dyDescent="0.3">
      <c r="A572">
        <v>570</v>
      </c>
      <c r="B572" t="s">
        <v>1184</v>
      </c>
      <c r="C572" s="3" t="s">
        <v>1185</v>
      </c>
      <c r="D572">
        <v>31200</v>
      </c>
      <c r="E572" s="7">
        <f>IF(ISERROR(F572*H572),0,F572*H572)</f>
        <v>95364</v>
      </c>
      <c r="F572">
        <v>95364</v>
      </c>
      <c r="G572" s="7">
        <f t="shared" si="25"/>
        <v>305.65384615384613</v>
      </c>
      <c r="H572">
        <v>1</v>
      </c>
      <c r="I572" t="s">
        <v>20</v>
      </c>
      <c r="J572" t="s">
        <v>20</v>
      </c>
      <c r="K572" s="7">
        <f t="shared" si="26"/>
        <v>64164</v>
      </c>
      <c r="L572">
        <v>2725</v>
      </c>
      <c r="M572" s="6">
        <f>IF(ISERROR(E572/L572),0,E572/L572)</f>
        <v>34.995963302752294</v>
      </c>
      <c r="N572" t="s">
        <v>21</v>
      </c>
      <c r="O572" t="s">
        <v>22</v>
      </c>
      <c r="P572">
        <v>1419055200</v>
      </c>
      <c r="Q572">
        <v>1419573600</v>
      </c>
      <c r="R572" s="10">
        <f t="shared" si="24"/>
        <v>41993.25</v>
      </c>
      <c r="S572" s="10">
        <f t="shared" si="24"/>
        <v>41999.25</v>
      </c>
      <c r="T572" t="b">
        <v>0</v>
      </c>
      <c r="U572" t="b">
        <v>1</v>
      </c>
      <c r="V572" t="s">
        <v>23</v>
      </c>
      <c r="W572" t="s">
        <v>2036</v>
      </c>
      <c r="X572" t="s">
        <v>2042</v>
      </c>
    </row>
    <row r="573" spans="1:24" ht="46.8" x14ac:dyDescent="0.3">
      <c r="A573">
        <v>571</v>
      </c>
      <c r="B573" t="s">
        <v>1186</v>
      </c>
      <c r="C573" s="3" t="s">
        <v>1187</v>
      </c>
      <c r="D573">
        <v>3500</v>
      </c>
      <c r="E573" s="7">
        <f>IF(ISERROR(F573*H573),0,F573*H573)</f>
        <v>3690.4000000000005</v>
      </c>
      <c r="F573">
        <v>3295</v>
      </c>
      <c r="G573" s="7">
        <f t="shared" si="25"/>
        <v>105.44000000000003</v>
      </c>
      <c r="H573">
        <v>1.1200000000000001</v>
      </c>
      <c r="I573" t="s">
        <v>14</v>
      </c>
      <c r="J573" t="s">
        <v>20</v>
      </c>
      <c r="K573" s="7">
        <f t="shared" si="26"/>
        <v>190.40000000000055</v>
      </c>
      <c r="L573">
        <v>35</v>
      </c>
      <c r="M573" s="6">
        <f>IF(ISERROR(E573/L573),0,E573/L573)</f>
        <v>105.44000000000001</v>
      </c>
      <c r="N573" t="s">
        <v>107</v>
      </c>
      <c r="O573" t="s">
        <v>108</v>
      </c>
      <c r="P573">
        <v>1434690000</v>
      </c>
      <c r="Q573">
        <v>1438750800</v>
      </c>
      <c r="R573" s="10">
        <f t="shared" si="24"/>
        <v>42174.208333333328</v>
      </c>
      <c r="S573" s="10">
        <f t="shared" si="24"/>
        <v>42221.208333333328</v>
      </c>
      <c r="T573" t="b">
        <v>0</v>
      </c>
      <c r="U573" t="b">
        <v>0</v>
      </c>
      <c r="V573" t="s">
        <v>100</v>
      </c>
      <c r="W573" t="s">
        <v>2039</v>
      </c>
      <c r="X573" t="s">
        <v>2054</v>
      </c>
    </row>
    <row r="574" spans="1:24" ht="46.8" x14ac:dyDescent="0.3">
      <c r="A574">
        <v>572</v>
      </c>
      <c r="B574" t="s">
        <v>1188</v>
      </c>
      <c r="C574" s="3" t="s">
        <v>1189</v>
      </c>
      <c r="D574">
        <v>9000</v>
      </c>
      <c r="E574" s="7">
        <f>IF(ISERROR(F574*H574),0,F574*H574)</f>
        <v>4896</v>
      </c>
      <c r="F574">
        <v>4896</v>
      </c>
      <c r="G574" s="7">
        <f t="shared" si="25"/>
        <v>54.400000000000006</v>
      </c>
      <c r="H574">
        <v>1</v>
      </c>
      <c r="I574" t="s">
        <v>74</v>
      </c>
      <c r="J574" t="s">
        <v>74</v>
      </c>
      <c r="K574" s="7">
        <f t="shared" si="26"/>
        <v>-4104</v>
      </c>
      <c r="L574">
        <v>94</v>
      </c>
      <c r="M574" s="6">
        <f>IF(ISERROR(E574/L574),0,E574/L574)</f>
        <v>52.085106382978722</v>
      </c>
      <c r="N574" t="s">
        <v>21</v>
      </c>
      <c r="O574" t="s">
        <v>22</v>
      </c>
      <c r="P574">
        <v>1443416400</v>
      </c>
      <c r="Q574">
        <v>1444798800</v>
      </c>
      <c r="R574" s="10">
        <f t="shared" si="24"/>
        <v>42275.208333333328</v>
      </c>
      <c r="S574" s="10">
        <f t="shared" si="24"/>
        <v>42291.208333333328</v>
      </c>
      <c r="T574" t="b">
        <v>0</v>
      </c>
      <c r="U574" t="b">
        <v>1</v>
      </c>
      <c r="V574" t="s">
        <v>23</v>
      </c>
      <c r="W574" t="s">
        <v>2036</v>
      </c>
      <c r="X574" t="s">
        <v>2042</v>
      </c>
    </row>
    <row r="575" spans="1:24" ht="46.8" x14ac:dyDescent="0.3">
      <c r="A575">
        <v>573</v>
      </c>
      <c r="B575" t="s">
        <v>1190</v>
      </c>
      <c r="C575" s="3" t="s">
        <v>1191</v>
      </c>
      <c r="D575">
        <v>6700</v>
      </c>
      <c r="E575" s="7">
        <f>IF(ISERROR(F575*H575),0,F575*H575)</f>
        <v>7496</v>
      </c>
      <c r="F575">
        <v>7496</v>
      </c>
      <c r="G575" s="7">
        <f t="shared" si="25"/>
        <v>111.88059701492537</v>
      </c>
      <c r="H575">
        <v>1</v>
      </c>
      <c r="I575" t="s">
        <v>20</v>
      </c>
      <c r="J575" t="s">
        <v>20</v>
      </c>
      <c r="K575" s="7">
        <f t="shared" si="26"/>
        <v>796</v>
      </c>
      <c r="L575">
        <v>300</v>
      </c>
      <c r="M575" s="6">
        <f>IF(ISERROR(E575/L575),0,E575/L575)</f>
        <v>24.986666666666668</v>
      </c>
      <c r="N575" t="s">
        <v>21</v>
      </c>
      <c r="O575" t="s">
        <v>22</v>
      </c>
      <c r="P575">
        <v>1399006800</v>
      </c>
      <c r="Q575">
        <v>1399179600</v>
      </c>
      <c r="R575" s="10">
        <f t="shared" si="24"/>
        <v>41761.208333333336</v>
      </c>
      <c r="S575" s="10">
        <f t="shared" si="24"/>
        <v>41763.208333333336</v>
      </c>
      <c r="T575" t="b">
        <v>0</v>
      </c>
      <c r="U575" t="b">
        <v>0</v>
      </c>
      <c r="V575" t="s">
        <v>1029</v>
      </c>
      <c r="W575" t="s">
        <v>2066</v>
      </c>
      <c r="X575" t="s">
        <v>2067</v>
      </c>
    </row>
    <row r="576" spans="1:24" ht="31.2" x14ac:dyDescent="0.3">
      <c r="A576">
        <v>574</v>
      </c>
      <c r="B576" t="s">
        <v>1192</v>
      </c>
      <c r="C576" s="3" t="s">
        <v>1193</v>
      </c>
      <c r="D576">
        <v>2700</v>
      </c>
      <c r="E576" s="7">
        <f>IF(ISERROR(F576*H576),0,F576*H576)</f>
        <v>9967</v>
      </c>
      <c r="F576">
        <v>9967</v>
      </c>
      <c r="G576" s="7">
        <f t="shared" si="25"/>
        <v>369.14814814814815</v>
      </c>
      <c r="H576">
        <v>1</v>
      </c>
      <c r="I576" t="s">
        <v>20</v>
      </c>
      <c r="J576" t="s">
        <v>20</v>
      </c>
      <c r="K576" s="7">
        <f t="shared" si="26"/>
        <v>7267</v>
      </c>
      <c r="L576">
        <v>144</v>
      </c>
      <c r="M576" s="6">
        <f>IF(ISERROR(E576/L576),0,E576/L576)</f>
        <v>69.215277777777771</v>
      </c>
      <c r="N576" t="s">
        <v>21</v>
      </c>
      <c r="O576" t="s">
        <v>22</v>
      </c>
      <c r="P576">
        <v>1575698400</v>
      </c>
      <c r="Q576">
        <v>1576562400</v>
      </c>
      <c r="R576" s="10">
        <f t="shared" si="24"/>
        <v>43806.25</v>
      </c>
      <c r="S576" s="10">
        <f t="shared" si="24"/>
        <v>43816.25</v>
      </c>
      <c r="T576" t="b">
        <v>0</v>
      </c>
      <c r="U576" t="b">
        <v>1</v>
      </c>
      <c r="V576" t="s">
        <v>17</v>
      </c>
      <c r="W576" t="s">
        <v>2035</v>
      </c>
      <c r="X576" t="s">
        <v>2041</v>
      </c>
    </row>
    <row r="577" spans="1:24" ht="46.8" x14ac:dyDescent="0.3">
      <c r="A577">
        <v>575</v>
      </c>
      <c r="B577" t="s">
        <v>1194</v>
      </c>
      <c r="C577" s="3" t="s">
        <v>1195</v>
      </c>
      <c r="D577">
        <v>83300</v>
      </c>
      <c r="E577" s="7">
        <f>IF(ISERROR(F577*H577),0,F577*H577)</f>
        <v>52421</v>
      </c>
      <c r="F577">
        <v>52421</v>
      </c>
      <c r="G577" s="7">
        <f t="shared" si="25"/>
        <v>62.930372148859547</v>
      </c>
      <c r="H577">
        <v>1</v>
      </c>
      <c r="I577" t="s">
        <v>14</v>
      </c>
      <c r="J577" t="s">
        <v>14</v>
      </c>
      <c r="K577" s="7">
        <f t="shared" si="26"/>
        <v>-30879</v>
      </c>
      <c r="L577">
        <v>558</v>
      </c>
      <c r="M577" s="6">
        <f>IF(ISERROR(E577/L577),0,E577/L577)</f>
        <v>93.944444444444443</v>
      </c>
      <c r="N577" t="s">
        <v>21</v>
      </c>
      <c r="O577" t="s">
        <v>22</v>
      </c>
      <c r="P577">
        <v>1400562000</v>
      </c>
      <c r="Q577">
        <v>1400821200</v>
      </c>
      <c r="R577" s="10">
        <f t="shared" si="24"/>
        <v>41779.208333333336</v>
      </c>
      <c r="S577" s="10">
        <f t="shared" si="24"/>
        <v>41782.208333333336</v>
      </c>
      <c r="T577" t="b">
        <v>0</v>
      </c>
      <c r="U577" t="b">
        <v>1</v>
      </c>
      <c r="V577" t="s">
        <v>33</v>
      </c>
      <c r="W577" t="s">
        <v>2038</v>
      </c>
      <c r="X577" t="s">
        <v>2044</v>
      </c>
    </row>
    <row r="578" spans="1:24" ht="62.4" x14ac:dyDescent="0.3">
      <c r="A578">
        <v>576</v>
      </c>
      <c r="B578" t="s">
        <v>1196</v>
      </c>
      <c r="C578" s="3" t="s">
        <v>1197</v>
      </c>
      <c r="D578">
        <v>9700</v>
      </c>
      <c r="E578" s="7">
        <f>IF(ISERROR(F578*H578),0,F578*H578)</f>
        <v>6298</v>
      </c>
      <c r="F578">
        <v>6298</v>
      </c>
      <c r="G578" s="7">
        <f t="shared" si="25"/>
        <v>64.927835051546396</v>
      </c>
      <c r="H578">
        <v>1</v>
      </c>
      <c r="I578" t="s">
        <v>14</v>
      </c>
      <c r="J578" t="s">
        <v>14</v>
      </c>
      <c r="K578" s="7">
        <f t="shared" si="26"/>
        <v>-3402</v>
      </c>
      <c r="L578">
        <v>64</v>
      </c>
      <c r="M578" s="6">
        <f>IF(ISERROR(E578/L578),0,E578/L578)</f>
        <v>98.40625</v>
      </c>
      <c r="N578" t="s">
        <v>21</v>
      </c>
      <c r="O578" t="s">
        <v>22</v>
      </c>
      <c r="P578">
        <v>1509512400</v>
      </c>
      <c r="Q578">
        <v>1510984800</v>
      </c>
      <c r="R578" s="10">
        <f t="shared" ref="R578:S641" si="27">(((P578/60)/60)/24)+DATE(1970,1,1)</f>
        <v>43040.208333333328</v>
      </c>
      <c r="S578" s="10">
        <f t="shared" si="27"/>
        <v>43057.25</v>
      </c>
      <c r="T578" t="b">
        <v>0</v>
      </c>
      <c r="U578" t="b">
        <v>0</v>
      </c>
      <c r="V578" t="s">
        <v>33</v>
      </c>
      <c r="W578" t="s">
        <v>2038</v>
      </c>
      <c r="X578" t="s">
        <v>2044</v>
      </c>
    </row>
    <row r="579" spans="1:24" ht="46.8" x14ac:dyDescent="0.3">
      <c r="A579">
        <v>577</v>
      </c>
      <c r="B579" t="s">
        <v>1198</v>
      </c>
      <c r="C579" s="3" t="s">
        <v>1199</v>
      </c>
      <c r="D579">
        <v>8200</v>
      </c>
      <c r="E579" s="7">
        <f>IF(ISERROR(F579*H579),0,F579*H579)</f>
        <v>1546</v>
      </c>
      <c r="F579">
        <v>1546</v>
      </c>
      <c r="G579" s="7">
        <f t="shared" ref="G579:G642" si="28">E579/D579*100</f>
        <v>18.853658536585368</v>
      </c>
      <c r="H579">
        <v>1</v>
      </c>
      <c r="I579" t="s">
        <v>74</v>
      </c>
      <c r="J579" t="s">
        <v>74</v>
      </c>
      <c r="K579" s="7">
        <f t="shared" ref="K579:K642" si="29">E579-D579</f>
        <v>-6654</v>
      </c>
      <c r="L579">
        <v>37</v>
      </c>
      <c r="M579" s="6">
        <f>IF(ISERROR(E579/L579),0,E579/L579)</f>
        <v>41.783783783783782</v>
      </c>
      <c r="N579" t="s">
        <v>21</v>
      </c>
      <c r="O579" t="s">
        <v>22</v>
      </c>
      <c r="P579">
        <v>1299823200</v>
      </c>
      <c r="Q579">
        <v>1302066000</v>
      </c>
      <c r="R579" s="10">
        <f t="shared" si="27"/>
        <v>40613.25</v>
      </c>
      <c r="S579" s="10">
        <f t="shared" si="27"/>
        <v>40639.208333333336</v>
      </c>
      <c r="T579" t="b">
        <v>0</v>
      </c>
      <c r="U579" t="b">
        <v>0</v>
      </c>
      <c r="V579" t="s">
        <v>159</v>
      </c>
      <c r="W579" t="s">
        <v>2036</v>
      </c>
      <c r="X579" t="s">
        <v>2060</v>
      </c>
    </row>
    <row r="580" spans="1:24" ht="31.2" x14ac:dyDescent="0.3">
      <c r="A580">
        <v>578</v>
      </c>
      <c r="B580" t="s">
        <v>1200</v>
      </c>
      <c r="C580" s="3" t="s">
        <v>1201</v>
      </c>
      <c r="D580">
        <v>96500</v>
      </c>
      <c r="E580" s="7">
        <f>IF(ISERROR(F580*H580),0,F580*H580)</f>
        <v>16168</v>
      </c>
      <c r="F580">
        <v>16168</v>
      </c>
      <c r="G580" s="7">
        <f t="shared" si="28"/>
        <v>16.754404145077721</v>
      </c>
      <c r="H580">
        <v>1</v>
      </c>
      <c r="I580" t="s">
        <v>14</v>
      </c>
      <c r="J580" t="s">
        <v>14</v>
      </c>
      <c r="K580" s="7">
        <f t="shared" si="29"/>
        <v>-80332</v>
      </c>
      <c r="L580">
        <v>245</v>
      </c>
      <c r="M580" s="6">
        <f>IF(ISERROR(E580/L580),0,E580/L580)</f>
        <v>65.991836734693877</v>
      </c>
      <c r="N580" t="s">
        <v>21</v>
      </c>
      <c r="O580" t="s">
        <v>22</v>
      </c>
      <c r="P580">
        <v>1322719200</v>
      </c>
      <c r="Q580">
        <v>1322978400</v>
      </c>
      <c r="R580" s="10">
        <f t="shared" si="27"/>
        <v>40878.25</v>
      </c>
      <c r="S580" s="10">
        <f t="shared" si="27"/>
        <v>40881.25</v>
      </c>
      <c r="T580" t="b">
        <v>0</v>
      </c>
      <c r="U580" t="b">
        <v>0</v>
      </c>
      <c r="V580" t="s">
        <v>474</v>
      </c>
      <c r="W580" t="s">
        <v>2039</v>
      </c>
      <c r="X580" t="s">
        <v>2065</v>
      </c>
    </row>
    <row r="581" spans="1:24" ht="62.4" x14ac:dyDescent="0.3">
      <c r="A581">
        <v>579</v>
      </c>
      <c r="B581" t="s">
        <v>1202</v>
      </c>
      <c r="C581" s="3" t="s">
        <v>1203</v>
      </c>
      <c r="D581">
        <v>6200</v>
      </c>
      <c r="E581" s="7">
        <f>IF(ISERROR(F581*H581),0,F581*H581)</f>
        <v>6269</v>
      </c>
      <c r="F581">
        <v>6269</v>
      </c>
      <c r="G581" s="7">
        <f t="shared" si="28"/>
        <v>101.11290322580646</v>
      </c>
      <c r="H581">
        <v>1</v>
      </c>
      <c r="I581" t="s">
        <v>20</v>
      </c>
      <c r="J581" t="s">
        <v>20</v>
      </c>
      <c r="K581" s="7">
        <f t="shared" si="29"/>
        <v>69</v>
      </c>
      <c r="L581">
        <v>87</v>
      </c>
      <c r="M581" s="6">
        <f>IF(ISERROR(E581/L581),0,E581/L581)</f>
        <v>72.05747126436782</v>
      </c>
      <c r="N581" t="s">
        <v>21</v>
      </c>
      <c r="O581" t="s">
        <v>22</v>
      </c>
      <c r="P581">
        <v>1312693200</v>
      </c>
      <c r="Q581">
        <v>1313730000</v>
      </c>
      <c r="R581" s="10">
        <f t="shared" si="27"/>
        <v>40762.208333333336</v>
      </c>
      <c r="S581" s="10">
        <f t="shared" si="27"/>
        <v>40774.208333333336</v>
      </c>
      <c r="T581" t="b">
        <v>0</v>
      </c>
      <c r="U581" t="b">
        <v>0</v>
      </c>
      <c r="V581" t="s">
        <v>159</v>
      </c>
      <c r="W581" t="s">
        <v>2036</v>
      </c>
      <c r="X581" t="s">
        <v>2060</v>
      </c>
    </row>
    <row r="582" spans="1:24" ht="46.8" x14ac:dyDescent="0.3">
      <c r="A582">
        <v>580</v>
      </c>
      <c r="B582" t="s">
        <v>556</v>
      </c>
      <c r="C582" s="3" t="s">
        <v>1204</v>
      </c>
      <c r="D582">
        <v>43800</v>
      </c>
      <c r="E582" s="7">
        <f>IF(ISERROR(F582*H582),0,F582*H582)</f>
        <v>149578</v>
      </c>
      <c r="F582">
        <v>149578</v>
      </c>
      <c r="G582" s="7">
        <f t="shared" si="28"/>
        <v>341.5022831050228</v>
      </c>
      <c r="H582">
        <v>1</v>
      </c>
      <c r="I582" t="s">
        <v>20</v>
      </c>
      <c r="J582" t="s">
        <v>20</v>
      </c>
      <c r="K582" s="7">
        <f t="shared" si="29"/>
        <v>105778</v>
      </c>
      <c r="L582">
        <v>3116</v>
      </c>
      <c r="M582" s="6">
        <f>IF(ISERROR(E582/L582),0,E582/L582)</f>
        <v>48.003209242618745</v>
      </c>
      <c r="N582" t="s">
        <v>21</v>
      </c>
      <c r="O582" t="s">
        <v>22</v>
      </c>
      <c r="P582">
        <v>1393394400</v>
      </c>
      <c r="Q582">
        <v>1394085600</v>
      </c>
      <c r="R582" s="10">
        <f t="shared" si="27"/>
        <v>41696.25</v>
      </c>
      <c r="S582" s="10">
        <f t="shared" si="27"/>
        <v>41704.25</v>
      </c>
      <c r="T582" t="b">
        <v>0</v>
      </c>
      <c r="U582" t="b">
        <v>0</v>
      </c>
      <c r="V582" t="s">
        <v>33</v>
      </c>
      <c r="W582" t="s">
        <v>2038</v>
      </c>
      <c r="X582" t="s">
        <v>2044</v>
      </c>
    </row>
    <row r="583" spans="1:24" ht="62.4" x14ac:dyDescent="0.3">
      <c r="A583">
        <v>581</v>
      </c>
      <c r="B583" t="s">
        <v>1205</v>
      </c>
      <c r="C583" s="3" t="s">
        <v>1206</v>
      </c>
      <c r="D583">
        <v>6000</v>
      </c>
      <c r="E583" s="7">
        <f>IF(ISERROR(F583*H583),0,F583*H583)</f>
        <v>3841</v>
      </c>
      <c r="F583">
        <v>3841</v>
      </c>
      <c r="G583" s="7">
        <f t="shared" si="28"/>
        <v>64.016666666666666</v>
      </c>
      <c r="H583">
        <v>1</v>
      </c>
      <c r="I583" t="s">
        <v>14</v>
      </c>
      <c r="J583" t="s">
        <v>14</v>
      </c>
      <c r="K583" s="7">
        <f t="shared" si="29"/>
        <v>-2159</v>
      </c>
      <c r="L583">
        <v>71</v>
      </c>
      <c r="M583" s="6">
        <f>IF(ISERROR(E583/L583),0,E583/L583)</f>
        <v>54.098591549295776</v>
      </c>
      <c r="N583" t="s">
        <v>21</v>
      </c>
      <c r="O583" t="s">
        <v>22</v>
      </c>
      <c r="P583">
        <v>1304053200</v>
      </c>
      <c r="Q583">
        <v>1305349200</v>
      </c>
      <c r="R583" s="10">
        <f t="shared" si="27"/>
        <v>40662.208333333336</v>
      </c>
      <c r="S583" s="10">
        <f t="shared" si="27"/>
        <v>40677.208333333336</v>
      </c>
      <c r="T583" t="b">
        <v>0</v>
      </c>
      <c r="U583" t="b">
        <v>0</v>
      </c>
      <c r="V583" t="s">
        <v>28</v>
      </c>
      <c r="W583" t="s">
        <v>2037</v>
      </c>
      <c r="X583" t="s">
        <v>2043</v>
      </c>
    </row>
    <row r="584" spans="1:24" ht="46.8" x14ac:dyDescent="0.3">
      <c r="A584">
        <v>582</v>
      </c>
      <c r="B584" t="s">
        <v>1207</v>
      </c>
      <c r="C584" s="3" t="s">
        <v>1208</v>
      </c>
      <c r="D584">
        <v>8700</v>
      </c>
      <c r="E584" s="7">
        <f>IF(ISERROR(F584*H584),0,F584*H584)</f>
        <v>4531</v>
      </c>
      <c r="F584">
        <v>4531</v>
      </c>
      <c r="G584" s="7">
        <f t="shared" si="28"/>
        <v>52.080459770114942</v>
      </c>
      <c r="H584">
        <v>1</v>
      </c>
      <c r="I584" t="s">
        <v>14</v>
      </c>
      <c r="J584" t="s">
        <v>14</v>
      </c>
      <c r="K584" s="7">
        <f t="shared" si="29"/>
        <v>-4169</v>
      </c>
      <c r="L584">
        <v>42</v>
      </c>
      <c r="M584" s="6">
        <f>IF(ISERROR(E584/L584),0,E584/L584)</f>
        <v>107.88095238095238</v>
      </c>
      <c r="N584" t="s">
        <v>21</v>
      </c>
      <c r="O584" t="s">
        <v>22</v>
      </c>
      <c r="P584">
        <v>1433912400</v>
      </c>
      <c r="Q584">
        <v>1434344400</v>
      </c>
      <c r="R584" s="10">
        <f t="shared" si="27"/>
        <v>42165.208333333328</v>
      </c>
      <c r="S584" s="10">
        <f t="shared" si="27"/>
        <v>42170.208333333328</v>
      </c>
      <c r="T584" t="b">
        <v>0</v>
      </c>
      <c r="U584" t="b">
        <v>1</v>
      </c>
      <c r="V584" t="s">
        <v>89</v>
      </c>
      <c r="W584" t="s">
        <v>2052</v>
      </c>
      <c r="X584" t="s">
        <v>2053</v>
      </c>
    </row>
    <row r="585" spans="1:24" ht="62.4" x14ac:dyDescent="0.3">
      <c r="A585">
        <v>583</v>
      </c>
      <c r="B585" t="s">
        <v>1209</v>
      </c>
      <c r="C585" s="3" t="s">
        <v>1210</v>
      </c>
      <c r="D585">
        <v>18900</v>
      </c>
      <c r="E585" s="7">
        <f>IF(ISERROR(F585*H585),0,F585*H585)</f>
        <v>60934</v>
      </c>
      <c r="F585">
        <v>60934</v>
      </c>
      <c r="G585" s="7">
        <f t="shared" si="28"/>
        <v>322.40211640211641</v>
      </c>
      <c r="H585">
        <v>1</v>
      </c>
      <c r="I585" t="s">
        <v>20</v>
      </c>
      <c r="J585" t="s">
        <v>20</v>
      </c>
      <c r="K585" s="7">
        <f t="shared" si="29"/>
        <v>42034</v>
      </c>
      <c r="L585">
        <v>909</v>
      </c>
      <c r="M585" s="6">
        <f>IF(ISERROR(E585/L585),0,E585/L585)</f>
        <v>67.034103410341032</v>
      </c>
      <c r="N585" t="s">
        <v>21</v>
      </c>
      <c r="O585" t="s">
        <v>22</v>
      </c>
      <c r="P585">
        <v>1329717600</v>
      </c>
      <c r="Q585">
        <v>1331186400</v>
      </c>
      <c r="R585" s="10">
        <f t="shared" si="27"/>
        <v>40959.25</v>
      </c>
      <c r="S585" s="10">
        <f t="shared" si="27"/>
        <v>40976.25</v>
      </c>
      <c r="T585" t="b">
        <v>0</v>
      </c>
      <c r="U585" t="b">
        <v>0</v>
      </c>
      <c r="V585" t="s">
        <v>42</v>
      </c>
      <c r="W585" t="s">
        <v>2039</v>
      </c>
      <c r="X585" t="s">
        <v>2045</v>
      </c>
    </row>
    <row r="586" spans="1:24" ht="46.8" x14ac:dyDescent="0.3">
      <c r="A586">
        <v>584</v>
      </c>
      <c r="B586" t="s">
        <v>45</v>
      </c>
      <c r="C586" s="3" t="s">
        <v>1211</v>
      </c>
      <c r="D586">
        <v>86400</v>
      </c>
      <c r="E586" s="7">
        <f>IF(ISERROR(F586*H586),0,F586*H586)</f>
        <v>103255</v>
      </c>
      <c r="F586">
        <v>103255</v>
      </c>
      <c r="G586" s="7">
        <f t="shared" si="28"/>
        <v>119.50810185185186</v>
      </c>
      <c r="H586">
        <v>1</v>
      </c>
      <c r="I586" t="s">
        <v>20</v>
      </c>
      <c r="J586" t="s">
        <v>20</v>
      </c>
      <c r="K586" s="7">
        <f t="shared" si="29"/>
        <v>16855</v>
      </c>
      <c r="L586">
        <v>1613</v>
      </c>
      <c r="M586" s="6">
        <f>IF(ISERROR(E586/L586),0,E586/L586)</f>
        <v>64.01425914445133</v>
      </c>
      <c r="N586" t="s">
        <v>21</v>
      </c>
      <c r="O586" t="s">
        <v>22</v>
      </c>
      <c r="P586">
        <v>1335330000</v>
      </c>
      <c r="Q586">
        <v>1336539600</v>
      </c>
      <c r="R586" s="10">
        <f t="shared" si="27"/>
        <v>41024.208333333336</v>
      </c>
      <c r="S586" s="10">
        <f t="shared" si="27"/>
        <v>41038.208333333336</v>
      </c>
      <c r="T586" t="b">
        <v>0</v>
      </c>
      <c r="U586" t="b">
        <v>0</v>
      </c>
      <c r="V586" t="s">
        <v>28</v>
      </c>
      <c r="W586" t="s">
        <v>2037</v>
      </c>
      <c r="X586" t="s">
        <v>2043</v>
      </c>
    </row>
    <row r="587" spans="1:24" ht="46.8" x14ac:dyDescent="0.3">
      <c r="A587">
        <v>585</v>
      </c>
      <c r="B587" t="s">
        <v>1212</v>
      </c>
      <c r="C587" s="3" t="s">
        <v>1213</v>
      </c>
      <c r="D587">
        <v>8900</v>
      </c>
      <c r="E587" s="7">
        <f>IF(ISERROR(F587*H587),0,F587*H587)</f>
        <v>13065</v>
      </c>
      <c r="F587">
        <v>13065</v>
      </c>
      <c r="G587" s="7">
        <f t="shared" si="28"/>
        <v>146.79775280898878</v>
      </c>
      <c r="H587">
        <v>1</v>
      </c>
      <c r="I587" t="s">
        <v>20</v>
      </c>
      <c r="J587" t="s">
        <v>20</v>
      </c>
      <c r="K587" s="7">
        <f t="shared" si="29"/>
        <v>4165</v>
      </c>
      <c r="L587">
        <v>136</v>
      </c>
      <c r="M587" s="6">
        <f>IF(ISERROR(E587/L587),0,E587/L587)</f>
        <v>96.066176470588232</v>
      </c>
      <c r="N587" t="s">
        <v>21</v>
      </c>
      <c r="O587" t="s">
        <v>22</v>
      </c>
      <c r="P587">
        <v>1268888400</v>
      </c>
      <c r="Q587">
        <v>1269752400</v>
      </c>
      <c r="R587" s="10">
        <f t="shared" si="27"/>
        <v>40255.208333333336</v>
      </c>
      <c r="S587" s="10">
        <f t="shared" si="27"/>
        <v>40265.208333333336</v>
      </c>
      <c r="T587" t="b">
        <v>0</v>
      </c>
      <c r="U587" t="b">
        <v>0</v>
      </c>
      <c r="V587" t="s">
        <v>206</v>
      </c>
      <c r="W587" t="s">
        <v>2040</v>
      </c>
      <c r="X587" t="s">
        <v>2061</v>
      </c>
    </row>
    <row r="588" spans="1:24" ht="46.8" x14ac:dyDescent="0.3">
      <c r="A588">
        <v>586</v>
      </c>
      <c r="B588" t="s">
        <v>1214</v>
      </c>
      <c r="C588" s="3" t="s">
        <v>1215</v>
      </c>
      <c r="D588">
        <v>700</v>
      </c>
      <c r="E588" s="7">
        <f>IF(ISERROR(F588*H588),0,F588*H588)</f>
        <v>6654</v>
      </c>
      <c r="F588">
        <v>6654</v>
      </c>
      <c r="G588" s="7">
        <f t="shared" si="28"/>
        <v>950.57142857142856</v>
      </c>
      <c r="H588">
        <v>1</v>
      </c>
      <c r="I588" t="s">
        <v>20</v>
      </c>
      <c r="J588" t="s">
        <v>20</v>
      </c>
      <c r="K588" s="7">
        <f t="shared" si="29"/>
        <v>5954</v>
      </c>
      <c r="L588">
        <v>130</v>
      </c>
      <c r="M588" s="6">
        <f>IF(ISERROR(E588/L588),0,E588/L588)</f>
        <v>51.184615384615384</v>
      </c>
      <c r="N588" t="s">
        <v>21</v>
      </c>
      <c r="O588" t="s">
        <v>22</v>
      </c>
      <c r="P588">
        <v>1289973600</v>
      </c>
      <c r="Q588">
        <v>1291615200</v>
      </c>
      <c r="R588" s="10">
        <f t="shared" si="27"/>
        <v>40499.25</v>
      </c>
      <c r="S588" s="10">
        <f t="shared" si="27"/>
        <v>40518.25</v>
      </c>
      <c r="T588" t="b">
        <v>0</v>
      </c>
      <c r="U588" t="b">
        <v>0</v>
      </c>
      <c r="V588" t="s">
        <v>23</v>
      </c>
      <c r="W588" t="s">
        <v>2036</v>
      </c>
      <c r="X588" t="s">
        <v>2042</v>
      </c>
    </row>
    <row r="589" spans="1:24" ht="46.8" x14ac:dyDescent="0.3">
      <c r="A589">
        <v>587</v>
      </c>
      <c r="B589" t="s">
        <v>1216</v>
      </c>
      <c r="C589" s="3" t="s">
        <v>1217</v>
      </c>
      <c r="D589">
        <v>9400</v>
      </c>
      <c r="E589" s="7">
        <f>IF(ISERROR(F589*H589),0,F589*H589)</f>
        <v>5070.4799999999996</v>
      </c>
      <c r="F589">
        <v>6852</v>
      </c>
      <c r="G589" s="7">
        <f t="shared" si="28"/>
        <v>53.941276595744682</v>
      </c>
      <c r="H589">
        <v>0.74</v>
      </c>
      <c r="I589" t="s">
        <v>14</v>
      </c>
      <c r="J589" t="s">
        <v>14</v>
      </c>
      <c r="K589" s="7">
        <f t="shared" si="29"/>
        <v>-4329.5200000000004</v>
      </c>
      <c r="L589">
        <v>156</v>
      </c>
      <c r="M589" s="6">
        <f>IF(ISERROR(E589/L589),0,E589/L589)</f>
        <v>32.503076923076918</v>
      </c>
      <c r="N589" t="s">
        <v>15</v>
      </c>
      <c r="O589" t="s">
        <v>16</v>
      </c>
      <c r="P589">
        <v>1547877600</v>
      </c>
      <c r="Q589">
        <v>1552366800</v>
      </c>
      <c r="R589" s="10">
        <f t="shared" si="27"/>
        <v>43484.25</v>
      </c>
      <c r="S589" s="10">
        <f t="shared" si="27"/>
        <v>43536.208333333328</v>
      </c>
      <c r="T589" t="b">
        <v>0</v>
      </c>
      <c r="U589" t="b">
        <v>1</v>
      </c>
      <c r="V589" t="s">
        <v>17</v>
      </c>
      <c r="W589" t="s">
        <v>2035</v>
      </c>
      <c r="X589" t="s">
        <v>2041</v>
      </c>
    </row>
    <row r="590" spans="1:24" ht="46.8" x14ac:dyDescent="0.3">
      <c r="A590">
        <v>588</v>
      </c>
      <c r="B590" t="s">
        <v>1218</v>
      </c>
      <c r="C590" s="3" t="s">
        <v>1219</v>
      </c>
      <c r="D590">
        <v>157600</v>
      </c>
      <c r="E590" s="7">
        <f>IF(ISERROR(F590*H590),0,F590*H590)</f>
        <v>168097.95</v>
      </c>
      <c r="F590">
        <v>124517</v>
      </c>
      <c r="G590" s="7">
        <f t="shared" si="28"/>
        <v>106.66113578680203</v>
      </c>
      <c r="H590">
        <v>1.35</v>
      </c>
      <c r="I590" t="s">
        <v>14</v>
      </c>
      <c r="J590" t="s">
        <v>20</v>
      </c>
      <c r="K590" s="7">
        <f t="shared" si="29"/>
        <v>10497.950000000012</v>
      </c>
      <c r="L590">
        <v>1368</v>
      </c>
      <c r="M590" s="6">
        <f>IF(ISERROR(E590/L590),0,E590/L590)</f>
        <v>122.87861842105264</v>
      </c>
      <c r="N590" t="s">
        <v>40</v>
      </c>
      <c r="O590" t="s">
        <v>41</v>
      </c>
      <c r="P590">
        <v>1269493200</v>
      </c>
      <c r="Q590">
        <v>1272171600</v>
      </c>
      <c r="R590" s="10">
        <f t="shared" si="27"/>
        <v>40262.208333333336</v>
      </c>
      <c r="S590" s="10">
        <f t="shared" si="27"/>
        <v>40293.208333333336</v>
      </c>
      <c r="T590" t="b">
        <v>0</v>
      </c>
      <c r="U590" t="b">
        <v>0</v>
      </c>
      <c r="V590" t="s">
        <v>33</v>
      </c>
      <c r="W590" t="s">
        <v>2038</v>
      </c>
      <c r="X590" t="s">
        <v>2044</v>
      </c>
    </row>
    <row r="591" spans="1:24" ht="46.8" x14ac:dyDescent="0.3">
      <c r="A591">
        <v>589</v>
      </c>
      <c r="B591" t="s">
        <v>1220</v>
      </c>
      <c r="C591" s="3" t="s">
        <v>1221</v>
      </c>
      <c r="D591">
        <v>7900</v>
      </c>
      <c r="E591" s="7">
        <f>IF(ISERROR(F591*H591),0,F591*H591)</f>
        <v>5113</v>
      </c>
      <c r="F591">
        <v>5113</v>
      </c>
      <c r="G591" s="7">
        <f t="shared" si="28"/>
        <v>64.721518987341781</v>
      </c>
      <c r="H591">
        <v>1</v>
      </c>
      <c r="I591" t="s">
        <v>14</v>
      </c>
      <c r="J591" t="s">
        <v>14</v>
      </c>
      <c r="K591" s="7">
        <f t="shared" si="29"/>
        <v>-2787</v>
      </c>
      <c r="L591">
        <v>102</v>
      </c>
      <c r="M591" s="6">
        <f>IF(ISERROR(E591/L591),0,E591/L591)</f>
        <v>50.127450980392155</v>
      </c>
      <c r="N591" t="s">
        <v>21</v>
      </c>
      <c r="O591" t="s">
        <v>22</v>
      </c>
      <c r="P591">
        <v>1436072400</v>
      </c>
      <c r="Q591">
        <v>1436677200</v>
      </c>
      <c r="R591" s="10">
        <f t="shared" si="27"/>
        <v>42190.208333333328</v>
      </c>
      <c r="S591" s="10">
        <f t="shared" si="27"/>
        <v>42197.208333333328</v>
      </c>
      <c r="T591" t="b">
        <v>0</v>
      </c>
      <c r="U591" t="b">
        <v>0</v>
      </c>
      <c r="V591" t="s">
        <v>42</v>
      </c>
      <c r="W591" t="s">
        <v>2039</v>
      </c>
      <c r="X591" t="s">
        <v>2045</v>
      </c>
    </row>
    <row r="592" spans="1:24" ht="62.4" x14ac:dyDescent="0.3">
      <c r="A592">
        <v>590</v>
      </c>
      <c r="B592" t="s">
        <v>1222</v>
      </c>
      <c r="C592" s="3" t="s">
        <v>1223</v>
      </c>
      <c r="D592">
        <v>7100</v>
      </c>
      <c r="E592" s="7">
        <f>IF(ISERROR(F592*H592),0,F592*H592)</f>
        <v>4018.5599999999995</v>
      </c>
      <c r="F592">
        <v>5824</v>
      </c>
      <c r="G592" s="7">
        <f t="shared" si="28"/>
        <v>56.599436619718304</v>
      </c>
      <c r="H592">
        <v>0.69</v>
      </c>
      <c r="I592" t="s">
        <v>14</v>
      </c>
      <c r="J592" t="s">
        <v>14</v>
      </c>
      <c r="K592" s="7">
        <f t="shared" si="29"/>
        <v>-3081.4400000000005</v>
      </c>
      <c r="L592">
        <v>86</v>
      </c>
      <c r="M592" s="6">
        <f>IF(ISERROR(E592/L592),0,E592/L592)</f>
        <v>46.727441860465113</v>
      </c>
      <c r="N592" t="s">
        <v>26</v>
      </c>
      <c r="O592" t="s">
        <v>27</v>
      </c>
      <c r="P592">
        <v>1419141600</v>
      </c>
      <c r="Q592">
        <v>1420092000</v>
      </c>
      <c r="R592" s="10">
        <f t="shared" si="27"/>
        <v>41994.25</v>
      </c>
      <c r="S592" s="10">
        <f t="shared" si="27"/>
        <v>42005.25</v>
      </c>
      <c r="T592" t="b">
        <v>0</v>
      </c>
      <c r="U592" t="b">
        <v>0</v>
      </c>
      <c r="V592" t="s">
        <v>133</v>
      </c>
      <c r="W592" t="s">
        <v>2040</v>
      </c>
      <c r="X592" t="s">
        <v>2058</v>
      </c>
    </row>
    <row r="593" spans="1:24" ht="46.8" x14ac:dyDescent="0.3">
      <c r="A593">
        <v>591</v>
      </c>
      <c r="B593" t="s">
        <v>1224</v>
      </c>
      <c r="C593" s="3" t="s">
        <v>1225</v>
      </c>
      <c r="D593">
        <v>600</v>
      </c>
      <c r="E593" s="7">
        <f>IF(ISERROR(F593*H593),0,F593*H593)</f>
        <v>6226</v>
      </c>
      <c r="F593">
        <v>6226</v>
      </c>
      <c r="G593" s="7">
        <f t="shared" si="28"/>
        <v>1037.6666666666667</v>
      </c>
      <c r="H593">
        <v>1</v>
      </c>
      <c r="I593" t="s">
        <v>20</v>
      </c>
      <c r="J593" t="s">
        <v>20</v>
      </c>
      <c r="K593" s="7">
        <f t="shared" si="29"/>
        <v>5626</v>
      </c>
      <c r="L593">
        <v>102</v>
      </c>
      <c r="M593" s="6">
        <f>IF(ISERROR(E593/L593),0,E593/L593)</f>
        <v>61.03921568627451</v>
      </c>
      <c r="N593" t="s">
        <v>21</v>
      </c>
      <c r="O593" t="s">
        <v>22</v>
      </c>
      <c r="P593">
        <v>1279083600</v>
      </c>
      <c r="Q593">
        <v>1279947600</v>
      </c>
      <c r="R593" s="10">
        <f t="shared" si="27"/>
        <v>40373.208333333336</v>
      </c>
      <c r="S593" s="10">
        <f t="shared" si="27"/>
        <v>40383.208333333336</v>
      </c>
      <c r="T593" t="b">
        <v>0</v>
      </c>
      <c r="U593" t="b">
        <v>0</v>
      </c>
      <c r="V593" t="s">
        <v>89</v>
      </c>
      <c r="W593" t="s">
        <v>2052</v>
      </c>
      <c r="X593" t="s">
        <v>2053</v>
      </c>
    </row>
    <row r="594" spans="1:24" ht="62.4" x14ac:dyDescent="0.3">
      <c r="A594">
        <v>592</v>
      </c>
      <c r="B594" t="s">
        <v>1226</v>
      </c>
      <c r="C594" s="3" t="s">
        <v>1227</v>
      </c>
      <c r="D594">
        <v>156800</v>
      </c>
      <c r="E594" s="7">
        <f>IF(ISERROR(F594*H594),0,F594*H594)</f>
        <v>20243</v>
      </c>
      <c r="F594">
        <v>20243</v>
      </c>
      <c r="G594" s="7">
        <f t="shared" si="28"/>
        <v>12.910076530612244</v>
      </c>
      <c r="H594">
        <v>1</v>
      </c>
      <c r="I594" t="s">
        <v>14</v>
      </c>
      <c r="J594" t="s">
        <v>14</v>
      </c>
      <c r="K594" s="7">
        <f t="shared" si="29"/>
        <v>-136557</v>
      </c>
      <c r="L594">
        <v>253</v>
      </c>
      <c r="M594" s="6">
        <f>IF(ISERROR(E594/L594),0,E594/L594)</f>
        <v>80.011857707509876</v>
      </c>
      <c r="N594" t="s">
        <v>21</v>
      </c>
      <c r="O594" t="s">
        <v>22</v>
      </c>
      <c r="P594">
        <v>1401426000</v>
      </c>
      <c r="Q594">
        <v>1402203600</v>
      </c>
      <c r="R594" s="10">
        <f t="shared" si="27"/>
        <v>41789.208333333336</v>
      </c>
      <c r="S594" s="10">
        <f t="shared" si="27"/>
        <v>41798.208333333336</v>
      </c>
      <c r="T594" t="b">
        <v>0</v>
      </c>
      <c r="U594" t="b">
        <v>0</v>
      </c>
      <c r="V594" t="s">
        <v>33</v>
      </c>
      <c r="W594" t="s">
        <v>2038</v>
      </c>
      <c r="X594" t="s">
        <v>2044</v>
      </c>
    </row>
    <row r="595" spans="1:24" ht="46.8" x14ac:dyDescent="0.3">
      <c r="A595">
        <v>593</v>
      </c>
      <c r="B595" t="s">
        <v>1228</v>
      </c>
      <c r="C595" s="3" t="s">
        <v>1229</v>
      </c>
      <c r="D595">
        <v>121600</v>
      </c>
      <c r="E595" s="7">
        <f>IF(ISERROR(F595*H595),0,F595*H595)</f>
        <v>188288</v>
      </c>
      <c r="F595">
        <v>188288</v>
      </c>
      <c r="G595" s="7">
        <f t="shared" si="28"/>
        <v>154.84210526315789</v>
      </c>
      <c r="H595">
        <v>1</v>
      </c>
      <c r="I595" t="s">
        <v>20</v>
      </c>
      <c r="J595" t="s">
        <v>20</v>
      </c>
      <c r="K595" s="7">
        <f t="shared" si="29"/>
        <v>66688</v>
      </c>
      <c r="L595">
        <v>4006</v>
      </c>
      <c r="M595" s="6">
        <f>IF(ISERROR(E595/L595),0,E595/L595)</f>
        <v>47.001497753369947</v>
      </c>
      <c r="N595" t="s">
        <v>21</v>
      </c>
      <c r="O595" t="s">
        <v>22</v>
      </c>
      <c r="P595">
        <v>1395810000</v>
      </c>
      <c r="Q595">
        <v>1396933200</v>
      </c>
      <c r="R595" s="10">
        <f t="shared" si="27"/>
        <v>41724.208333333336</v>
      </c>
      <c r="S595" s="10">
        <f t="shared" si="27"/>
        <v>41737.208333333336</v>
      </c>
      <c r="T595" t="b">
        <v>0</v>
      </c>
      <c r="U595" t="b">
        <v>0</v>
      </c>
      <c r="V595" t="s">
        <v>71</v>
      </c>
      <c r="W595" t="s">
        <v>2039</v>
      </c>
      <c r="X595" t="s">
        <v>2051</v>
      </c>
    </row>
    <row r="596" spans="1:24" ht="62.4" x14ac:dyDescent="0.3">
      <c r="A596">
        <v>594</v>
      </c>
      <c r="B596" t="s">
        <v>1230</v>
      </c>
      <c r="C596" s="3" t="s">
        <v>1231</v>
      </c>
      <c r="D596">
        <v>157300</v>
      </c>
      <c r="E596" s="7">
        <f>IF(ISERROR(F596*H596),0,F596*H596)</f>
        <v>11167</v>
      </c>
      <c r="F596">
        <v>11167</v>
      </c>
      <c r="G596" s="7">
        <f t="shared" si="28"/>
        <v>7.0991735537190088</v>
      </c>
      <c r="H596">
        <v>1</v>
      </c>
      <c r="I596" t="s">
        <v>14</v>
      </c>
      <c r="J596" t="s">
        <v>14</v>
      </c>
      <c r="K596" s="7">
        <f t="shared" si="29"/>
        <v>-146133</v>
      </c>
      <c r="L596">
        <v>157</v>
      </c>
      <c r="M596" s="6">
        <f>IF(ISERROR(E596/L596),0,E596/L596)</f>
        <v>71.127388535031841</v>
      </c>
      <c r="N596" t="s">
        <v>21</v>
      </c>
      <c r="O596" t="s">
        <v>22</v>
      </c>
      <c r="P596">
        <v>1467003600</v>
      </c>
      <c r="Q596">
        <v>1467262800</v>
      </c>
      <c r="R596" s="10">
        <f t="shared" si="27"/>
        <v>42548.208333333328</v>
      </c>
      <c r="S596" s="10">
        <f t="shared" si="27"/>
        <v>42551.208333333328</v>
      </c>
      <c r="T596" t="b">
        <v>0</v>
      </c>
      <c r="U596" t="b">
        <v>1</v>
      </c>
      <c r="V596" t="s">
        <v>33</v>
      </c>
      <c r="W596" t="s">
        <v>2038</v>
      </c>
      <c r="X596" t="s">
        <v>2044</v>
      </c>
    </row>
    <row r="597" spans="1:24" ht="62.4" x14ac:dyDescent="0.3">
      <c r="A597">
        <v>595</v>
      </c>
      <c r="B597" t="s">
        <v>1232</v>
      </c>
      <c r="C597" s="3" t="s">
        <v>1233</v>
      </c>
      <c r="D597">
        <v>70300</v>
      </c>
      <c r="E597" s="7">
        <f>IF(ISERROR(F597*H597),0,F597*H597)</f>
        <v>146595</v>
      </c>
      <c r="F597">
        <v>146595</v>
      </c>
      <c r="G597" s="7">
        <f t="shared" si="28"/>
        <v>208.52773826458036</v>
      </c>
      <c r="H597">
        <v>1</v>
      </c>
      <c r="I597" t="s">
        <v>20</v>
      </c>
      <c r="J597" t="s">
        <v>20</v>
      </c>
      <c r="K597" s="7">
        <f t="shared" si="29"/>
        <v>76295</v>
      </c>
      <c r="L597">
        <v>1629</v>
      </c>
      <c r="M597" s="6">
        <f>IF(ISERROR(E597/L597),0,E597/L597)</f>
        <v>89.99079189686924</v>
      </c>
      <c r="N597" t="s">
        <v>21</v>
      </c>
      <c r="O597" t="s">
        <v>22</v>
      </c>
      <c r="P597">
        <v>1268715600</v>
      </c>
      <c r="Q597">
        <v>1270530000</v>
      </c>
      <c r="R597" s="10">
        <f t="shared" si="27"/>
        <v>40253.208333333336</v>
      </c>
      <c r="S597" s="10">
        <f t="shared" si="27"/>
        <v>40274.208333333336</v>
      </c>
      <c r="T597" t="b">
        <v>0</v>
      </c>
      <c r="U597" t="b">
        <v>1</v>
      </c>
      <c r="V597" t="s">
        <v>33</v>
      </c>
      <c r="W597" t="s">
        <v>2038</v>
      </c>
      <c r="X597" t="s">
        <v>2044</v>
      </c>
    </row>
    <row r="598" spans="1:24" ht="46.8" x14ac:dyDescent="0.3">
      <c r="A598">
        <v>596</v>
      </c>
      <c r="B598" t="s">
        <v>1234</v>
      </c>
      <c r="C598" s="3" t="s">
        <v>1235</v>
      </c>
      <c r="D598">
        <v>7900</v>
      </c>
      <c r="E598" s="7">
        <f>IF(ISERROR(F598*H598),0,F598*H598)</f>
        <v>7875</v>
      </c>
      <c r="F598">
        <v>7875</v>
      </c>
      <c r="G598" s="7">
        <f t="shared" si="28"/>
        <v>99.683544303797461</v>
      </c>
      <c r="H598">
        <v>1</v>
      </c>
      <c r="I598" t="s">
        <v>14</v>
      </c>
      <c r="J598" t="s">
        <v>14</v>
      </c>
      <c r="K598" s="7">
        <f t="shared" si="29"/>
        <v>-25</v>
      </c>
      <c r="L598">
        <v>183</v>
      </c>
      <c r="M598" s="6">
        <f>IF(ISERROR(E598/L598),0,E598/L598)</f>
        <v>43.032786885245905</v>
      </c>
      <c r="N598" t="s">
        <v>21</v>
      </c>
      <c r="O598" t="s">
        <v>22</v>
      </c>
      <c r="P598">
        <v>1457157600</v>
      </c>
      <c r="Q598">
        <v>1457762400</v>
      </c>
      <c r="R598" s="10">
        <f t="shared" si="27"/>
        <v>42434.25</v>
      </c>
      <c r="S598" s="10">
        <f t="shared" si="27"/>
        <v>42441.25</v>
      </c>
      <c r="T598" t="b">
        <v>0</v>
      </c>
      <c r="U598" t="b">
        <v>1</v>
      </c>
      <c r="V598" t="s">
        <v>53</v>
      </c>
      <c r="W598" t="s">
        <v>2039</v>
      </c>
      <c r="X598" t="s">
        <v>2047</v>
      </c>
    </row>
    <row r="599" spans="1:24" ht="46.8" x14ac:dyDescent="0.3">
      <c r="A599">
        <v>597</v>
      </c>
      <c r="B599" t="s">
        <v>1236</v>
      </c>
      <c r="C599" s="3" t="s">
        <v>1237</v>
      </c>
      <c r="D599">
        <v>73800</v>
      </c>
      <c r="E599" s="7">
        <f>IF(ISERROR(F599*H599),0,F599*H599)</f>
        <v>148779</v>
      </c>
      <c r="F599">
        <v>148779</v>
      </c>
      <c r="G599" s="7">
        <f t="shared" si="28"/>
        <v>201.59756097560978</v>
      </c>
      <c r="H599">
        <v>1</v>
      </c>
      <c r="I599" t="s">
        <v>20</v>
      </c>
      <c r="J599" t="s">
        <v>20</v>
      </c>
      <c r="K599" s="7">
        <f t="shared" si="29"/>
        <v>74979</v>
      </c>
      <c r="L599">
        <v>2188</v>
      </c>
      <c r="M599" s="6">
        <f>IF(ISERROR(E599/L599),0,E599/L599)</f>
        <v>67.997714808043881</v>
      </c>
      <c r="N599" t="s">
        <v>21</v>
      </c>
      <c r="O599" t="s">
        <v>22</v>
      </c>
      <c r="P599">
        <v>1573970400</v>
      </c>
      <c r="Q599">
        <v>1575525600</v>
      </c>
      <c r="R599" s="10">
        <f t="shared" si="27"/>
        <v>43786.25</v>
      </c>
      <c r="S599" s="10">
        <f t="shared" si="27"/>
        <v>43804.25</v>
      </c>
      <c r="T599" t="b">
        <v>0</v>
      </c>
      <c r="U599" t="b">
        <v>0</v>
      </c>
      <c r="V599" t="s">
        <v>33</v>
      </c>
      <c r="W599" t="s">
        <v>2038</v>
      </c>
      <c r="X599" t="s">
        <v>2044</v>
      </c>
    </row>
    <row r="600" spans="1:24" ht="46.8" x14ac:dyDescent="0.3">
      <c r="A600">
        <v>598</v>
      </c>
      <c r="B600" t="s">
        <v>1238</v>
      </c>
      <c r="C600" s="3" t="s">
        <v>1239</v>
      </c>
      <c r="D600">
        <v>108500</v>
      </c>
      <c r="E600" s="7">
        <f>IF(ISERROR(F600*H600),0,F600*H600)</f>
        <v>196972.16000000003</v>
      </c>
      <c r="F600">
        <v>175868</v>
      </c>
      <c r="G600" s="7">
        <f t="shared" si="28"/>
        <v>181.54116129032261</v>
      </c>
      <c r="H600">
        <v>1.1200000000000001</v>
      </c>
      <c r="I600" t="s">
        <v>20</v>
      </c>
      <c r="J600" t="s">
        <v>20</v>
      </c>
      <c r="K600" s="7">
        <f t="shared" si="29"/>
        <v>88472.160000000033</v>
      </c>
      <c r="L600">
        <v>2409</v>
      </c>
      <c r="M600" s="6">
        <f>IF(ISERROR(E600/L600),0,E600/L600)</f>
        <v>81.765114155251155</v>
      </c>
      <c r="N600" t="s">
        <v>107</v>
      </c>
      <c r="O600" t="s">
        <v>108</v>
      </c>
      <c r="P600">
        <v>1276578000</v>
      </c>
      <c r="Q600">
        <v>1279083600</v>
      </c>
      <c r="R600" s="10">
        <f t="shared" si="27"/>
        <v>40344.208333333336</v>
      </c>
      <c r="S600" s="10">
        <f t="shared" si="27"/>
        <v>40373.208333333336</v>
      </c>
      <c r="T600" t="b">
        <v>0</v>
      </c>
      <c r="U600" t="b">
        <v>0</v>
      </c>
      <c r="V600" t="s">
        <v>23</v>
      </c>
      <c r="W600" t="s">
        <v>2036</v>
      </c>
      <c r="X600" t="s">
        <v>2042</v>
      </c>
    </row>
    <row r="601" spans="1:24" ht="62.4" x14ac:dyDescent="0.3">
      <c r="A601">
        <v>599</v>
      </c>
      <c r="B601" t="s">
        <v>1240</v>
      </c>
      <c r="C601" s="3" t="s">
        <v>1241</v>
      </c>
      <c r="D601">
        <v>140300</v>
      </c>
      <c r="E601" s="7">
        <f>IF(ISERROR(F601*H601),0,F601*H601)</f>
        <v>766.8</v>
      </c>
      <c r="F601">
        <v>5112</v>
      </c>
      <c r="G601" s="7">
        <f t="shared" si="28"/>
        <v>0.54654312188168208</v>
      </c>
      <c r="H601">
        <v>0.15</v>
      </c>
      <c r="I601" t="s">
        <v>14</v>
      </c>
      <c r="J601" t="s">
        <v>14</v>
      </c>
      <c r="K601" s="7">
        <f t="shared" si="29"/>
        <v>-139533.20000000001</v>
      </c>
      <c r="L601">
        <v>82</v>
      </c>
      <c r="M601" s="6">
        <f>IF(ISERROR(E601/L601),0,E601/L601)</f>
        <v>9.3512195121951223</v>
      </c>
      <c r="N601" t="s">
        <v>36</v>
      </c>
      <c r="O601" t="s">
        <v>37</v>
      </c>
      <c r="P601">
        <v>1423720800</v>
      </c>
      <c r="Q601">
        <v>1424412000</v>
      </c>
      <c r="R601" s="10">
        <f t="shared" si="27"/>
        <v>42047.25</v>
      </c>
      <c r="S601" s="10">
        <f t="shared" si="27"/>
        <v>42055.25</v>
      </c>
      <c r="T601" t="b">
        <v>0</v>
      </c>
      <c r="U601" t="b">
        <v>0</v>
      </c>
      <c r="V601" t="s">
        <v>42</v>
      </c>
      <c r="W601" t="s">
        <v>2039</v>
      </c>
      <c r="X601" t="s">
        <v>2045</v>
      </c>
    </row>
    <row r="602" spans="1:24" ht="46.8" x14ac:dyDescent="0.3">
      <c r="A602">
        <v>600</v>
      </c>
      <c r="B602" t="s">
        <v>1242</v>
      </c>
      <c r="C602" s="3" t="s">
        <v>1243</v>
      </c>
      <c r="D602">
        <v>100</v>
      </c>
      <c r="E602" s="7">
        <f>IF(ISERROR(F602*H602),0,F602*H602)</f>
        <v>6.75</v>
      </c>
      <c r="F602">
        <v>5</v>
      </c>
      <c r="G602" s="7">
        <f t="shared" si="28"/>
        <v>6.75</v>
      </c>
      <c r="H602">
        <v>1.35</v>
      </c>
      <c r="I602" t="s">
        <v>14</v>
      </c>
      <c r="J602" t="s">
        <v>14</v>
      </c>
      <c r="K602" s="7">
        <f t="shared" si="29"/>
        <v>-93.25</v>
      </c>
      <c r="L602">
        <v>1</v>
      </c>
      <c r="M602" s="6">
        <f>IF(ISERROR(E602/L602),0,E602/L602)</f>
        <v>6.75</v>
      </c>
      <c r="N602" t="s">
        <v>40</v>
      </c>
      <c r="O602" t="s">
        <v>41</v>
      </c>
      <c r="P602">
        <v>1375160400</v>
      </c>
      <c r="Q602">
        <v>1376197200</v>
      </c>
      <c r="R602" s="10">
        <f t="shared" si="27"/>
        <v>41485.208333333336</v>
      </c>
      <c r="S602" s="10">
        <f t="shared" si="27"/>
        <v>41497.208333333336</v>
      </c>
      <c r="T602" t="b">
        <v>0</v>
      </c>
      <c r="U602" t="b">
        <v>0</v>
      </c>
      <c r="V602" t="s">
        <v>17</v>
      </c>
      <c r="W602" t="s">
        <v>2035</v>
      </c>
      <c r="X602" t="s">
        <v>2041</v>
      </c>
    </row>
    <row r="603" spans="1:24" ht="46.8" x14ac:dyDescent="0.3">
      <c r="A603">
        <v>601</v>
      </c>
      <c r="B603" t="s">
        <v>1244</v>
      </c>
      <c r="C603" s="3" t="s">
        <v>1245</v>
      </c>
      <c r="D603">
        <v>6300</v>
      </c>
      <c r="E603" s="7">
        <f>IF(ISERROR(F603*H603),0,F603*H603)</f>
        <v>13018</v>
      </c>
      <c r="F603">
        <v>13018</v>
      </c>
      <c r="G603" s="7">
        <f t="shared" si="28"/>
        <v>206.63492063492063</v>
      </c>
      <c r="H603">
        <v>1</v>
      </c>
      <c r="I603" t="s">
        <v>20</v>
      </c>
      <c r="J603" t="s">
        <v>20</v>
      </c>
      <c r="K603" s="7">
        <f t="shared" si="29"/>
        <v>6718</v>
      </c>
      <c r="L603">
        <v>194</v>
      </c>
      <c r="M603" s="6">
        <f>IF(ISERROR(E603/L603),0,E603/L603)</f>
        <v>67.103092783505161</v>
      </c>
      <c r="N603" t="s">
        <v>21</v>
      </c>
      <c r="O603" t="s">
        <v>22</v>
      </c>
      <c r="P603">
        <v>1401426000</v>
      </c>
      <c r="Q603">
        <v>1402894800</v>
      </c>
      <c r="R603" s="10">
        <f t="shared" si="27"/>
        <v>41789.208333333336</v>
      </c>
      <c r="S603" s="10">
        <f t="shared" si="27"/>
        <v>41806.208333333336</v>
      </c>
      <c r="T603" t="b">
        <v>1</v>
      </c>
      <c r="U603" t="b">
        <v>0</v>
      </c>
      <c r="V603" t="s">
        <v>65</v>
      </c>
      <c r="W603" t="s">
        <v>2037</v>
      </c>
      <c r="X603" t="s">
        <v>2049</v>
      </c>
    </row>
    <row r="604" spans="1:24" ht="78" x14ac:dyDescent="0.3">
      <c r="A604">
        <v>602</v>
      </c>
      <c r="B604" t="s">
        <v>1246</v>
      </c>
      <c r="C604" s="3" t="s">
        <v>1247</v>
      </c>
      <c r="D604">
        <v>71100</v>
      </c>
      <c r="E604" s="7">
        <f>IF(ISERROR(F604*H604),0,F604*H604)</f>
        <v>91176</v>
      </c>
      <c r="F604">
        <v>91176</v>
      </c>
      <c r="G604" s="7">
        <f t="shared" si="28"/>
        <v>128.23628691983123</v>
      </c>
      <c r="H604">
        <v>1</v>
      </c>
      <c r="I604" t="s">
        <v>20</v>
      </c>
      <c r="J604" t="s">
        <v>20</v>
      </c>
      <c r="K604" s="7">
        <f t="shared" si="29"/>
        <v>20076</v>
      </c>
      <c r="L604">
        <v>1140</v>
      </c>
      <c r="M604" s="6">
        <f>IF(ISERROR(E604/L604),0,E604/L604)</f>
        <v>79.978947368421046</v>
      </c>
      <c r="N604" t="s">
        <v>21</v>
      </c>
      <c r="O604" t="s">
        <v>22</v>
      </c>
      <c r="P604">
        <v>1433480400</v>
      </c>
      <c r="Q604">
        <v>1434430800</v>
      </c>
      <c r="R604" s="10">
        <f t="shared" si="27"/>
        <v>42160.208333333328</v>
      </c>
      <c r="S604" s="10">
        <f t="shared" si="27"/>
        <v>42171.208333333328</v>
      </c>
      <c r="T604" t="b">
        <v>0</v>
      </c>
      <c r="U604" t="b">
        <v>0</v>
      </c>
      <c r="V604" t="s">
        <v>33</v>
      </c>
      <c r="W604" t="s">
        <v>2038</v>
      </c>
      <c r="X604" t="s">
        <v>2044</v>
      </c>
    </row>
    <row r="605" spans="1:24" ht="62.4" x14ac:dyDescent="0.3">
      <c r="A605">
        <v>603</v>
      </c>
      <c r="B605" t="s">
        <v>1248</v>
      </c>
      <c r="C605" s="3" t="s">
        <v>1249</v>
      </c>
      <c r="D605">
        <v>5300</v>
      </c>
      <c r="E605" s="7">
        <f>IF(ISERROR(F605*H605),0,F605*H605)</f>
        <v>6342</v>
      </c>
      <c r="F605">
        <v>6342</v>
      </c>
      <c r="G605" s="7">
        <f t="shared" si="28"/>
        <v>119.66037735849055</v>
      </c>
      <c r="H605">
        <v>1</v>
      </c>
      <c r="I605" t="s">
        <v>20</v>
      </c>
      <c r="J605" t="s">
        <v>20</v>
      </c>
      <c r="K605" s="7">
        <f t="shared" si="29"/>
        <v>1042</v>
      </c>
      <c r="L605">
        <v>102</v>
      </c>
      <c r="M605" s="6">
        <f>IF(ISERROR(E605/L605),0,E605/L605)</f>
        <v>62.176470588235297</v>
      </c>
      <c r="N605" t="s">
        <v>21</v>
      </c>
      <c r="O605" t="s">
        <v>22</v>
      </c>
      <c r="P605">
        <v>1555563600</v>
      </c>
      <c r="Q605">
        <v>1557896400</v>
      </c>
      <c r="R605" s="10">
        <f t="shared" si="27"/>
        <v>43573.208333333328</v>
      </c>
      <c r="S605" s="10">
        <f t="shared" si="27"/>
        <v>43600.208333333328</v>
      </c>
      <c r="T605" t="b">
        <v>0</v>
      </c>
      <c r="U605" t="b">
        <v>0</v>
      </c>
      <c r="V605" t="s">
        <v>33</v>
      </c>
      <c r="W605" t="s">
        <v>2038</v>
      </c>
      <c r="X605" t="s">
        <v>2044</v>
      </c>
    </row>
    <row r="606" spans="1:24" ht="62.4" x14ac:dyDescent="0.3">
      <c r="A606">
        <v>604</v>
      </c>
      <c r="B606" t="s">
        <v>1250</v>
      </c>
      <c r="C606" s="3" t="s">
        <v>1251</v>
      </c>
      <c r="D606">
        <v>88700</v>
      </c>
      <c r="E606" s="7">
        <f>IF(ISERROR(F606*H606),0,F606*H606)</f>
        <v>151438</v>
      </c>
      <c r="F606">
        <v>151438</v>
      </c>
      <c r="G606" s="7">
        <f t="shared" si="28"/>
        <v>170.73055242390078</v>
      </c>
      <c r="H606">
        <v>1</v>
      </c>
      <c r="I606" t="s">
        <v>20</v>
      </c>
      <c r="J606" t="s">
        <v>20</v>
      </c>
      <c r="K606" s="7">
        <f t="shared" si="29"/>
        <v>62738</v>
      </c>
      <c r="L606">
        <v>2857</v>
      </c>
      <c r="M606" s="6">
        <f>IF(ISERROR(E606/L606),0,E606/L606)</f>
        <v>53.005950297514879</v>
      </c>
      <c r="N606" t="s">
        <v>21</v>
      </c>
      <c r="O606" t="s">
        <v>22</v>
      </c>
      <c r="P606">
        <v>1295676000</v>
      </c>
      <c r="Q606">
        <v>1297490400</v>
      </c>
      <c r="R606" s="10">
        <f t="shared" si="27"/>
        <v>40565.25</v>
      </c>
      <c r="S606" s="10">
        <f t="shared" si="27"/>
        <v>40586.25</v>
      </c>
      <c r="T606" t="b">
        <v>0</v>
      </c>
      <c r="U606" t="b">
        <v>0</v>
      </c>
      <c r="V606" t="s">
        <v>33</v>
      </c>
      <c r="W606" t="s">
        <v>2038</v>
      </c>
      <c r="X606" t="s">
        <v>2044</v>
      </c>
    </row>
    <row r="607" spans="1:24" ht="62.4" x14ac:dyDescent="0.3">
      <c r="A607">
        <v>605</v>
      </c>
      <c r="B607" t="s">
        <v>1252</v>
      </c>
      <c r="C607" s="3" t="s">
        <v>1253</v>
      </c>
      <c r="D607">
        <v>3300</v>
      </c>
      <c r="E607" s="7">
        <f>IF(ISERROR(F607*H607),0,F607*H607)</f>
        <v>6178</v>
      </c>
      <c r="F607">
        <v>6178</v>
      </c>
      <c r="G607" s="7">
        <f t="shared" si="28"/>
        <v>187.21212121212122</v>
      </c>
      <c r="H607">
        <v>1</v>
      </c>
      <c r="I607" t="s">
        <v>20</v>
      </c>
      <c r="J607" t="s">
        <v>20</v>
      </c>
      <c r="K607" s="7">
        <f t="shared" si="29"/>
        <v>2878</v>
      </c>
      <c r="L607">
        <v>107</v>
      </c>
      <c r="M607" s="6">
        <f>IF(ISERROR(E607/L607),0,E607/L607)</f>
        <v>57.738317757009348</v>
      </c>
      <c r="N607" t="s">
        <v>21</v>
      </c>
      <c r="O607" t="s">
        <v>22</v>
      </c>
      <c r="P607">
        <v>1443848400</v>
      </c>
      <c r="Q607">
        <v>1447394400</v>
      </c>
      <c r="R607" s="10">
        <f t="shared" si="27"/>
        <v>42280.208333333328</v>
      </c>
      <c r="S607" s="10">
        <f t="shared" si="27"/>
        <v>42321.25</v>
      </c>
      <c r="T607" t="b">
        <v>0</v>
      </c>
      <c r="U607" t="b">
        <v>0</v>
      </c>
      <c r="V607" t="s">
        <v>68</v>
      </c>
      <c r="W607" t="s">
        <v>2040</v>
      </c>
      <c r="X607" t="s">
        <v>2050</v>
      </c>
    </row>
    <row r="608" spans="1:24" ht="46.8" x14ac:dyDescent="0.3">
      <c r="A608">
        <v>606</v>
      </c>
      <c r="B608" t="s">
        <v>1254</v>
      </c>
      <c r="C608" s="3" t="s">
        <v>1255</v>
      </c>
      <c r="D608">
        <v>3400</v>
      </c>
      <c r="E608" s="7">
        <f>IF(ISERROR(F608*H608),0,F608*H608)</f>
        <v>8646.75</v>
      </c>
      <c r="F608">
        <v>6405</v>
      </c>
      <c r="G608" s="7">
        <f t="shared" si="28"/>
        <v>254.31617647058823</v>
      </c>
      <c r="H608">
        <v>1.35</v>
      </c>
      <c r="I608" t="s">
        <v>20</v>
      </c>
      <c r="J608" t="s">
        <v>20</v>
      </c>
      <c r="K608" s="7">
        <f t="shared" si="29"/>
        <v>5246.75</v>
      </c>
      <c r="L608">
        <v>160</v>
      </c>
      <c r="M608" s="6">
        <f>IF(ISERROR(E608/L608),0,E608/L608)</f>
        <v>54.042187499999997</v>
      </c>
      <c r="N608" t="s">
        <v>40</v>
      </c>
      <c r="O608" t="s">
        <v>41</v>
      </c>
      <c r="P608">
        <v>1457330400</v>
      </c>
      <c r="Q608">
        <v>1458277200</v>
      </c>
      <c r="R608" s="10">
        <f t="shared" si="27"/>
        <v>42436.25</v>
      </c>
      <c r="S608" s="10">
        <f t="shared" si="27"/>
        <v>42447.208333333328</v>
      </c>
      <c r="T608" t="b">
        <v>0</v>
      </c>
      <c r="U608" t="b">
        <v>0</v>
      </c>
      <c r="V608" t="s">
        <v>23</v>
      </c>
      <c r="W608" t="s">
        <v>2036</v>
      </c>
      <c r="X608" t="s">
        <v>2042</v>
      </c>
    </row>
    <row r="609" spans="1:24" ht="46.8" x14ac:dyDescent="0.3">
      <c r="A609">
        <v>607</v>
      </c>
      <c r="B609" t="s">
        <v>1256</v>
      </c>
      <c r="C609" s="3" t="s">
        <v>1257</v>
      </c>
      <c r="D609">
        <v>137600</v>
      </c>
      <c r="E609" s="7">
        <f>IF(ISERROR(F609*H609),0,F609*H609)</f>
        <v>180667</v>
      </c>
      <c r="F609">
        <v>180667</v>
      </c>
      <c r="G609" s="7">
        <f t="shared" si="28"/>
        <v>131.29869186046511</v>
      </c>
      <c r="H609">
        <v>1</v>
      </c>
      <c r="I609" t="s">
        <v>20</v>
      </c>
      <c r="J609" t="s">
        <v>20</v>
      </c>
      <c r="K609" s="7">
        <f t="shared" si="29"/>
        <v>43067</v>
      </c>
      <c r="L609">
        <v>2230</v>
      </c>
      <c r="M609" s="6">
        <f>IF(ISERROR(E609/L609),0,E609/L609)</f>
        <v>81.016591928251117</v>
      </c>
      <c r="N609" t="s">
        <v>21</v>
      </c>
      <c r="O609" t="s">
        <v>22</v>
      </c>
      <c r="P609">
        <v>1395550800</v>
      </c>
      <c r="Q609">
        <v>1395723600</v>
      </c>
      <c r="R609" s="10">
        <f t="shared" si="27"/>
        <v>41721.208333333336</v>
      </c>
      <c r="S609" s="10">
        <f t="shared" si="27"/>
        <v>41723.208333333336</v>
      </c>
      <c r="T609" t="b">
        <v>0</v>
      </c>
      <c r="U609" t="b">
        <v>0</v>
      </c>
      <c r="V609" t="s">
        <v>17</v>
      </c>
      <c r="W609" t="s">
        <v>2035</v>
      </c>
      <c r="X609" t="s">
        <v>2041</v>
      </c>
    </row>
    <row r="610" spans="1:24" ht="46.8" x14ac:dyDescent="0.3">
      <c r="A610">
        <v>608</v>
      </c>
      <c r="B610" t="s">
        <v>1258</v>
      </c>
      <c r="C610" s="3" t="s">
        <v>1259</v>
      </c>
      <c r="D610">
        <v>3900</v>
      </c>
      <c r="E610" s="7">
        <f>IF(ISERROR(F610*H610),0,F610*H610)</f>
        <v>11075</v>
      </c>
      <c r="F610">
        <v>11075</v>
      </c>
      <c r="G610" s="7">
        <f t="shared" si="28"/>
        <v>283.97435897435901</v>
      </c>
      <c r="H610">
        <v>1</v>
      </c>
      <c r="I610" t="s">
        <v>20</v>
      </c>
      <c r="J610" t="s">
        <v>20</v>
      </c>
      <c r="K610" s="7">
        <f t="shared" si="29"/>
        <v>7175</v>
      </c>
      <c r="L610">
        <v>316</v>
      </c>
      <c r="M610" s="6">
        <f>IF(ISERROR(E610/L610),0,E610/L610)</f>
        <v>35.047468354430379</v>
      </c>
      <c r="N610" t="s">
        <v>21</v>
      </c>
      <c r="O610" t="s">
        <v>22</v>
      </c>
      <c r="P610">
        <v>1551852000</v>
      </c>
      <c r="Q610">
        <v>1552197600</v>
      </c>
      <c r="R610" s="10">
        <f t="shared" si="27"/>
        <v>43530.25</v>
      </c>
      <c r="S610" s="10">
        <f t="shared" si="27"/>
        <v>43534.25</v>
      </c>
      <c r="T610" t="b">
        <v>0</v>
      </c>
      <c r="U610" t="b">
        <v>1</v>
      </c>
      <c r="V610" t="s">
        <v>159</v>
      </c>
      <c r="W610" t="s">
        <v>2036</v>
      </c>
      <c r="X610" t="s">
        <v>2060</v>
      </c>
    </row>
    <row r="611" spans="1:24" ht="46.8" x14ac:dyDescent="0.3">
      <c r="A611">
        <v>609</v>
      </c>
      <c r="B611" t="s">
        <v>1260</v>
      </c>
      <c r="C611" s="3" t="s">
        <v>1261</v>
      </c>
      <c r="D611">
        <v>10000</v>
      </c>
      <c r="E611" s="7">
        <f>IF(ISERROR(F611*H611),0,F611*H611)</f>
        <v>12042</v>
      </c>
      <c r="F611">
        <v>12042</v>
      </c>
      <c r="G611" s="7">
        <f t="shared" si="28"/>
        <v>120.41999999999999</v>
      </c>
      <c r="H611">
        <v>1</v>
      </c>
      <c r="I611" t="s">
        <v>20</v>
      </c>
      <c r="J611" t="s">
        <v>20</v>
      </c>
      <c r="K611" s="7">
        <f t="shared" si="29"/>
        <v>2042</v>
      </c>
      <c r="L611">
        <v>117</v>
      </c>
      <c r="M611" s="6">
        <f>IF(ISERROR(E611/L611),0,E611/L611)</f>
        <v>102.92307692307692</v>
      </c>
      <c r="N611" t="s">
        <v>21</v>
      </c>
      <c r="O611" t="s">
        <v>22</v>
      </c>
      <c r="P611">
        <v>1547618400</v>
      </c>
      <c r="Q611">
        <v>1549087200</v>
      </c>
      <c r="R611" s="10">
        <f t="shared" si="27"/>
        <v>43481.25</v>
      </c>
      <c r="S611" s="10">
        <f t="shared" si="27"/>
        <v>43498.25</v>
      </c>
      <c r="T611" t="b">
        <v>0</v>
      </c>
      <c r="U611" t="b">
        <v>0</v>
      </c>
      <c r="V611" t="s">
        <v>474</v>
      </c>
      <c r="W611" t="s">
        <v>2039</v>
      </c>
      <c r="X611" t="s">
        <v>2065</v>
      </c>
    </row>
    <row r="612" spans="1:24" ht="62.4" x14ac:dyDescent="0.3">
      <c r="A612">
        <v>610</v>
      </c>
      <c r="B612" t="s">
        <v>1262</v>
      </c>
      <c r="C612" s="3" t="s">
        <v>1263</v>
      </c>
      <c r="D612">
        <v>42800</v>
      </c>
      <c r="E612" s="7">
        <f>IF(ISERROR(F612*H612),0,F612*H612)</f>
        <v>179356</v>
      </c>
      <c r="F612">
        <v>179356</v>
      </c>
      <c r="G612" s="7">
        <f t="shared" si="28"/>
        <v>419.0560747663551</v>
      </c>
      <c r="H612">
        <v>1</v>
      </c>
      <c r="I612" t="s">
        <v>20</v>
      </c>
      <c r="J612" t="s">
        <v>20</v>
      </c>
      <c r="K612" s="7">
        <f t="shared" si="29"/>
        <v>136556</v>
      </c>
      <c r="L612">
        <v>6406</v>
      </c>
      <c r="M612" s="6">
        <f>IF(ISERROR(E612/L612),0,E612/L612)</f>
        <v>27.998126756166094</v>
      </c>
      <c r="N612" t="s">
        <v>21</v>
      </c>
      <c r="O612" t="s">
        <v>22</v>
      </c>
      <c r="P612">
        <v>1355637600</v>
      </c>
      <c r="Q612">
        <v>1356847200</v>
      </c>
      <c r="R612" s="10">
        <f t="shared" si="27"/>
        <v>41259.25</v>
      </c>
      <c r="S612" s="10">
        <f t="shared" si="27"/>
        <v>41273.25</v>
      </c>
      <c r="T612" t="b">
        <v>0</v>
      </c>
      <c r="U612" t="b">
        <v>0</v>
      </c>
      <c r="V612" t="s">
        <v>33</v>
      </c>
      <c r="W612" t="s">
        <v>2038</v>
      </c>
      <c r="X612" t="s">
        <v>2044</v>
      </c>
    </row>
    <row r="613" spans="1:24" ht="46.8" x14ac:dyDescent="0.3">
      <c r="A613">
        <v>611</v>
      </c>
      <c r="B613" t="s">
        <v>1264</v>
      </c>
      <c r="C613" s="3" t="s">
        <v>1265</v>
      </c>
      <c r="D613">
        <v>8200</v>
      </c>
      <c r="E613" s="7">
        <f>IF(ISERROR(F613*H613),0,F613*H613)</f>
        <v>1136</v>
      </c>
      <c r="F613">
        <v>1136</v>
      </c>
      <c r="G613" s="7">
        <f t="shared" si="28"/>
        <v>13.853658536585368</v>
      </c>
      <c r="H613">
        <v>1</v>
      </c>
      <c r="I613" t="s">
        <v>74</v>
      </c>
      <c r="J613" t="s">
        <v>74</v>
      </c>
      <c r="K613" s="7">
        <f t="shared" si="29"/>
        <v>-7064</v>
      </c>
      <c r="L613">
        <v>15</v>
      </c>
      <c r="M613" s="6">
        <f>IF(ISERROR(E613/L613),0,E613/L613)</f>
        <v>75.733333333333334</v>
      </c>
      <c r="N613" t="s">
        <v>21</v>
      </c>
      <c r="O613" t="s">
        <v>22</v>
      </c>
      <c r="P613">
        <v>1374728400</v>
      </c>
      <c r="Q613">
        <v>1375765200</v>
      </c>
      <c r="R613" s="10">
        <f t="shared" si="27"/>
        <v>41480.208333333336</v>
      </c>
      <c r="S613" s="10">
        <f t="shared" si="27"/>
        <v>41492.208333333336</v>
      </c>
      <c r="T613" t="b">
        <v>0</v>
      </c>
      <c r="U613" t="b">
        <v>0</v>
      </c>
      <c r="V613" t="s">
        <v>33</v>
      </c>
      <c r="W613" t="s">
        <v>2038</v>
      </c>
      <c r="X613" t="s">
        <v>2044</v>
      </c>
    </row>
    <row r="614" spans="1:24" ht="31.2" x14ac:dyDescent="0.3">
      <c r="A614">
        <v>612</v>
      </c>
      <c r="B614" t="s">
        <v>1266</v>
      </c>
      <c r="C614" s="3" t="s">
        <v>1267</v>
      </c>
      <c r="D614">
        <v>6200</v>
      </c>
      <c r="E614" s="7">
        <f>IF(ISERROR(F614*H614),0,F614*H614)</f>
        <v>8645</v>
      </c>
      <c r="F614">
        <v>8645</v>
      </c>
      <c r="G614" s="7">
        <f t="shared" si="28"/>
        <v>139.43548387096774</v>
      </c>
      <c r="H614">
        <v>1</v>
      </c>
      <c r="I614" t="s">
        <v>20</v>
      </c>
      <c r="J614" t="s">
        <v>20</v>
      </c>
      <c r="K614" s="7">
        <f t="shared" si="29"/>
        <v>2445</v>
      </c>
      <c r="L614">
        <v>192</v>
      </c>
      <c r="M614" s="6">
        <f>IF(ISERROR(E614/L614),0,E614/L614)</f>
        <v>45.026041666666664</v>
      </c>
      <c r="N614" t="s">
        <v>21</v>
      </c>
      <c r="O614" t="s">
        <v>22</v>
      </c>
      <c r="P614">
        <v>1287810000</v>
      </c>
      <c r="Q614">
        <v>1289800800</v>
      </c>
      <c r="R614" s="10">
        <f t="shared" si="27"/>
        <v>40474.208333333336</v>
      </c>
      <c r="S614" s="10">
        <f t="shared" si="27"/>
        <v>40497.25</v>
      </c>
      <c r="T614" t="b">
        <v>0</v>
      </c>
      <c r="U614" t="b">
        <v>0</v>
      </c>
      <c r="V614" t="s">
        <v>50</v>
      </c>
      <c r="W614" t="s">
        <v>2036</v>
      </c>
      <c r="X614" t="s">
        <v>2046</v>
      </c>
    </row>
    <row r="615" spans="1:24" ht="62.4" x14ac:dyDescent="0.3">
      <c r="A615">
        <v>613</v>
      </c>
      <c r="B615" t="s">
        <v>1268</v>
      </c>
      <c r="C615" s="3" t="s">
        <v>1269</v>
      </c>
      <c r="D615">
        <v>1100</v>
      </c>
      <c r="E615" s="7">
        <f>IF(ISERROR(F615*H615),0,F615*H615)</f>
        <v>1416.36</v>
      </c>
      <c r="F615">
        <v>1914</v>
      </c>
      <c r="G615" s="7">
        <f t="shared" si="28"/>
        <v>128.76</v>
      </c>
      <c r="H615">
        <v>0.74</v>
      </c>
      <c r="I615" t="s">
        <v>20</v>
      </c>
      <c r="J615" t="s">
        <v>20</v>
      </c>
      <c r="K615" s="7">
        <f t="shared" si="29"/>
        <v>316.3599999999999</v>
      </c>
      <c r="L615">
        <v>26</v>
      </c>
      <c r="M615" s="6">
        <f>IF(ISERROR(E615/L615),0,E615/L615)</f>
        <v>54.475384615384613</v>
      </c>
      <c r="N615" t="s">
        <v>15</v>
      </c>
      <c r="O615" t="s">
        <v>16</v>
      </c>
      <c r="P615">
        <v>1503723600</v>
      </c>
      <c r="Q615">
        <v>1504501200</v>
      </c>
      <c r="R615" s="10">
        <f t="shared" si="27"/>
        <v>42973.208333333328</v>
      </c>
      <c r="S615" s="10">
        <f t="shared" si="27"/>
        <v>42982.208333333328</v>
      </c>
      <c r="T615" t="b">
        <v>0</v>
      </c>
      <c r="U615" t="b">
        <v>0</v>
      </c>
      <c r="V615" t="s">
        <v>33</v>
      </c>
      <c r="W615" t="s">
        <v>2038</v>
      </c>
      <c r="X615" t="s">
        <v>2044</v>
      </c>
    </row>
    <row r="616" spans="1:24" ht="62.4" x14ac:dyDescent="0.3">
      <c r="A616">
        <v>614</v>
      </c>
      <c r="B616" t="s">
        <v>1270</v>
      </c>
      <c r="C616" s="3" t="s">
        <v>1271</v>
      </c>
      <c r="D616">
        <v>26500</v>
      </c>
      <c r="E616" s="7">
        <f>IF(ISERROR(F616*H616),0,F616*H616)</f>
        <v>41205</v>
      </c>
      <c r="F616">
        <v>41205</v>
      </c>
      <c r="G616" s="7">
        <f t="shared" si="28"/>
        <v>155.49056603773585</v>
      </c>
      <c r="H616">
        <v>1</v>
      </c>
      <c r="I616" t="s">
        <v>20</v>
      </c>
      <c r="J616" t="s">
        <v>20</v>
      </c>
      <c r="K616" s="7">
        <f t="shared" si="29"/>
        <v>14705</v>
      </c>
      <c r="L616">
        <v>723</v>
      </c>
      <c r="M616" s="6">
        <f>IF(ISERROR(E616/L616),0,E616/L616)</f>
        <v>56.991701244813278</v>
      </c>
      <c r="N616" t="s">
        <v>21</v>
      </c>
      <c r="O616" t="s">
        <v>22</v>
      </c>
      <c r="P616">
        <v>1484114400</v>
      </c>
      <c r="Q616">
        <v>1485669600</v>
      </c>
      <c r="R616" s="10">
        <f t="shared" si="27"/>
        <v>42746.25</v>
      </c>
      <c r="S616" s="10">
        <f t="shared" si="27"/>
        <v>42764.25</v>
      </c>
      <c r="T616" t="b">
        <v>0</v>
      </c>
      <c r="U616" t="b">
        <v>0</v>
      </c>
      <c r="V616" t="s">
        <v>33</v>
      </c>
      <c r="W616" t="s">
        <v>2038</v>
      </c>
      <c r="X616" t="s">
        <v>2044</v>
      </c>
    </row>
    <row r="617" spans="1:24" ht="46.8" x14ac:dyDescent="0.3">
      <c r="A617">
        <v>615</v>
      </c>
      <c r="B617" t="s">
        <v>1272</v>
      </c>
      <c r="C617" s="3" t="s">
        <v>1273</v>
      </c>
      <c r="D617">
        <v>8500</v>
      </c>
      <c r="E617" s="7">
        <f>IF(ISERROR(F617*H617),0,F617*H617)</f>
        <v>16226.560000000001</v>
      </c>
      <c r="F617">
        <v>14488</v>
      </c>
      <c r="G617" s="7">
        <f t="shared" si="28"/>
        <v>190.90070588235295</v>
      </c>
      <c r="H617">
        <v>1.1200000000000001</v>
      </c>
      <c r="I617" t="s">
        <v>20</v>
      </c>
      <c r="J617" t="s">
        <v>20</v>
      </c>
      <c r="K617" s="7">
        <f t="shared" si="29"/>
        <v>7726.5600000000013</v>
      </c>
      <c r="L617">
        <v>170</v>
      </c>
      <c r="M617" s="6">
        <f>IF(ISERROR(E617/L617),0,E617/L617)</f>
        <v>95.450352941176476</v>
      </c>
      <c r="N617" t="s">
        <v>107</v>
      </c>
      <c r="O617" t="s">
        <v>108</v>
      </c>
      <c r="P617">
        <v>1461906000</v>
      </c>
      <c r="Q617">
        <v>1462770000</v>
      </c>
      <c r="R617" s="10">
        <f t="shared" si="27"/>
        <v>42489.208333333328</v>
      </c>
      <c r="S617" s="10">
        <f t="shared" si="27"/>
        <v>42499.208333333328</v>
      </c>
      <c r="T617" t="b">
        <v>0</v>
      </c>
      <c r="U617" t="b">
        <v>0</v>
      </c>
      <c r="V617" t="s">
        <v>33</v>
      </c>
      <c r="W617" t="s">
        <v>2038</v>
      </c>
      <c r="X617" t="s">
        <v>2044</v>
      </c>
    </row>
    <row r="618" spans="1:24" ht="62.4" x14ac:dyDescent="0.3">
      <c r="A618">
        <v>616</v>
      </c>
      <c r="B618" t="s">
        <v>1274</v>
      </c>
      <c r="C618" s="3" t="s">
        <v>1275</v>
      </c>
      <c r="D618">
        <v>6400</v>
      </c>
      <c r="E618" s="7">
        <f>IF(ISERROR(F618*H618),0,F618*H618)</f>
        <v>16374.150000000001</v>
      </c>
      <c r="F618">
        <v>12129</v>
      </c>
      <c r="G618" s="7">
        <f t="shared" si="28"/>
        <v>255.84609374999999</v>
      </c>
      <c r="H618">
        <v>1.35</v>
      </c>
      <c r="I618" t="s">
        <v>20</v>
      </c>
      <c r="J618" t="s">
        <v>20</v>
      </c>
      <c r="K618" s="7">
        <f t="shared" si="29"/>
        <v>9974.1500000000015</v>
      </c>
      <c r="L618">
        <v>238</v>
      </c>
      <c r="M618" s="6">
        <f>IF(ISERROR(E618/L618),0,E618/L618)</f>
        <v>68.798949579831941</v>
      </c>
      <c r="N618" t="s">
        <v>40</v>
      </c>
      <c r="O618" t="s">
        <v>41</v>
      </c>
      <c r="P618">
        <v>1379653200</v>
      </c>
      <c r="Q618">
        <v>1379739600</v>
      </c>
      <c r="R618" s="10">
        <f t="shared" si="27"/>
        <v>41537.208333333336</v>
      </c>
      <c r="S618" s="10">
        <f t="shared" si="27"/>
        <v>41538.208333333336</v>
      </c>
      <c r="T618" t="b">
        <v>0</v>
      </c>
      <c r="U618" t="b">
        <v>1</v>
      </c>
      <c r="V618" t="s">
        <v>60</v>
      </c>
      <c r="W618" t="s">
        <v>2036</v>
      </c>
      <c r="X618" t="s">
        <v>2048</v>
      </c>
    </row>
    <row r="619" spans="1:24" ht="46.8" x14ac:dyDescent="0.3">
      <c r="A619">
        <v>617</v>
      </c>
      <c r="B619" t="s">
        <v>1276</v>
      </c>
      <c r="C619" s="3" t="s">
        <v>1277</v>
      </c>
      <c r="D619">
        <v>1400</v>
      </c>
      <c r="E619" s="7">
        <f>IF(ISERROR(F619*H619),0,F619*H619)</f>
        <v>3496</v>
      </c>
      <c r="F619">
        <v>3496</v>
      </c>
      <c r="G619" s="7">
        <f t="shared" si="28"/>
        <v>249.71428571428572</v>
      </c>
      <c r="H619">
        <v>1</v>
      </c>
      <c r="I619" t="s">
        <v>20</v>
      </c>
      <c r="J619" t="s">
        <v>20</v>
      </c>
      <c r="K619" s="7">
        <f t="shared" si="29"/>
        <v>2096</v>
      </c>
      <c r="L619">
        <v>55</v>
      </c>
      <c r="M619" s="6">
        <f>IF(ISERROR(E619/L619),0,E619/L619)</f>
        <v>63.563636363636363</v>
      </c>
      <c r="N619" t="s">
        <v>21</v>
      </c>
      <c r="O619" t="s">
        <v>22</v>
      </c>
      <c r="P619">
        <v>1401858000</v>
      </c>
      <c r="Q619">
        <v>1402722000</v>
      </c>
      <c r="R619" s="10">
        <f t="shared" si="27"/>
        <v>41794.208333333336</v>
      </c>
      <c r="S619" s="10">
        <f t="shared" si="27"/>
        <v>41804.208333333336</v>
      </c>
      <c r="T619" t="b">
        <v>0</v>
      </c>
      <c r="U619" t="b">
        <v>0</v>
      </c>
      <c r="V619" t="s">
        <v>33</v>
      </c>
      <c r="W619" t="s">
        <v>2038</v>
      </c>
      <c r="X619" t="s">
        <v>2044</v>
      </c>
    </row>
    <row r="620" spans="1:24" ht="62.4" x14ac:dyDescent="0.3">
      <c r="A620">
        <v>618</v>
      </c>
      <c r="B620" t="s">
        <v>1278</v>
      </c>
      <c r="C620" s="3" t="s">
        <v>1279</v>
      </c>
      <c r="D620">
        <v>198600</v>
      </c>
      <c r="E620" s="7">
        <f>IF(ISERROR(F620*H620),0,F620*H620)</f>
        <v>97037</v>
      </c>
      <c r="F620">
        <v>97037</v>
      </c>
      <c r="G620" s="7">
        <f t="shared" si="28"/>
        <v>48.860523665659613</v>
      </c>
      <c r="H620">
        <v>1</v>
      </c>
      <c r="I620" t="s">
        <v>14</v>
      </c>
      <c r="J620" t="s">
        <v>14</v>
      </c>
      <c r="K620" s="7">
        <f t="shared" si="29"/>
        <v>-101563</v>
      </c>
      <c r="L620">
        <v>1198</v>
      </c>
      <c r="M620" s="6">
        <f>IF(ISERROR(E620/L620),0,E620/L620)</f>
        <v>80.999165275459092</v>
      </c>
      <c r="N620" t="s">
        <v>21</v>
      </c>
      <c r="O620" t="s">
        <v>22</v>
      </c>
      <c r="P620">
        <v>1367470800</v>
      </c>
      <c r="Q620">
        <v>1369285200</v>
      </c>
      <c r="R620" s="10">
        <f t="shared" si="27"/>
        <v>41396.208333333336</v>
      </c>
      <c r="S620" s="10">
        <f t="shared" si="27"/>
        <v>41417.208333333336</v>
      </c>
      <c r="T620" t="b">
        <v>0</v>
      </c>
      <c r="U620" t="b">
        <v>0</v>
      </c>
      <c r="V620" t="s">
        <v>68</v>
      </c>
      <c r="W620" t="s">
        <v>2040</v>
      </c>
      <c r="X620" t="s">
        <v>2050</v>
      </c>
    </row>
    <row r="621" spans="1:24" ht="46.8" x14ac:dyDescent="0.3">
      <c r="A621">
        <v>619</v>
      </c>
      <c r="B621" t="s">
        <v>1280</v>
      </c>
      <c r="C621" s="3" t="s">
        <v>1281</v>
      </c>
      <c r="D621">
        <v>195900</v>
      </c>
      <c r="E621" s="7">
        <f>IF(ISERROR(F621*H621),0,F621*H621)</f>
        <v>55757</v>
      </c>
      <c r="F621">
        <v>55757</v>
      </c>
      <c r="G621" s="7">
        <f t="shared" si="28"/>
        <v>28.461970393057683</v>
      </c>
      <c r="H621">
        <v>1</v>
      </c>
      <c r="I621" t="s">
        <v>14</v>
      </c>
      <c r="J621" t="s">
        <v>14</v>
      </c>
      <c r="K621" s="7">
        <f t="shared" si="29"/>
        <v>-140143</v>
      </c>
      <c r="L621">
        <v>648</v>
      </c>
      <c r="M621" s="6">
        <f>IF(ISERROR(E621/L621),0,E621/L621)</f>
        <v>86.044753086419746</v>
      </c>
      <c r="N621" t="s">
        <v>21</v>
      </c>
      <c r="O621" t="s">
        <v>22</v>
      </c>
      <c r="P621">
        <v>1304658000</v>
      </c>
      <c r="Q621">
        <v>1304744400</v>
      </c>
      <c r="R621" s="10">
        <f t="shared" si="27"/>
        <v>40669.208333333336</v>
      </c>
      <c r="S621" s="10">
        <f t="shared" si="27"/>
        <v>40670.208333333336</v>
      </c>
      <c r="T621" t="b">
        <v>1</v>
      </c>
      <c r="U621" t="b">
        <v>1</v>
      </c>
      <c r="V621" t="s">
        <v>33</v>
      </c>
      <c r="W621" t="s">
        <v>2038</v>
      </c>
      <c r="X621" t="s">
        <v>2044</v>
      </c>
    </row>
    <row r="622" spans="1:24" ht="62.4" x14ac:dyDescent="0.3">
      <c r="A622">
        <v>620</v>
      </c>
      <c r="B622" t="s">
        <v>1282</v>
      </c>
      <c r="C622" s="3" t="s">
        <v>1283</v>
      </c>
      <c r="D622">
        <v>4300</v>
      </c>
      <c r="E622" s="7">
        <f>IF(ISERROR(F622*H622),0,F622*H622)</f>
        <v>7952.2499999999991</v>
      </c>
      <c r="F622">
        <v>11525</v>
      </c>
      <c r="G622" s="7">
        <f t="shared" si="28"/>
        <v>184.93604651162789</v>
      </c>
      <c r="H622">
        <v>0.69</v>
      </c>
      <c r="I622" t="s">
        <v>20</v>
      </c>
      <c r="J622" t="s">
        <v>20</v>
      </c>
      <c r="K622" s="7">
        <f t="shared" si="29"/>
        <v>3652.2499999999991</v>
      </c>
      <c r="L622">
        <v>128</v>
      </c>
      <c r="M622" s="6">
        <f>IF(ISERROR(E622/L622),0,E622/L622)</f>
        <v>62.126953124999993</v>
      </c>
      <c r="N622" t="s">
        <v>26</v>
      </c>
      <c r="O622" t="s">
        <v>27</v>
      </c>
      <c r="P622">
        <v>1467954000</v>
      </c>
      <c r="Q622">
        <v>1468299600</v>
      </c>
      <c r="R622" s="10">
        <f t="shared" si="27"/>
        <v>42559.208333333328</v>
      </c>
      <c r="S622" s="10">
        <f t="shared" si="27"/>
        <v>42563.208333333328</v>
      </c>
      <c r="T622" t="b">
        <v>0</v>
      </c>
      <c r="U622" t="b">
        <v>0</v>
      </c>
      <c r="V622" t="s">
        <v>122</v>
      </c>
      <c r="W622" t="s">
        <v>2056</v>
      </c>
      <c r="X622" t="s">
        <v>2057</v>
      </c>
    </row>
    <row r="623" spans="1:24" ht="62.4" x14ac:dyDescent="0.3">
      <c r="A623">
        <v>621</v>
      </c>
      <c r="B623" t="s">
        <v>1284</v>
      </c>
      <c r="C623" s="3" t="s">
        <v>1285</v>
      </c>
      <c r="D623">
        <v>25600</v>
      </c>
      <c r="E623" s="7">
        <f>IF(ISERROR(F623*H623),0,F623*H623)</f>
        <v>158669</v>
      </c>
      <c r="F623">
        <v>158669</v>
      </c>
      <c r="G623" s="7">
        <f t="shared" si="28"/>
        <v>619.80078125</v>
      </c>
      <c r="H623">
        <v>1</v>
      </c>
      <c r="I623" t="s">
        <v>20</v>
      </c>
      <c r="J623" t="s">
        <v>20</v>
      </c>
      <c r="K623" s="7">
        <f t="shared" si="29"/>
        <v>133069</v>
      </c>
      <c r="L623">
        <v>2144</v>
      </c>
      <c r="M623" s="6">
        <f>IF(ISERROR(E623/L623),0,E623/L623)</f>
        <v>74.006063432835816</v>
      </c>
      <c r="N623" t="s">
        <v>21</v>
      </c>
      <c r="O623" t="s">
        <v>22</v>
      </c>
      <c r="P623">
        <v>1473742800</v>
      </c>
      <c r="Q623">
        <v>1474174800</v>
      </c>
      <c r="R623" s="10">
        <f t="shared" si="27"/>
        <v>42626.208333333328</v>
      </c>
      <c r="S623" s="10">
        <f t="shared" si="27"/>
        <v>42631.208333333328</v>
      </c>
      <c r="T623" t="b">
        <v>0</v>
      </c>
      <c r="U623" t="b">
        <v>0</v>
      </c>
      <c r="V623" t="s">
        <v>33</v>
      </c>
      <c r="W623" t="s">
        <v>2038</v>
      </c>
      <c r="X623" t="s">
        <v>2044</v>
      </c>
    </row>
    <row r="624" spans="1:24" ht="46.8" x14ac:dyDescent="0.3">
      <c r="A624">
        <v>622</v>
      </c>
      <c r="B624" t="s">
        <v>1286</v>
      </c>
      <c r="C624" s="3" t="s">
        <v>1287</v>
      </c>
      <c r="D624">
        <v>189000</v>
      </c>
      <c r="E624" s="7">
        <f>IF(ISERROR(F624*H624),0,F624*H624)</f>
        <v>5916</v>
      </c>
      <c r="F624">
        <v>5916</v>
      </c>
      <c r="G624" s="7">
        <f t="shared" si="28"/>
        <v>3.1301587301587301</v>
      </c>
      <c r="H624">
        <v>1</v>
      </c>
      <c r="I624" t="s">
        <v>14</v>
      </c>
      <c r="J624" t="s">
        <v>14</v>
      </c>
      <c r="K624" s="7">
        <f t="shared" si="29"/>
        <v>-183084</v>
      </c>
      <c r="L624">
        <v>64</v>
      </c>
      <c r="M624" s="6">
        <f>IF(ISERROR(E624/L624),0,E624/L624)</f>
        <v>92.4375</v>
      </c>
      <c r="N624" t="s">
        <v>21</v>
      </c>
      <c r="O624" t="s">
        <v>22</v>
      </c>
      <c r="P624">
        <v>1523768400</v>
      </c>
      <c r="Q624">
        <v>1526014800</v>
      </c>
      <c r="R624" s="10">
        <f t="shared" si="27"/>
        <v>43205.208333333328</v>
      </c>
      <c r="S624" s="10">
        <f t="shared" si="27"/>
        <v>43231.208333333328</v>
      </c>
      <c r="T624" t="b">
        <v>0</v>
      </c>
      <c r="U624" t="b">
        <v>0</v>
      </c>
      <c r="V624" t="s">
        <v>60</v>
      </c>
      <c r="W624" t="s">
        <v>2036</v>
      </c>
      <c r="X624" t="s">
        <v>2048</v>
      </c>
    </row>
    <row r="625" spans="1:24" ht="46.8" x14ac:dyDescent="0.3">
      <c r="A625">
        <v>623</v>
      </c>
      <c r="B625" t="s">
        <v>1288</v>
      </c>
      <c r="C625" s="3" t="s">
        <v>1289</v>
      </c>
      <c r="D625">
        <v>94300</v>
      </c>
      <c r="E625" s="7">
        <f>IF(ISERROR(F625*H625),0,F625*H625)</f>
        <v>203588.1</v>
      </c>
      <c r="F625">
        <v>150806</v>
      </c>
      <c r="G625" s="7">
        <f t="shared" si="28"/>
        <v>215.89406150583247</v>
      </c>
      <c r="H625">
        <v>1.35</v>
      </c>
      <c r="I625" t="s">
        <v>20</v>
      </c>
      <c r="J625" t="s">
        <v>20</v>
      </c>
      <c r="K625" s="7">
        <f t="shared" si="29"/>
        <v>109288.1</v>
      </c>
      <c r="L625">
        <v>2693</v>
      </c>
      <c r="M625" s="6">
        <f>IF(ISERROR(E625/L625),0,E625/L625)</f>
        <v>75.598997400668395</v>
      </c>
      <c r="N625" t="s">
        <v>40</v>
      </c>
      <c r="O625" t="s">
        <v>41</v>
      </c>
      <c r="P625">
        <v>1437022800</v>
      </c>
      <c r="Q625">
        <v>1437454800</v>
      </c>
      <c r="R625" s="10">
        <f t="shared" si="27"/>
        <v>42201.208333333328</v>
      </c>
      <c r="S625" s="10">
        <f t="shared" si="27"/>
        <v>42206.208333333328</v>
      </c>
      <c r="T625" t="b">
        <v>0</v>
      </c>
      <c r="U625" t="b">
        <v>0</v>
      </c>
      <c r="V625" t="s">
        <v>33</v>
      </c>
      <c r="W625" t="s">
        <v>2038</v>
      </c>
      <c r="X625" t="s">
        <v>2044</v>
      </c>
    </row>
    <row r="626" spans="1:24" ht="46.8" x14ac:dyDescent="0.3">
      <c r="A626">
        <v>624</v>
      </c>
      <c r="B626" t="s">
        <v>1290</v>
      </c>
      <c r="C626" s="3" t="s">
        <v>1291</v>
      </c>
      <c r="D626">
        <v>5100</v>
      </c>
      <c r="E626" s="7">
        <f>IF(ISERROR(F626*H626),0,F626*H626)</f>
        <v>14249</v>
      </c>
      <c r="F626">
        <v>14249</v>
      </c>
      <c r="G626" s="7">
        <f t="shared" si="28"/>
        <v>279.39215686274508</v>
      </c>
      <c r="H626">
        <v>1</v>
      </c>
      <c r="I626" t="s">
        <v>20</v>
      </c>
      <c r="J626" t="s">
        <v>20</v>
      </c>
      <c r="K626" s="7">
        <f t="shared" si="29"/>
        <v>9149</v>
      </c>
      <c r="L626">
        <v>432</v>
      </c>
      <c r="M626" s="6">
        <f>IF(ISERROR(E626/L626),0,E626/L626)</f>
        <v>32.983796296296298</v>
      </c>
      <c r="N626" t="s">
        <v>21</v>
      </c>
      <c r="O626" t="s">
        <v>22</v>
      </c>
      <c r="P626">
        <v>1422165600</v>
      </c>
      <c r="Q626">
        <v>1422684000</v>
      </c>
      <c r="R626" s="10">
        <f t="shared" si="27"/>
        <v>42029.25</v>
      </c>
      <c r="S626" s="10">
        <f t="shared" si="27"/>
        <v>42035.25</v>
      </c>
      <c r="T626" t="b">
        <v>0</v>
      </c>
      <c r="U626" t="b">
        <v>0</v>
      </c>
      <c r="V626" t="s">
        <v>122</v>
      </c>
      <c r="W626" t="s">
        <v>2056</v>
      </c>
      <c r="X626" t="s">
        <v>2057</v>
      </c>
    </row>
    <row r="627" spans="1:24" ht="78" x14ac:dyDescent="0.3">
      <c r="A627">
        <v>625</v>
      </c>
      <c r="B627" t="s">
        <v>1292</v>
      </c>
      <c r="C627" s="3" t="s">
        <v>1293</v>
      </c>
      <c r="D627">
        <v>7500</v>
      </c>
      <c r="E627" s="7">
        <f>IF(ISERROR(F627*H627),0,F627*H627)</f>
        <v>5803</v>
      </c>
      <c r="F627">
        <v>5803</v>
      </c>
      <c r="G627" s="7">
        <f t="shared" si="28"/>
        <v>77.373333333333335</v>
      </c>
      <c r="H627">
        <v>1</v>
      </c>
      <c r="I627" t="s">
        <v>14</v>
      </c>
      <c r="J627" t="s">
        <v>14</v>
      </c>
      <c r="K627" s="7">
        <f t="shared" si="29"/>
        <v>-1697</v>
      </c>
      <c r="L627">
        <v>62</v>
      </c>
      <c r="M627" s="6">
        <f>IF(ISERROR(E627/L627),0,E627/L627)</f>
        <v>93.596774193548384</v>
      </c>
      <c r="N627" t="s">
        <v>21</v>
      </c>
      <c r="O627" t="s">
        <v>22</v>
      </c>
      <c r="P627">
        <v>1580104800</v>
      </c>
      <c r="Q627">
        <v>1581314400</v>
      </c>
      <c r="R627" s="10">
        <f t="shared" si="27"/>
        <v>43857.25</v>
      </c>
      <c r="S627" s="10">
        <f t="shared" si="27"/>
        <v>43871.25</v>
      </c>
      <c r="T627" t="b">
        <v>0</v>
      </c>
      <c r="U627" t="b">
        <v>0</v>
      </c>
      <c r="V627" t="s">
        <v>33</v>
      </c>
      <c r="W627" t="s">
        <v>2038</v>
      </c>
      <c r="X627" t="s">
        <v>2044</v>
      </c>
    </row>
    <row r="628" spans="1:24" ht="62.4" x14ac:dyDescent="0.3">
      <c r="A628">
        <v>626</v>
      </c>
      <c r="B628" t="s">
        <v>1294</v>
      </c>
      <c r="C628" s="3" t="s">
        <v>1295</v>
      </c>
      <c r="D628">
        <v>6400</v>
      </c>
      <c r="E628" s="7">
        <f>IF(ISERROR(F628*H628),0,F628*H628)</f>
        <v>13205</v>
      </c>
      <c r="F628">
        <v>13205</v>
      </c>
      <c r="G628" s="7">
        <f t="shared" si="28"/>
        <v>206.32812500000003</v>
      </c>
      <c r="H628">
        <v>1</v>
      </c>
      <c r="I628" t="s">
        <v>20</v>
      </c>
      <c r="J628" t="s">
        <v>20</v>
      </c>
      <c r="K628" s="7">
        <f t="shared" si="29"/>
        <v>6805</v>
      </c>
      <c r="L628">
        <v>189</v>
      </c>
      <c r="M628" s="6">
        <f>IF(ISERROR(E628/L628),0,E628/L628)</f>
        <v>69.867724867724874</v>
      </c>
      <c r="N628" t="s">
        <v>21</v>
      </c>
      <c r="O628" t="s">
        <v>22</v>
      </c>
      <c r="P628">
        <v>1285650000</v>
      </c>
      <c r="Q628">
        <v>1286427600</v>
      </c>
      <c r="R628" s="10">
        <f t="shared" si="27"/>
        <v>40449.208333333336</v>
      </c>
      <c r="S628" s="10">
        <f t="shared" si="27"/>
        <v>40458.208333333336</v>
      </c>
      <c r="T628" t="b">
        <v>0</v>
      </c>
      <c r="U628" t="b">
        <v>1</v>
      </c>
      <c r="V628" t="s">
        <v>33</v>
      </c>
      <c r="W628" t="s">
        <v>2038</v>
      </c>
      <c r="X628" t="s">
        <v>2044</v>
      </c>
    </row>
    <row r="629" spans="1:24" ht="62.4" x14ac:dyDescent="0.3">
      <c r="A629">
        <v>627</v>
      </c>
      <c r="B629" t="s">
        <v>1296</v>
      </c>
      <c r="C629" s="3" t="s">
        <v>1297</v>
      </c>
      <c r="D629">
        <v>1600</v>
      </c>
      <c r="E629" s="7">
        <f>IF(ISERROR(F629*H629),0,F629*H629)</f>
        <v>14995.800000000001</v>
      </c>
      <c r="F629">
        <v>11108</v>
      </c>
      <c r="G629" s="7">
        <f t="shared" si="28"/>
        <v>937.23749999999995</v>
      </c>
      <c r="H629">
        <v>1.35</v>
      </c>
      <c r="I629" t="s">
        <v>20</v>
      </c>
      <c r="J629" t="s">
        <v>20</v>
      </c>
      <c r="K629" s="7">
        <f t="shared" si="29"/>
        <v>13395.800000000001</v>
      </c>
      <c r="L629">
        <v>154</v>
      </c>
      <c r="M629" s="6">
        <f>IF(ISERROR(E629/L629),0,E629/L629)</f>
        <v>97.375324675324677</v>
      </c>
      <c r="N629" t="s">
        <v>40</v>
      </c>
      <c r="O629" t="s">
        <v>41</v>
      </c>
      <c r="P629">
        <v>1276664400</v>
      </c>
      <c r="Q629">
        <v>1278738000</v>
      </c>
      <c r="R629" s="10">
        <f t="shared" si="27"/>
        <v>40345.208333333336</v>
      </c>
      <c r="S629" s="10">
        <f t="shared" si="27"/>
        <v>40369.208333333336</v>
      </c>
      <c r="T629" t="b">
        <v>1</v>
      </c>
      <c r="U629" t="b">
        <v>0</v>
      </c>
      <c r="V629" t="s">
        <v>17</v>
      </c>
      <c r="W629" t="s">
        <v>2035</v>
      </c>
      <c r="X629" t="s">
        <v>2041</v>
      </c>
    </row>
    <row r="630" spans="1:24" ht="62.4" x14ac:dyDescent="0.3">
      <c r="A630">
        <v>628</v>
      </c>
      <c r="B630" t="s">
        <v>1298</v>
      </c>
      <c r="C630" s="3" t="s">
        <v>1299</v>
      </c>
      <c r="D630">
        <v>1900</v>
      </c>
      <c r="E630" s="7">
        <f>IF(ISERROR(F630*H630),0,F630*H630)</f>
        <v>2884</v>
      </c>
      <c r="F630">
        <v>2884</v>
      </c>
      <c r="G630" s="7">
        <f t="shared" si="28"/>
        <v>151.78947368421052</v>
      </c>
      <c r="H630">
        <v>1</v>
      </c>
      <c r="I630" t="s">
        <v>20</v>
      </c>
      <c r="J630" t="s">
        <v>20</v>
      </c>
      <c r="K630" s="7">
        <f t="shared" si="29"/>
        <v>984</v>
      </c>
      <c r="L630">
        <v>96</v>
      </c>
      <c r="M630" s="6">
        <f>IF(ISERROR(E630/L630),0,E630/L630)</f>
        <v>30.041666666666668</v>
      </c>
      <c r="N630" t="s">
        <v>21</v>
      </c>
      <c r="O630" t="s">
        <v>22</v>
      </c>
      <c r="P630">
        <v>1286168400</v>
      </c>
      <c r="Q630">
        <v>1286427600</v>
      </c>
      <c r="R630" s="10">
        <f t="shared" si="27"/>
        <v>40455.208333333336</v>
      </c>
      <c r="S630" s="10">
        <f t="shared" si="27"/>
        <v>40458.208333333336</v>
      </c>
      <c r="T630" t="b">
        <v>0</v>
      </c>
      <c r="U630" t="b">
        <v>0</v>
      </c>
      <c r="V630" t="s">
        <v>60</v>
      </c>
      <c r="W630" t="s">
        <v>2036</v>
      </c>
      <c r="X630" t="s">
        <v>2048</v>
      </c>
    </row>
    <row r="631" spans="1:24" ht="46.8" x14ac:dyDescent="0.3">
      <c r="A631">
        <v>629</v>
      </c>
      <c r="B631" t="s">
        <v>1300</v>
      </c>
      <c r="C631" s="3" t="s">
        <v>1301</v>
      </c>
      <c r="D631">
        <v>85900</v>
      </c>
      <c r="E631" s="7">
        <f>IF(ISERROR(F631*H631),0,F631*H631)</f>
        <v>55476</v>
      </c>
      <c r="F631">
        <v>55476</v>
      </c>
      <c r="G631" s="7">
        <f t="shared" si="28"/>
        <v>64.58207217694995</v>
      </c>
      <c r="H631">
        <v>1</v>
      </c>
      <c r="I631" t="s">
        <v>14</v>
      </c>
      <c r="J631" t="s">
        <v>14</v>
      </c>
      <c r="K631" s="7">
        <f t="shared" si="29"/>
        <v>-30424</v>
      </c>
      <c r="L631">
        <v>750</v>
      </c>
      <c r="M631" s="6">
        <f>IF(ISERROR(E631/L631),0,E631/L631)</f>
        <v>73.968000000000004</v>
      </c>
      <c r="N631" t="s">
        <v>21</v>
      </c>
      <c r="O631" t="s">
        <v>22</v>
      </c>
      <c r="P631">
        <v>1467781200</v>
      </c>
      <c r="Q631">
        <v>1467954000</v>
      </c>
      <c r="R631" s="10">
        <f t="shared" si="27"/>
        <v>42557.208333333328</v>
      </c>
      <c r="S631" s="10">
        <f t="shared" si="27"/>
        <v>42559.208333333328</v>
      </c>
      <c r="T631" t="b">
        <v>0</v>
      </c>
      <c r="U631" t="b">
        <v>1</v>
      </c>
      <c r="V631" t="s">
        <v>33</v>
      </c>
      <c r="W631" t="s">
        <v>2038</v>
      </c>
      <c r="X631" t="s">
        <v>2044</v>
      </c>
    </row>
    <row r="632" spans="1:24" ht="46.8" x14ac:dyDescent="0.3">
      <c r="A632">
        <v>630</v>
      </c>
      <c r="B632" t="s">
        <v>1302</v>
      </c>
      <c r="C632" s="3" t="s">
        <v>1303</v>
      </c>
      <c r="D632">
        <v>9500</v>
      </c>
      <c r="E632" s="7">
        <f>IF(ISERROR(F632*H632),0,F632*H632)</f>
        <v>5973</v>
      </c>
      <c r="F632">
        <v>5973</v>
      </c>
      <c r="G632" s="7">
        <f t="shared" si="28"/>
        <v>62.873684210526314</v>
      </c>
      <c r="H632">
        <v>1</v>
      </c>
      <c r="I632" t="s">
        <v>74</v>
      </c>
      <c r="J632" t="s">
        <v>74</v>
      </c>
      <c r="K632" s="7">
        <f t="shared" si="29"/>
        <v>-3527</v>
      </c>
      <c r="L632">
        <v>87</v>
      </c>
      <c r="M632" s="6">
        <f>IF(ISERROR(E632/L632),0,E632/L632)</f>
        <v>68.65517241379311</v>
      </c>
      <c r="N632" t="s">
        <v>21</v>
      </c>
      <c r="O632" t="s">
        <v>22</v>
      </c>
      <c r="P632">
        <v>1556686800</v>
      </c>
      <c r="Q632">
        <v>1557637200</v>
      </c>
      <c r="R632" s="10">
        <f t="shared" si="27"/>
        <v>43586.208333333328</v>
      </c>
      <c r="S632" s="10">
        <f t="shared" si="27"/>
        <v>43597.208333333328</v>
      </c>
      <c r="T632" t="b">
        <v>0</v>
      </c>
      <c r="U632" t="b">
        <v>1</v>
      </c>
      <c r="V632" t="s">
        <v>33</v>
      </c>
      <c r="W632" t="s">
        <v>2038</v>
      </c>
      <c r="X632" t="s">
        <v>2044</v>
      </c>
    </row>
    <row r="633" spans="1:24" ht="46.8" x14ac:dyDescent="0.3">
      <c r="A633">
        <v>631</v>
      </c>
      <c r="B633" t="s">
        <v>1304</v>
      </c>
      <c r="C633" s="3" t="s">
        <v>1305</v>
      </c>
      <c r="D633">
        <v>59200</v>
      </c>
      <c r="E633" s="7">
        <f>IF(ISERROR(F633*H633),0,F633*H633)</f>
        <v>183756</v>
      </c>
      <c r="F633">
        <v>183756</v>
      </c>
      <c r="G633" s="7">
        <f t="shared" si="28"/>
        <v>310.39864864864865</v>
      </c>
      <c r="H633">
        <v>1</v>
      </c>
      <c r="I633" t="s">
        <v>20</v>
      </c>
      <c r="J633" t="s">
        <v>20</v>
      </c>
      <c r="K633" s="7">
        <f t="shared" si="29"/>
        <v>124556</v>
      </c>
      <c r="L633">
        <v>3063</v>
      </c>
      <c r="M633" s="6">
        <f>IF(ISERROR(E633/L633),0,E633/L633)</f>
        <v>59.992164544564154</v>
      </c>
      <c r="N633" t="s">
        <v>21</v>
      </c>
      <c r="O633" t="s">
        <v>22</v>
      </c>
      <c r="P633">
        <v>1553576400</v>
      </c>
      <c r="Q633">
        <v>1553922000</v>
      </c>
      <c r="R633" s="10">
        <f t="shared" si="27"/>
        <v>43550.208333333328</v>
      </c>
      <c r="S633" s="10">
        <f t="shared" si="27"/>
        <v>43554.208333333328</v>
      </c>
      <c r="T633" t="b">
        <v>0</v>
      </c>
      <c r="U633" t="b">
        <v>0</v>
      </c>
      <c r="V633" t="s">
        <v>33</v>
      </c>
      <c r="W633" t="s">
        <v>2038</v>
      </c>
      <c r="X633" t="s">
        <v>2044</v>
      </c>
    </row>
    <row r="634" spans="1:24" ht="46.8" x14ac:dyDescent="0.3">
      <c r="A634">
        <v>632</v>
      </c>
      <c r="B634" t="s">
        <v>1306</v>
      </c>
      <c r="C634" s="3" t="s">
        <v>1307</v>
      </c>
      <c r="D634">
        <v>72100</v>
      </c>
      <c r="E634" s="7">
        <f>IF(ISERROR(F634*H634),0,F634*H634)</f>
        <v>30902</v>
      </c>
      <c r="F634">
        <v>30902</v>
      </c>
      <c r="G634" s="7">
        <f t="shared" si="28"/>
        <v>42.859916782246884</v>
      </c>
      <c r="H634">
        <v>1</v>
      </c>
      <c r="I634" t="s">
        <v>47</v>
      </c>
      <c r="J634" t="s">
        <v>47</v>
      </c>
      <c r="K634" s="7">
        <f t="shared" si="29"/>
        <v>-41198</v>
      </c>
      <c r="L634">
        <v>278</v>
      </c>
      <c r="M634" s="6">
        <f>IF(ISERROR(E634/L634),0,E634/L634)</f>
        <v>111.15827338129496</v>
      </c>
      <c r="N634" t="s">
        <v>21</v>
      </c>
      <c r="O634" t="s">
        <v>22</v>
      </c>
      <c r="P634">
        <v>1414904400</v>
      </c>
      <c r="Q634">
        <v>1416463200</v>
      </c>
      <c r="R634" s="10">
        <f t="shared" si="27"/>
        <v>41945.208333333336</v>
      </c>
      <c r="S634" s="10">
        <f t="shared" si="27"/>
        <v>41963.25</v>
      </c>
      <c r="T634" t="b">
        <v>0</v>
      </c>
      <c r="U634" t="b">
        <v>0</v>
      </c>
      <c r="V634" t="s">
        <v>33</v>
      </c>
      <c r="W634" t="s">
        <v>2038</v>
      </c>
      <c r="X634" t="s">
        <v>2044</v>
      </c>
    </row>
    <row r="635" spans="1:24" ht="62.4" x14ac:dyDescent="0.3">
      <c r="A635">
        <v>633</v>
      </c>
      <c r="B635" t="s">
        <v>1308</v>
      </c>
      <c r="C635" s="3" t="s">
        <v>1309</v>
      </c>
      <c r="D635">
        <v>6700</v>
      </c>
      <c r="E635" s="7">
        <f>IF(ISERROR(F635*H635),0,F635*H635)</f>
        <v>5569</v>
      </c>
      <c r="F635">
        <v>5569</v>
      </c>
      <c r="G635" s="7">
        <f t="shared" si="28"/>
        <v>83.119402985074629</v>
      </c>
      <c r="H635">
        <v>1</v>
      </c>
      <c r="I635" t="s">
        <v>14</v>
      </c>
      <c r="J635" t="s">
        <v>14</v>
      </c>
      <c r="K635" s="7">
        <f t="shared" si="29"/>
        <v>-1131</v>
      </c>
      <c r="L635">
        <v>105</v>
      </c>
      <c r="M635" s="6">
        <f>IF(ISERROR(E635/L635),0,E635/L635)</f>
        <v>53.038095238095238</v>
      </c>
      <c r="N635" t="s">
        <v>21</v>
      </c>
      <c r="O635" t="s">
        <v>22</v>
      </c>
      <c r="P635">
        <v>1446876000</v>
      </c>
      <c r="Q635">
        <v>1447221600</v>
      </c>
      <c r="R635" s="10">
        <f t="shared" si="27"/>
        <v>42315.25</v>
      </c>
      <c r="S635" s="10">
        <f t="shared" si="27"/>
        <v>42319.25</v>
      </c>
      <c r="T635" t="b">
        <v>0</v>
      </c>
      <c r="U635" t="b">
        <v>0</v>
      </c>
      <c r="V635" t="s">
        <v>71</v>
      </c>
      <c r="W635" t="s">
        <v>2039</v>
      </c>
      <c r="X635" t="s">
        <v>2051</v>
      </c>
    </row>
    <row r="636" spans="1:24" ht="46.8" x14ac:dyDescent="0.3">
      <c r="A636">
        <v>634</v>
      </c>
      <c r="B636" t="s">
        <v>1310</v>
      </c>
      <c r="C636" s="3" t="s">
        <v>1311</v>
      </c>
      <c r="D636">
        <v>118200</v>
      </c>
      <c r="E636" s="7">
        <f>IF(ISERROR(F636*H636),0,F636*H636)</f>
        <v>92824</v>
      </c>
      <c r="F636">
        <v>92824</v>
      </c>
      <c r="G636" s="7">
        <f t="shared" si="28"/>
        <v>78.531302876480552</v>
      </c>
      <c r="H636">
        <v>1</v>
      </c>
      <c r="I636" t="s">
        <v>74</v>
      </c>
      <c r="J636" t="s">
        <v>74</v>
      </c>
      <c r="K636" s="7">
        <f t="shared" si="29"/>
        <v>-25376</v>
      </c>
      <c r="L636">
        <v>1658</v>
      </c>
      <c r="M636" s="6">
        <f>IF(ISERROR(E636/L636),0,E636/L636)</f>
        <v>55.985524728588658</v>
      </c>
      <c r="N636" t="s">
        <v>21</v>
      </c>
      <c r="O636" t="s">
        <v>22</v>
      </c>
      <c r="P636">
        <v>1490418000</v>
      </c>
      <c r="Q636">
        <v>1491627600</v>
      </c>
      <c r="R636" s="10">
        <f t="shared" si="27"/>
        <v>42819.208333333328</v>
      </c>
      <c r="S636" s="10">
        <f t="shared" si="27"/>
        <v>42833.208333333328</v>
      </c>
      <c r="T636" t="b">
        <v>0</v>
      </c>
      <c r="U636" t="b">
        <v>0</v>
      </c>
      <c r="V636" t="s">
        <v>269</v>
      </c>
      <c r="W636" t="s">
        <v>2039</v>
      </c>
      <c r="X636" t="s">
        <v>2062</v>
      </c>
    </row>
    <row r="637" spans="1:24" ht="46.8" x14ac:dyDescent="0.3">
      <c r="A637">
        <v>635</v>
      </c>
      <c r="B637" t="s">
        <v>1312</v>
      </c>
      <c r="C637" s="3" t="s">
        <v>1313</v>
      </c>
      <c r="D637">
        <v>139000</v>
      </c>
      <c r="E637" s="7">
        <f>IF(ISERROR(F637*H637),0,F637*H637)</f>
        <v>158590</v>
      </c>
      <c r="F637">
        <v>158590</v>
      </c>
      <c r="G637" s="7">
        <f t="shared" si="28"/>
        <v>114.09352517985612</v>
      </c>
      <c r="H637">
        <v>1</v>
      </c>
      <c r="I637" t="s">
        <v>20</v>
      </c>
      <c r="J637" t="s">
        <v>20</v>
      </c>
      <c r="K637" s="7">
        <f t="shared" si="29"/>
        <v>19590</v>
      </c>
      <c r="L637">
        <v>2266</v>
      </c>
      <c r="M637" s="6">
        <f>IF(ISERROR(E637/L637),0,E637/L637)</f>
        <v>69.986760812003524</v>
      </c>
      <c r="N637" t="s">
        <v>21</v>
      </c>
      <c r="O637" t="s">
        <v>22</v>
      </c>
      <c r="P637">
        <v>1360389600</v>
      </c>
      <c r="Q637">
        <v>1363150800</v>
      </c>
      <c r="R637" s="10">
        <f t="shared" si="27"/>
        <v>41314.25</v>
      </c>
      <c r="S637" s="10">
        <f t="shared" si="27"/>
        <v>41346.208333333336</v>
      </c>
      <c r="T637" t="b">
        <v>0</v>
      </c>
      <c r="U637" t="b">
        <v>0</v>
      </c>
      <c r="V637" t="s">
        <v>269</v>
      </c>
      <c r="W637" t="s">
        <v>2039</v>
      </c>
      <c r="X637" t="s">
        <v>2062</v>
      </c>
    </row>
    <row r="638" spans="1:24" ht="46.8" x14ac:dyDescent="0.3">
      <c r="A638">
        <v>636</v>
      </c>
      <c r="B638" t="s">
        <v>1314</v>
      </c>
      <c r="C638" s="3" t="s">
        <v>1315</v>
      </c>
      <c r="D638">
        <v>197700</v>
      </c>
      <c r="E638" s="7">
        <f>IF(ISERROR(F638*H638),0,F638*H638)</f>
        <v>19138.649999999998</v>
      </c>
      <c r="F638">
        <v>127591</v>
      </c>
      <c r="G638" s="7">
        <f t="shared" si="28"/>
        <v>9.6806525037936257</v>
      </c>
      <c r="H638">
        <v>0.15</v>
      </c>
      <c r="I638" t="s">
        <v>14</v>
      </c>
      <c r="J638" t="s">
        <v>14</v>
      </c>
      <c r="K638" s="7">
        <f t="shared" si="29"/>
        <v>-178561.35</v>
      </c>
      <c r="L638">
        <v>2604</v>
      </c>
      <c r="M638" s="6">
        <f>IF(ISERROR(E638/L638),0,E638/L638)</f>
        <v>7.349711981566819</v>
      </c>
      <c r="N638" t="s">
        <v>36</v>
      </c>
      <c r="O638" t="s">
        <v>37</v>
      </c>
      <c r="P638">
        <v>1326866400</v>
      </c>
      <c r="Q638">
        <v>1330754400</v>
      </c>
      <c r="R638" s="10">
        <f t="shared" si="27"/>
        <v>40926.25</v>
      </c>
      <c r="S638" s="10">
        <f t="shared" si="27"/>
        <v>40971.25</v>
      </c>
      <c r="T638" t="b">
        <v>0</v>
      </c>
      <c r="U638" t="b">
        <v>1</v>
      </c>
      <c r="V638" t="s">
        <v>71</v>
      </c>
      <c r="W638" t="s">
        <v>2039</v>
      </c>
      <c r="X638" t="s">
        <v>2051</v>
      </c>
    </row>
    <row r="639" spans="1:24" ht="62.4" x14ac:dyDescent="0.3">
      <c r="A639">
        <v>637</v>
      </c>
      <c r="B639" t="s">
        <v>1316</v>
      </c>
      <c r="C639" s="3" t="s">
        <v>1317</v>
      </c>
      <c r="D639">
        <v>8500</v>
      </c>
      <c r="E639" s="7">
        <f>IF(ISERROR(F639*H639),0,F639*H639)</f>
        <v>6750</v>
      </c>
      <c r="F639">
        <v>6750</v>
      </c>
      <c r="G639" s="7">
        <f t="shared" si="28"/>
        <v>79.411764705882348</v>
      </c>
      <c r="H639">
        <v>1</v>
      </c>
      <c r="I639" t="s">
        <v>14</v>
      </c>
      <c r="J639" t="s">
        <v>14</v>
      </c>
      <c r="K639" s="7">
        <f t="shared" si="29"/>
        <v>-1750</v>
      </c>
      <c r="L639">
        <v>65</v>
      </c>
      <c r="M639" s="6">
        <f>IF(ISERROR(E639/L639),0,E639/L639)</f>
        <v>103.84615384615384</v>
      </c>
      <c r="N639" t="s">
        <v>21</v>
      </c>
      <c r="O639" t="s">
        <v>22</v>
      </c>
      <c r="P639">
        <v>1479103200</v>
      </c>
      <c r="Q639">
        <v>1479794400</v>
      </c>
      <c r="R639" s="10">
        <f t="shared" si="27"/>
        <v>42688.25</v>
      </c>
      <c r="S639" s="10">
        <f t="shared" si="27"/>
        <v>42696.25</v>
      </c>
      <c r="T639" t="b">
        <v>0</v>
      </c>
      <c r="U639" t="b">
        <v>0</v>
      </c>
      <c r="V639" t="s">
        <v>33</v>
      </c>
      <c r="W639" t="s">
        <v>2038</v>
      </c>
      <c r="X639" t="s">
        <v>2044</v>
      </c>
    </row>
    <row r="640" spans="1:24" ht="31.2" x14ac:dyDescent="0.3">
      <c r="A640">
        <v>638</v>
      </c>
      <c r="B640" t="s">
        <v>1318</v>
      </c>
      <c r="C640" s="3" t="s">
        <v>1319</v>
      </c>
      <c r="D640">
        <v>81600</v>
      </c>
      <c r="E640" s="7">
        <f>IF(ISERROR(F640*H640),0,F640*H640)</f>
        <v>9318</v>
      </c>
      <c r="F640">
        <v>9318</v>
      </c>
      <c r="G640" s="7">
        <f t="shared" si="28"/>
        <v>11.419117647058824</v>
      </c>
      <c r="H640">
        <v>1</v>
      </c>
      <c r="I640" t="s">
        <v>14</v>
      </c>
      <c r="J640" t="s">
        <v>14</v>
      </c>
      <c r="K640" s="7">
        <f t="shared" si="29"/>
        <v>-72282</v>
      </c>
      <c r="L640">
        <v>94</v>
      </c>
      <c r="M640" s="6">
        <f>IF(ISERROR(E640/L640),0,E640/L640)</f>
        <v>99.127659574468083</v>
      </c>
      <c r="N640" t="s">
        <v>21</v>
      </c>
      <c r="O640" t="s">
        <v>22</v>
      </c>
      <c r="P640">
        <v>1280206800</v>
      </c>
      <c r="Q640">
        <v>1281243600</v>
      </c>
      <c r="R640" s="10">
        <f t="shared" si="27"/>
        <v>40386.208333333336</v>
      </c>
      <c r="S640" s="10">
        <f t="shared" si="27"/>
        <v>40398.208333333336</v>
      </c>
      <c r="T640" t="b">
        <v>0</v>
      </c>
      <c r="U640" t="b">
        <v>1</v>
      </c>
      <c r="V640" t="s">
        <v>33</v>
      </c>
      <c r="W640" t="s">
        <v>2038</v>
      </c>
      <c r="X640" t="s">
        <v>2044</v>
      </c>
    </row>
    <row r="641" spans="1:24" ht="46.8" x14ac:dyDescent="0.3">
      <c r="A641">
        <v>639</v>
      </c>
      <c r="B641" t="s">
        <v>1320</v>
      </c>
      <c r="C641" s="3" t="s">
        <v>1321</v>
      </c>
      <c r="D641">
        <v>8600</v>
      </c>
      <c r="E641" s="7">
        <f>IF(ISERROR(F641*H641),0,F641*H641)</f>
        <v>4832</v>
      </c>
      <c r="F641">
        <v>4832</v>
      </c>
      <c r="G641" s="7">
        <f t="shared" si="28"/>
        <v>56.186046511627907</v>
      </c>
      <c r="H641">
        <v>1</v>
      </c>
      <c r="I641" t="s">
        <v>47</v>
      </c>
      <c r="J641" t="s">
        <v>47</v>
      </c>
      <c r="K641" s="7">
        <f t="shared" si="29"/>
        <v>-3768</v>
      </c>
      <c r="L641">
        <v>45</v>
      </c>
      <c r="M641" s="6">
        <f>IF(ISERROR(E641/L641),0,E641/L641)</f>
        <v>107.37777777777778</v>
      </c>
      <c r="N641" t="s">
        <v>21</v>
      </c>
      <c r="O641" t="s">
        <v>22</v>
      </c>
      <c r="P641">
        <v>1532754000</v>
      </c>
      <c r="Q641">
        <v>1532754000</v>
      </c>
      <c r="R641" s="10">
        <f t="shared" si="27"/>
        <v>43309.208333333328</v>
      </c>
      <c r="S641" s="10">
        <f t="shared" si="27"/>
        <v>43309.208333333328</v>
      </c>
      <c r="T641" t="b">
        <v>0</v>
      </c>
      <c r="U641" t="b">
        <v>1</v>
      </c>
      <c r="V641" t="s">
        <v>53</v>
      </c>
      <c r="W641" t="s">
        <v>2039</v>
      </c>
      <c r="X641" t="s">
        <v>2047</v>
      </c>
    </row>
    <row r="642" spans="1:24" ht="62.4" x14ac:dyDescent="0.3">
      <c r="A642">
        <v>640</v>
      </c>
      <c r="B642" t="s">
        <v>1322</v>
      </c>
      <c r="C642" s="3" t="s">
        <v>1323</v>
      </c>
      <c r="D642">
        <v>119800</v>
      </c>
      <c r="E642" s="7">
        <f>IF(ISERROR(F642*H642),0,F642*H642)</f>
        <v>19769</v>
      </c>
      <c r="F642">
        <v>19769</v>
      </c>
      <c r="G642" s="7">
        <f t="shared" si="28"/>
        <v>16.501669449081803</v>
      </c>
      <c r="H642">
        <v>1</v>
      </c>
      <c r="I642" t="s">
        <v>14</v>
      </c>
      <c r="J642" t="s">
        <v>14</v>
      </c>
      <c r="K642" s="7">
        <f t="shared" si="29"/>
        <v>-100031</v>
      </c>
      <c r="L642">
        <v>257</v>
      </c>
      <c r="M642" s="6">
        <f>IF(ISERROR(E642/L642),0,E642/L642)</f>
        <v>76.922178988326849</v>
      </c>
      <c r="N642" t="s">
        <v>21</v>
      </c>
      <c r="O642" t="s">
        <v>22</v>
      </c>
      <c r="P642">
        <v>1453096800</v>
      </c>
      <c r="Q642">
        <v>1453356000</v>
      </c>
      <c r="R642" s="10">
        <f t="shared" ref="R642:S705" si="30">(((P642/60)/60)/24)+DATE(1970,1,1)</f>
        <v>42387.25</v>
      </c>
      <c r="S642" s="10">
        <f t="shared" si="30"/>
        <v>42390.25</v>
      </c>
      <c r="T642" t="b">
        <v>0</v>
      </c>
      <c r="U642" t="b">
        <v>0</v>
      </c>
      <c r="V642" t="s">
        <v>33</v>
      </c>
      <c r="W642" t="s">
        <v>2038</v>
      </c>
      <c r="X642" t="s">
        <v>2044</v>
      </c>
    </row>
    <row r="643" spans="1:24" ht="62.4" x14ac:dyDescent="0.3">
      <c r="A643">
        <v>641</v>
      </c>
      <c r="B643" t="s">
        <v>1324</v>
      </c>
      <c r="C643" s="3" t="s">
        <v>1325</v>
      </c>
      <c r="D643">
        <v>9400</v>
      </c>
      <c r="E643" s="7">
        <f>IF(ISERROR(F643*H643),0,F643*H643)</f>
        <v>13532.4</v>
      </c>
      <c r="F643">
        <v>11277</v>
      </c>
      <c r="G643" s="7">
        <f t="shared" ref="G643:G706" si="31">E643/D643*100</f>
        <v>143.96170212765958</v>
      </c>
      <c r="H643">
        <v>1.2</v>
      </c>
      <c r="I643" t="s">
        <v>20</v>
      </c>
      <c r="J643" t="s">
        <v>20</v>
      </c>
      <c r="K643" s="7">
        <f t="shared" ref="K643:K706" si="32">E643-D643</f>
        <v>4132.3999999999996</v>
      </c>
      <c r="L643">
        <v>194</v>
      </c>
      <c r="M643" s="6">
        <f>IF(ISERROR(E643/L643),0,E643/L643)</f>
        <v>69.754639175257736</v>
      </c>
      <c r="N643" t="s">
        <v>98</v>
      </c>
      <c r="O643" t="s">
        <v>99</v>
      </c>
      <c r="P643">
        <v>1487570400</v>
      </c>
      <c r="Q643">
        <v>1489986000</v>
      </c>
      <c r="R643" s="10">
        <f t="shared" si="30"/>
        <v>42786.25</v>
      </c>
      <c r="S643" s="10">
        <f t="shared" si="30"/>
        <v>42814.208333333328</v>
      </c>
      <c r="T643" t="b">
        <v>0</v>
      </c>
      <c r="U643" t="b">
        <v>0</v>
      </c>
      <c r="V643" t="s">
        <v>33</v>
      </c>
      <c r="W643" t="s">
        <v>2038</v>
      </c>
      <c r="X643" t="s">
        <v>2044</v>
      </c>
    </row>
    <row r="644" spans="1:24" ht="62.4" x14ac:dyDescent="0.3">
      <c r="A644">
        <v>642</v>
      </c>
      <c r="B644" t="s">
        <v>1326</v>
      </c>
      <c r="C644" s="3" t="s">
        <v>1327</v>
      </c>
      <c r="D644">
        <v>9200</v>
      </c>
      <c r="E644" s="7">
        <f>IF(ISERROR(F644*H644),0,F644*H644)</f>
        <v>9902.68</v>
      </c>
      <c r="F644">
        <v>13382</v>
      </c>
      <c r="G644" s="7">
        <f t="shared" si="31"/>
        <v>107.63782608695654</v>
      </c>
      <c r="H644">
        <v>0.74</v>
      </c>
      <c r="I644" t="s">
        <v>20</v>
      </c>
      <c r="J644" t="s">
        <v>20</v>
      </c>
      <c r="K644" s="7">
        <f t="shared" si="32"/>
        <v>702.68000000000029</v>
      </c>
      <c r="L644">
        <v>129</v>
      </c>
      <c r="M644" s="6">
        <f>IF(ISERROR(E644/L644),0,E644/L644)</f>
        <v>76.764961240310086</v>
      </c>
      <c r="N644" t="s">
        <v>15</v>
      </c>
      <c r="O644" t="s">
        <v>16</v>
      </c>
      <c r="P644">
        <v>1545026400</v>
      </c>
      <c r="Q644">
        <v>1545804000</v>
      </c>
      <c r="R644" s="10">
        <f t="shared" si="30"/>
        <v>43451.25</v>
      </c>
      <c r="S644" s="10">
        <f t="shared" si="30"/>
        <v>43460.25</v>
      </c>
      <c r="T644" t="b">
        <v>0</v>
      </c>
      <c r="U644" t="b">
        <v>0</v>
      </c>
      <c r="V644" t="s">
        <v>65</v>
      </c>
      <c r="W644" t="s">
        <v>2037</v>
      </c>
      <c r="X644" t="s">
        <v>2049</v>
      </c>
    </row>
    <row r="645" spans="1:24" ht="62.4" x14ac:dyDescent="0.3">
      <c r="A645">
        <v>643</v>
      </c>
      <c r="B645" t="s">
        <v>1328</v>
      </c>
      <c r="C645" s="3" t="s">
        <v>1329</v>
      </c>
      <c r="D645">
        <v>14900</v>
      </c>
      <c r="E645" s="7">
        <f>IF(ISERROR(F645*H645),0,F645*H645)</f>
        <v>32986</v>
      </c>
      <c r="F645">
        <v>32986</v>
      </c>
      <c r="G645" s="7">
        <f t="shared" si="31"/>
        <v>221.38255033557047</v>
      </c>
      <c r="H645">
        <v>1</v>
      </c>
      <c r="I645" t="s">
        <v>20</v>
      </c>
      <c r="J645" t="s">
        <v>20</v>
      </c>
      <c r="K645" s="7">
        <f t="shared" si="32"/>
        <v>18086</v>
      </c>
      <c r="L645">
        <v>375</v>
      </c>
      <c r="M645" s="6">
        <f>IF(ISERROR(E645/L645),0,E645/L645)</f>
        <v>87.962666666666664</v>
      </c>
      <c r="N645" t="s">
        <v>21</v>
      </c>
      <c r="O645" t="s">
        <v>22</v>
      </c>
      <c r="P645">
        <v>1488348000</v>
      </c>
      <c r="Q645">
        <v>1489899600</v>
      </c>
      <c r="R645" s="10">
        <f t="shared" si="30"/>
        <v>42795.25</v>
      </c>
      <c r="S645" s="10">
        <f t="shared" si="30"/>
        <v>42813.208333333328</v>
      </c>
      <c r="T645" t="b">
        <v>0</v>
      </c>
      <c r="U645" t="b">
        <v>0</v>
      </c>
      <c r="V645" t="s">
        <v>33</v>
      </c>
      <c r="W645" t="s">
        <v>2038</v>
      </c>
      <c r="X645" t="s">
        <v>2044</v>
      </c>
    </row>
    <row r="646" spans="1:24" ht="46.8" x14ac:dyDescent="0.3">
      <c r="A646">
        <v>644</v>
      </c>
      <c r="B646" t="s">
        <v>1330</v>
      </c>
      <c r="C646" s="3" t="s">
        <v>1331</v>
      </c>
      <c r="D646">
        <v>169400</v>
      </c>
      <c r="E646" s="7">
        <f>IF(ISERROR(F646*H646),0,F646*H646)</f>
        <v>60668.159999999996</v>
      </c>
      <c r="F646">
        <v>81984</v>
      </c>
      <c r="G646" s="7">
        <f t="shared" si="31"/>
        <v>35.813553719008262</v>
      </c>
      <c r="H646">
        <v>0.74</v>
      </c>
      <c r="I646" t="s">
        <v>14</v>
      </c>
      <c r="J646" t="s">
        <v>14</v>
      </c>
      <c r="K646" s="7">
        <f t="shared" si="32"/>
        <v>-108731.84</v>
      </c>
      <c r="L646">
        <v>2928</v>
      </c>
      <c r="M646" s="6">
        <f>IF(ISERROR(E646/L646),0,E646/L646)</f>
        <v>20.72</v>
      </c>
      <c r="N646" t="s">
        <v>15</v>
      </c>
      <c r="O646" t="s">
        <v>16</v>
      </c>
      <c r="P646">
        <v>1545112800</v>
      </c>
      <c r="Q646">
        <v>1546495200</v>
      </c>
      <c r="R646" s="10">
        <f t="shared" si="30"/>
        <v>43452.25</v>
      </c>
      <c r="S646" s="10">
        <f t="shared" si="30"/>
        <v>43468.25</v>
      </c>
      <c r="T646" t="b">
        <v>0</v>
      </c>
      <c r="U646" t="b">
        <v>0</v>
      </c>
      <c r="V646" t="s">
        <v>33</v>
      </c>
      <c r="W646" t="s">
        <v>2038</v>
      </c>
      <c r="X646" t="s">
        <v>2044</v>
      </c>
    </row>
    <row r="647" spans="1:24" ht="46.8" x14ac:dyDescent="0.3">
      <c r="A647">
        <v>645</v>
      </c>
      <c r="B647" t="s">
        <v>1332</v>
      </c>
      <c r="C647" s="3" t="s">
        <v>1333</v>
      </c>
      <c r="D647">
        <v>192100</v>
      </c>
      <c r="E647" s="7">
        <f>IF(ISERROR(F647*H647),0,F647*H647)</f>
        <v>178483</v>
      </c>
      <c r="F647">
        <v>178483</v>
      </c>
      <c r="G647" s="7">
        <f t="shared" si="31"/>
        <v>92.911504424778755</v>
      </c>
      <c r="H647">
        <v>1</v>
      </c>
      <c r="I647" t="s">
        <v>14</v>
      </c>
      <c r="J647" t="s">
        <v>14</v>
      </c>
      <c r="K647" s="7">
        <f t="shared" si="32"/>
        <v>-13617</v>
      </c>
      <c r="L647">
        <v>4697</v>
      </c>
      <c r="M647" s="6">
        <f>IF(ISERROR(E647/L647),0,E647/L647)</f>
        <v>37.999361294443261</v>
      </c>
      <c r="N647" t="s">
        <v>21</v>
      </c>
      <c r="O647" t="s">
        <v>22</v>
      </c>
      <c r="P647">
        <v>1537938000</v>
      </c>
      <c r="Q647">
        <v>1539752400</v>
      </c>
      <c r="R647" s="10">
        <f t="shared" si="30"/>
        <v>43369.208333333328</v>
      </c>
      <c r="S647" s="10">
        <f t="shared" si="30"/>
        <v>43390.208333333328</v>
      </c>
      <c r="T647" t="b">
        <v>0</v>
      </c>
      <c r="U647" t="b">
        <v>1</v>
      </c>
      <c r="V647" t="s">
        <v>23</v>
      </c>
      <c r="W647" t="s">
        <v>2036</v>
      </c>
      <c r="X647" t="s">
        <v>2042</v>
      </c>
    </row>
    <row r="648" spans="1:24" ht="46.8" x14ac:dyDescent="0.3">
      <c r="A648">
        <v>646</v>
      </c>
      <c r="B648" t="s">
        <v>1334</v>
      </c>
      <c r="C648" s="3" t="s">
        <v>1335</v>
      </c>
      <c r="D648">
        <v>98700</v>
      </c>
      <c r="E648" s="7">
        <f>IF(ISERROR(F648*H648),0,F648*H648)</f>
        <v>87448</v>
      </c>
      <c r="F648">
        <v>87448</v>
      </c>
      <c r="G648" s="7">
        <f t="shared" si="31"/>
        <v>88.599797365754824</v>
      </c>
      <c r="H648">
        <v>1</v>
      </c>
      <c r="I648" t="s">
        <v>14</v>
      </c>
      <c r="J648" t="s">
        <v>14</v>
      </c>
      <c r="K648" s="7">
        <f t="shared" si="32"/>
        <v>-11252</v>
      </c>
      <c r="L648">
        <v>2915</v>
      </c>
      <c r="M648" s="6">
        <f>IF(ISERROR(E648/L648),0,E648/L648)</f>
        <v>29.999313893653515</v>
      </c>
      <c r="N648" t="s">
        <v>21</v>
      </c>
      <c r="O648" t="s">
        <v>22</v>
      </c>
      <c r="P648">
        <v>1363150800</v>
      </c>
      <c r="Q648">
        <v>1364101200</v>
      </c>
      <c r="R648" s="10">
        <f t="shared" si="30"/>
        <v>41346.208333333336</v>
      </c>
      <c r="S648" s="10">
        <f t="shared" si="30"/>
        <v>41357.208333333336</v>
      </c>
      <c r="T648" t="b">
        <v>0</v>
      </c>
      <c r="U648" t="b">
        <v>0</v>
      </c>
      <c r="V648" t="s">
        <v>89</v>
      </c>
      <c r="W648" t="s">
        <v>2052</v>
      </c>
      <c r="X648" t="s">
        <v>2053</v>
      </c>
    </row>
    <row r="649" spans="1:24" ht="62.4" x14ac:dyDescent="0.3">
      <c r="A649">
        <v>647</v>
      </c>
      <c r="B649" t="s">
        <v>1336</v>
      </c>
      <c r="C649" s="3" t="s">
        <v>1337</v>
      </c>
      <c r="D649">
        <v>4500</v>
      </c>
      <c r="E649" s="7">
        <f>IF(ISERROR(F649*H649),0,F649*H649)</f>
        <v>1863</v>
      </c>
      <c r="F649">
        <v>1863</v>
      </c>
      <c r="G649" s="7">
        <f t="shared" si="31"/>
        <v>41.4</v>
      </c>
      <c r="H649">
        <v>1</v>
      </c>
      <c r="I649" t="s">
        <v>14</v>
      </c>
      <c r="J649" t="s">
        <v>14</v>
      </c>
      <c r="K649" s="7">
        <f t="shared" si="32"/>
        <v>-2637</v>
      </c>
      <c r="L649">
        <v>18</v>
      </c>
      <c r="M649" s="6">
        <f>IF(ISERROR(E649/L649),0,E649/L649)</f>
        <v>103.5</v>
      </c>
      <c r="N649" t="s">
        <v>21</v>
      </c>
      <c r="O649" t="s">
        <v>22</v>
      </c>
      <c r="P649">
        <v>1523250000</v>
      </c>
      <c r="Q649">
        <v>1525323600</v>
      </c>
      <c r="R649" s="10">
        <f t="shared" si="30"/>
        <v>43199.208333333328</v>
      </c>
      <c r="S649" s="10">
        <f t="shared" si="30"/>
        <v>43223.208333333328</v>
      </c>
      <c r="T649" t="b">
        <v>0</v>
      </c>
      <c r="U649" t="b">
        <v>0</v>
      </c>
      <c r="V649" t="s">
        <v>206</v>
      </c>
      <c r="W649" t="s">
        <v>2040</v>
      </c>
      <c r="X649" t="s">
        <v>2061</v>
      </c>
    </row>
    <row r="650" spans="1:24" ht="46.8" x14ac:dyDescent="0.3">
      <c r="A650">
        <v>648</v>
      </c>
      <c r="B650" t="s">
        <v>1338</v>
      </c>
      <c r="C650" s="3" t="s">
        <v>1339</v>
      </c>
      <c r="D650">
        <v>98600</v>
      </c>
      <c r="E650" s="7">
        <f>IF(ISERROR(F650*H650),0,F650*H650)</f>
        <v>62174</v>
      </c>
      <c r="F650">
        <v>62174</v>
      </c>
      <c r="G650" s="7">
        <f t="shared" si="31"/>
        <v>63.056795131845846</v>
      </c>
      <c r="H650">
        <v>1</v>
      </c>
      <c r="I650" t="s">
        <v>74</v>
      </c>
      <c r="J650" t="s">
        <v>74</v>
      </c>
      <c r="K650" s="7">
        <f t="shared" si="32"/>
        <v>-36426</v>
      </c>
      <c r="L650">
        <v>723</v>
      </c>
      <c r="M650" s="6">
        <f>IF(ISERROR(E650/L650),0,E650/L650)</f>
        <v>85.994467496542185</v>
      </c>
      <c r="N650" t="s">
        <v>21</v>
      </c>
      <c r="O650" t="s">
        <v>22</v>
      </c>
      <c r="P650">
        <v>1499317200</v>
      </c>
      <c r="Q650">
        <v>1500872400</v>
      </c>
      <c r="R650" s="10">
        <f t="shared" si="30"/>
        <v>42922.208333333328</v>
      </c>
      <c r="S650" s="10">
        <f t="shared" si="30"/>
        <v>42940.208333333328</v>
      </c>
      <c r="T650" t="b">
        <v>1</v>
      </c>
      <c r="U650" t="b">
        <v>0</v>
      </c>
      <c r="V650" t="s">
        <v>17</v>
      </c>
      <c r="W650" t="s">
        <v>2035</v>
      </c>
      <c r="X650" t="s">
        <v>2041</v>
      </c>
    </row>
    <row r="651" spans="1:24" ht="46.8" x14ac:dyDescent="0.3">
      <c r="A651">
        <v>649</v>
      </c>
      <c r="B651" t="s">
        <v>1340</v>
      </c>
      <c r="C651" s="3" t="s">
        <v>1341</v>
      </c>
      <c r="D651">
        <v>121700</v>
      </c>
      <c r="E651" s="7">
        <f>IF(ISERROR(F651*H651),0,F651*H651)</f>
        <v>70803.599999999991</v>
      </c>
      <c r="F651">
        <v>59003</v>
      </c>
      <c r="G651" s="7">
        <f t="shared" si="31"/>
        <v>58.17880032867707</v>
      </c>
      <c r="H651">
        <v>1.2</v>
      </c>
      <c r="I651" t="s">
        <v>14</v>
      </c>
      <c r="J651" t="s">
        <v>14</v>
      </c>
      <c r="K651" s="7">
        <f t="shared" si="32"/>
        <v>-50896.400000000009</v>
      </c>
      <c r="L651">
        <v>602</v>
      </c>
      <c r="M651" s="6">
        <f>IF(ISERROR(E651/L651),0,E651/L651)</f>
        <v>117.61395348837208</v>
      </c>
      <c r="N651" t="s">
        <v>98</v>
      </c>
      <c r="O651" t="s">
        <v>99</v>
      </c>
      <c r="P651">
        <v>1287550800</v>
      </c>
      <c r="Q651">
        <v>1288501200</v>
      </c>
      <c r="R651" s="10">
        <f t="shared" si="30"/>
        <v>40471.208333333336</v>
      </c>
      <c r="S651" s="10">
        <f t="shared" si="30"/>
        <v>40482.208333333336</v>
      </c>
      <c r="T651" t="b">
        <v>1</v>
      </c>
      <c r="U651" t="b">
        <v>1</v>
      </c>
      <c r="V651" t="s">
        <v>33</v>
      </c>
      <c r="W651" t="s">
        <v>2038</v>
      </c>
      <c r="X651" t="s">
        <v>2044</v>
      </c>
    </row>
    <row r="652" spans="1:24" ht="46.8" x14ac:dyDescent="0.3">
      <c r="A652">
        <v>650</v>
      </c>
      <c r="B652" t="s">
        <v>1342</v>
      </c>
      <c r="C652" s="3" t="s">
        <v>1343</v>
      </c>
      <c r="D652">
        <v>100</v>
      </c>
      <c r="E652" s="7">
        <f>IF(ISERROR(F652*H652),0,F652*H652)</f>
        <v>2</v>
      </c>
      <c r="F652">
        <v>2</v>
      </c>
      <c r="G652" s="7">
        <f t="shared" si="31"/>
        <v>2</v>
      </c>
      <c r="H652">
        <v>1</v>
      </c>
      <c r="I652" t="s">
        <v>14</v>
      </c>
      <c r="J652" t="s">
        <v>14</v>
      </c>
      <c r="K652" s="7">
        <f t="shared" si="32"/>
        <v>-98</v>
      </c>
      <c r="L652">
        <v>1</v>
      </c>
      <c r="M652" s="6">
        <f>IF(ISERROR(E652/L652),0,E652/L652)</f>
        <v>2</v>
      </c>
      <c r="N652" t="s">
        <v>21</v>
      </c>
      <c r="O652" t="s">
        <v>22</v>
      </c>
      <c r="P652">
        <v>1404795600</v>
      </c>
      <c r="Q652">
        <v>1407128400</v>
      </c>
      <c r="R652" s="10">
        <f t="shared" si="30"/>
        <v>41828.208333333336</v>
      </c>
      <c r="S652" s="10">
        <f t="shared" si="30"/>
        <v>41855.208333333336</v>
      </c>
      <c r="T652" t="b">
        <v>0</v>
      </c>
      <c r="U652" t="b">
        <v>0</v>
      </c>
      <c r="V652" t="s">
        <v>159</v>
      </c>
      <c r="W652" t="s">
        <v>2036</v>
      </c>
      <c r="X652" t="s">
        <v>2060</v>
      </c>
    </row>
    <row r="653" spans="1:24" ht="46.8" x14ac:dyDescent="0.3">
      <c r="A653">
        <v>651</v>
      </c>
      <c r="B653" t="s">
        <v>1344</v>
      </c>
      <c r="C653" s="3" t="s">
        <v>1345</v>
      </c>
      <c r="D653">
        <v>196700</v>
      </c>
      <c r="E653" s="7">
        <f>IF(ISERROR(F653*H653),0,F653*H653)</f>
        <v>194923.68000000002</v>
      </c>
      <c r="F653">
        <v>174039</v>
      </c>
      <c r="G653" s="7">
        <f t="shared" si="31"/>
        <v>99.096939501779374</v>
      </c>
      <c r="H653">
        <v>1.1200000000000001</v>
      </c>
      <c r="I653" t="s">
        <v>14</v>
      </c>
      <c r="J653" t="s">
        <v>14</v>
      </c>
      <c r="K653" s="7">
        <f t="shared" si="32"/>
        <v>-1776.3199999999779</v>
      </c>
      <c r="L653">
        <v>3868</v>
      </c>
      <c r="M653" s="6">
        <f>IF(ISERROR(E653/L653),0,E653/L653)</f>
        <v>50.393919338159264</v>
      </c>
      <c r="N653" t="s">
        <v>107</v>
      </c>
      <c r="O653" t="s">
        <v>108</v>
      </c>
      <c r="P653">
        <v>1393048800</v>
      </c>
      <c r="Q653">
        <v>1394344800</v>
      </c>
      <c r="R653" s="10">
        <f t="shared" si="30"/>
        <v>41692.25</v>
      </c>
      <c r="S653" s="10">
        <f t="shared" si="30"/>
        <v>41707.25</v>
      </c>
      <c r="T653" t="b">
        <v>0</v>
      </c>
      <c r="U653" t="b">
        <v>0</v>
      </c>
      <c r="V653" t="s">
        <v>100</v>
      </c>
      <c r="W653" t="s">
        <v>2039</v>
      </c>
      <c r="X653" t="s">
        <v>2054</v>
      </c>
    </row>
    <row r="654" spans="1:24" ht="46.8" x14ac:dyDescent="0.3">
      <c r="A654">
        <v>652</v>
      </c>
      <c r="B654" t="s">
        <v>1346</v>
      </c>
      <c r="C654" s="3" t="s">
        <v>1347</v>
      </c>
      <c r="D654">
        <v>10000</v>
      </c>
      <c r="E654" s="7">
        <f>IF(ISERROR(F654*H654),0,F654*H654)</f>
        <v>12684</v>
      </c>
      <c r="F654">
        <v>12684</v>
      </c>
      <c r="G654" s="7">
        <f t="shared" si="31"/>
        <v>126.84</v>
      </c>
      <c r="H654">
        <v>1</v>
      </c>
      <c r="I654" t="s">
        <v>20</v>
      </c>
      <c r="J654" t="s">
        <v>20</v>
      </c>
      <c r="K654" s="7">
        <f t="shared" si="32"/>
        <v>2684</v>
      </c>
      <c r="L654">
        <v>409</v>
      </c>
      <c r="M654" s="6">
        <f>IF(ISERROR(E654/L654),0,E654/L654)</f>
        <v>31.012224938875306</v>
      </c>
      <c r="N654" t="s">
        <v>21</v>
      </c>
      <c r="O654" t="s">
        <v>22</v>
      </c>
      <c r="P654">
        <v>1470373200</v>
      </c>
      <c r="Q654">
        <v>1474088400</v>
      </c>
      <c r="R654" s="10">
        <f t="shared" si="30"/>
        <v>42587.208333333328</v>
      </c>
      <c r="S654" s="10">
        <f t="shared" si="30"/>
        <v>42630.208333333328</v>
      </c>
      <c r="T654" t="b">
        <v>0</v>
      </c>
      <c r="U654" t="b">
        <v>0</v>
      </c>
      <c r="V654" t="s">
        <v>28</v>
      </c>
      <c r="W654" t="s">
        <v>2037</v>
      </c>
      <c r="X654" t="s">
        <v>2043</v>
      </c>
    </row>
    <row r="655" spans="1:24" ht="46.8" x14ac:dyDescent="0.3">
      <c r="A655">
        <v>653</v>
      </c>
      <c r="B655" t="s">
        <v>1348</v>
      </c>
      <c r="C655" s="3" t="s">
        <v>1349</v>
      </c>
      <c r="D655">
        <v>600</v>
      </c>
      <c r="E655" s="7">
        <f>IF(ISERROR(F655*H655),0,F655*H655)</f>
        <v>14033</v>
      </c>
      <c r="F655">
        <v>14033</v>
      </c>
      <c r="G655" s="7">
        <f t="shared" si="31"/>
        <v>2338.833333333333</v>
      </c>
      <c r="H655">
        <v>1</v>
      </c>
      <c r="I655" t="s">
        <v>20</v>
      </c>
      <c r="J655" t="s">
        <v>20</v>
      </c>
      <c r="K655" s="7">
        <f t="shared" si="32"/>
        <v>13433</v>
      </c>
      <c r="L655">
        <v>234</v>
      </c>
      <c r="M655" s="6">
        <f>IF(ISERROR(E655/L655),0,E655/L655)</f>
        <v>59.970085470085472</v>
      </c>
      <c r="N655" t="s">
        <v>21</v>
      </c>
      <c r="O655" t="s">
        <v>22</v>
      </c>
      <c r="P655">
        <v>1460091600</v>
      </c>
      <c r="Q655">
        <v>1460264400</v>
      </c>
      <c r="R655" s="10">
        <f t="shared" si="30"/>
        <v>42468.208333333328</v>
      </c>
      <c r="S655" s="10">
        <f t="shared" si="30"/>
        <v>42470.208333333328</v>
      </c>
      <c r="T655" t="b">
        <v>0</v>
      </c>
      <c r="U655" t="b">
        <v>0</v>
      </c>
      <c r="V655" t="s">
        <v>28</v>
      </c>
      <c r="W655" t="s">
        <v>2037</v>
      </c>
      <c r="X655" t="s">
        <v>2043</v>
      </c>
    </row>
    <row r="656" spans="1:24" ht="46.8" x14ac:dyDescent="0.3">
      <c r="A656">
        <v>654</v>
      </c>
      <c r="B656" t="s">
        <v>1350</v>
      </c>
      <c r="C656" s="3" t="s">
        <v>1351</v>
      </c>
      <c r="D656">
        <v>35000</v>
      </c>
      <c r="E656" s="7">
        <f>IF(ISERROR(F656*H656),0,F656*H656)</f>
        <v>177936</v>
      </c>
      <c r="F656">
        <v>177936</v>
      </c>
      <c r="G656" s="7">
        <f t="shared" si="31"/>
        <v>508.38857142857148</v>
      </c>
      <c r="H656">
        <v>1</v>
      </c>
      <c r="I656" t="s">
        <v>20</v>
      </c>
      <c r="J656" t="s">
        <v>20</v>
      </c>
      <c r="K656" s="7">
        <f t="shared" si="32"/>
        <v>142936</v>
      </c>
      <c r="L656">
        <v>3016</v>
      </c>
      <c r="M656" s="6">
        <f>IF(ISERROR(E656/L656),0,E656/L656)</f>
        <v>58.9973474801061</v>
      </c>
      <c r="N656" t="s">
        <v>21</v>
      </c>
      <c r="O656" t="s">
        <v>22</v>
      </c>
      <c r="P656">
        <v>1440392400</v>
      </c>
      <c r="Q656">
        <v>1440824400</v>
      </c>
      <c r="R656" s="10">
        <f t="shared" si="30"/>
        <v>42240.208333333328</v>
      </c>
      <c r="S656" s="10">
        <f t="shared" si="30"/>
        <v>42245.208333333328</v>
      </c>
      <c r="T656" t="b">
        <v>0</v>
      </c>
      <c r="U656" t="b">
        <v>0</v>
      </c>
      <c r="V656" t="s">
        <v>148</v>
      </c>
      <c r="W656" t="s">
        <v>2036</v>
      </c>
      <c r="X656" t="s">
        <v>2059</v>
      </c>
    </row>
    <row r="657" spans="1:24" ht="46.8" x14ac:dyDescent="0.3">
      <c r="A657">
        <v>655</v>
      </c>
      <c r="B657" t="s">
        <v>1352</v>
      </c>
      <c r="C657" s="3" t="s">
        <v>1353</v>
      </c>
      <c r="D657">
        <v>6900</v>
      </c>
      <c r="E657" s="7">
        <f>IF(ISERROR(F657*H657),0,F657*H657)</f>
        <v>13212</v>
      </c>
      <c r="F657">
        <v>13212</v>
      </c>
      <c r="G657" s="7">
        <f t="shared" si="31"/>
        <v>191.47826086956522</v>
      </c>
      <c r="H657">
        <v>1</v>
      </c>
      <c r="I657" t="s">
        <v>20</v>
      </c>
      <c r="J657" t="s">
        <v>20</v>
      </c>
      <c r="K657" s="7">
        <f t="shared" si="32"/>
        <v>6312</v>
      </c>
      <c r="L657">
        <v>264</v>
      </c>
      <c r="M657" s="6">
        <f>IF(ISERROR(E657/L657),0,E657/L657)</f>
        <v>50.045454545454547</v>
      </c>
      <c r="N657" t="s">
        <v>21</v>
      </c>
      <c r="O657" t="s">
        <v>22</v>
      </c>
      <c r="P657">
        <v>1488434400</v>
      </c>
      <c r="Q657">
        <v>1489554000</v>
      </c>
      <c r="R657" s="10">
        <f t="shared" si="30"/>
        <v>42796.25</v>
      </c>
      <c r="S657" s="10">
        <f t="shared" si="30"/>
        <v>42809.208333333328</v>
      </c>
      <c r="T657" t="b">
        <v>1</v>
      </c>
      <c r="U657" t="b">
        <v>0</v>
      </c>
      <c r="V657" t="s">
        <v>122</v>
      </c>
      <c r="W657" t="s">
        <v>2056</v>
      </c>
      <c r="X657" t="s">
        <v>2057</v>
      </c>
    </row>
    <row r="658" spans="1:24" ht="78" x14ac:dyDescent="0.3">
      <c r="A658">
        <v>656</v>
      </c>
      <c r="B658" t="s">
        <v>1354</v>
      </c>
      <c r="C658" s="3" t="s">
        <v>1355</v>
      </c>
      <c r="D658">
        <v>118400</v>
      </c>
      <c r="E658" s="7">
        <f>IF(ISERROR(F658*H658),0,F658*H658)</f>
        <v>34416.509999999995</v>
      </c>
      <c r="F658">
        <v>49879</v>
      </c>
      <c r="G658" s="7">
        <f t="shared" si="31"/>
        <v>29.067998310810804</v>
      </c>
      <c r="H658">
        <v>0.69</v>
      </c>
      <c r="I658" t="s">
        <v>14</v>
      </c>
      <c r="J658" t="s">
        <v>14</v>
      </c>
      <c r="K658" s="7">
        <f t="shared" si="32"/>
        <v>-83983.49</v>
      </c>
      <c r="L658">
        <v>504</v>
      </c>
      <c r="M658" s="6">
        <f>IF(ISERROR(E658/L658),0,E658/L658)</f>
        <v>68.286726190476173</v>
      </c>
      <c r="N658" t="s">
        <v>26</v>
      </c>
      <c r="O658" t="s">
        <v>27</v>
      </c>
      <c r="P658">
        <v>1514440800</v>
      </c>
      <c r="Q658">
        <v>1514872800</v>
      </c>
      <c r="R658" s="10">
        <f t="shared" si="30"/>
        <v>43097.25</v>
      </c>
      <c r="S658" s="10">
        <f t="shared" si="30"/>
        <v>43102.25</v>
      </c>
      <c r="T658" t="b">
        <v>0</v>
      </c>
      <c r="U658" t="b">
        <v>0</v>
      </c>
      <c r="V658" t="s">
        <v>17</v>
      </c>
      <c r="W658" t="s">
        <v>2035</v>
      </c>
      <c r="X658" t="s">
        <v>2041</v>
      </c>
    </row>
    <row r="659" spans="1:24" ht="46.8" x14ac:dyDescent="0.3">
      <c r="A659">
        <v>657</v>
      </c>
      <c r="B659" t="s">
        <v>1356</v>
      </c>
      <c r="C659" s="3" t="s">
        <v>1357</v>
      </c>
      <c r="D659">
        <v>10000</v>
      </c>
      <c r="E659" s="7">
        <f>IF(ISERROR(F659*H659),0,F659*H659)</f>
        <v>824</v>
      </c>
      <c r="F659">
        <v>824</v>
      </c>
      <c r="G659" s="7">
        <f t="shared" si="31"/>
        <v>8.24</v>
      </c>
      <c r="H659">
        <v>1</v>
      </c>
      <c r="I659" t="s">
        <v>14</v>
      </c>
      <c r="J659" t="s">
        <v>14</v>
      </c>
      <c r="K659" s="7">
        <f t="shared" si="32"/>
        <v>-9176</v>
      </c>
      <c r="L659">
        <v>14</v>
      </c>
      <c r="M659" s="6">
        <f>IF(ISERROR(E659/L659),0,E659/L659)</f>
        <v>58.857142857142854</v>
      </c>
      <c r="N659" t="s">
        <v>21</v>
      </c>
      <c r="O659" t="s">
        <v>22</v>
      </c>
      <c r="P659">
        <v>1514354400</v>
      </c>
      <c r="Q659">
        <v>1515736800</v>
      </c>
      <c r="R659" s="10">
        <f t="shared" si="30"/>
        <v>43096.25</v>
      </c>
      <c r="S659" s="10">
        <f t="shared" si="30"/>
        <v>43112.25</v>
      </c>
      <c r="T659" t="b">
        <v>0</v>
      </c>
      <c r="U659" t="b">
        <v>0</v>
      </c>
      <c r="V659" t="s">
        <v>474</v>
      </c>
      <c r="W659" t="s">
        <v>2039</v>
      </c>
      <c r="X659" t="s">
        <v>2065</v>
      </c>
    </row>
    <row r="660" spans="1:24" ht="46.8" x14ac:dyDescent="0.3">
      <c r="A660">
        <v>658</v>
      </c>
      <c r="B660" t="s">
        <v>1358</v>
      </c>
      <c r="C660" s="3" t="s">
        <v>1359</v>
      </c>
      <c r="D660">
        <v>52600</v>
      </c>
      <c r="E660" s="7">
        <f>IF(ISERROR(F660*H660),0,F660*H660)</f>
        <v>31594</v>
      </c>
      <c r="F660">
        <v>31594</v>
      </c>
      <c r="G660" s="7">
        <f t="shared" si="31"/>
        <v>60.064638783269963</v>
      </c>
      <c r="H660">
        <v>1</v>
      </c>
      <c r="I660" t="s">
        <v>74</v>
      </c>
      <c r="J660" t="s">
        <v>74</v>
      </c>
      <c r="K660" s="7">
        <f t="shared" si="32"/>
        <v>-21006</v>
      </c>
      <c r="L660">
        <v>390</v>
      </c>
      <c r="M660" s="6">
        <f>IF(ISERROR(E660/L660),0,E660/L660)</f>
        <v>81.010256410256417</v>
      </c>
      <c r="N660" t="s">
        <v>21</v>
      </c>
      <c r="O660" t="s">
        <v>22</v>
      </c>
      <c r="P660">
        <v>1440910800</v>
      </c>
      <c r="Q660">
        <v>1442898000</v>
      </c>
      <c r="R660" s="10">
        <f t="shared" si="30"/>
        <v>42246.208333333328</v>
      </c>
      <c r="S660" s="10">
        <f t="shared" si="30"/>
        <v>42269.208333333328</v>
      </c>
      <c r="T660" t="b">
        <v>0</v>
      </c>
      <c r="U660" t="b">
        <v>0</v>
      </c>
      <c r="V660" t="s">
        <v>23</v>
      </c>
      <c r="W660" t="s">
        <v>2036</v>
      </c>
      <c r="X660" t="s">
        <v>2042</v>
      </c>
    </row>
    <row r="661" spans="1:24" ht="46.8" x14ac:dyDescent="0.3">
      <c r="A661">
        <v>659</v>
      </c>
      <c r="B661" t="s">
        <v>1360</v>
      </c>
      <c r="C661" s="3" t="s">
        <v>1361</v>
      </c>
      <c r="D661">
        <v>120700</v>
      </c>
      <c r="E661" s="7">
        <f>IF(ISERROR(F661*H661),0,F661*H661)</f>
        <v>76963.5</v>
      </c>
      <c r="F661">
        <v>57010</v>
      </c>
      <c r="G661" s="7">
        <f t="shared" si="31"/>
        <v>63.76429163214582</v>
      </c>
      <c r="H661">
        <v>1.35</v>
      </c>
      <c r="I661" t="s">
        <v>14</v>
      </c>
      <c r="J661" t="s">
        <v>14</v>
      </c>
      <c r="K661" s="7">
        <f t="shared" si="32"/>
        <v>-43736.5</v>
      </c>
      <c r="L661">
        <v>750</v>
      </c>
      <c r="M661" s="6">
        <f>IF(ISERROR(E661/L661),0,E661/L661)</f>
        <v>102.61799999999999</v>
      </c>
      <c r="N661" t="s">
        <v>40</v>
      </c>
      <c r="O661" t="s">
        <v>41</v>
      </c>
      <c r="P661">
        <v>1296108000</v>
      </c>
      <c r="Q661">
        <v>1296194400</v>
      </c>
      <c r="R661" s="10">
        <f t="shared" si="30"/>
        <v>40570.25</v>
      </c>
      <c r="S661" s="10">
        <f t="shared" si="30"/>
        <v>40571.25</v>
      </c>
      <c r="T661" t="b">
        <v>0</v>
      </c>
      <c r="U661" t="b">
        <v>0</v>
      </c>
      <c r="V661" t="s">
        <v>42</v>
      </c>
      <c r="W661" t="s">
        <v>2039</v>
      </c>
      <c r="X661" t="s">
        <v>2045</v>
      </c>
    </row>
    <row r="662" spans="1:24" ht="46.8" x14ac:dyDescent="0.3">
      <c r="A662">
        <v>660</v>
      </c>
      <c r="B662" t="s">
        <v>1362</v>
      </c>
      <c r="C662" s="3" t="s">
        <v>1363</v>
      </c>
      <c r="D662">
        <v>9100</v>
      </c>
      <c r="E662" s="7">
        <f>IF(ISERROR(F662*H662),0,F662*H662)</f>
        <v>7438</v>
      </c>
      <c r="F662">
        <v>7438</v>
      </c>
      <c r="G662" s="7">
        <f t="shared" si="31"/>
        <v>81.736263736263737</v>
      </c>
      <c r="H662">
        <v>1</v>
      </c>
      <c r="I662" t="s">
        <v>14</v>
      </c>
      <c r="J662" t="s">
        <v>14</v>
      </c>
      <c r="K662" s="7">
        <f t="shared" si="32"/>
        <v>-1662</v>
      </c>
      <c r="L662">
        <v>77</v>
      </c>
      <c r="M662" s="6">
        <f>IF(ISERROR(E662/L662),0,E662/L662)</f>
        <v>96.597402597402592</v>
      </c>
      <c r="N662" t="s">
        <v>21</v>
      </c>
      <c r="O662" t="s">
        <v>22</v>
      </c>
      <c r="P662">
        <v>1440133200</v>
      </c>
      <c r="Q662">
        <v>1440910800</v>
      </c>
      <c r="R662" s="10">
        <f t="shared" si="30"/>
        <v>42237.208333333328</v>
      </c>
      <c r="S662" s="10">
        <f t="shared" si="30"/>
        <v>42246.208333333328</v>
      </c>
      <c r="T662" t="b">
        <v>1</v>
      </c>
      <c r="U662" t="b">
        <v>0</v>
      </c>
      <c r="V662" t="s">
        <v>33</v>
      </c>
      <c r="W662" t="s">
        <v>2038</v>
      </c>
      <c r="X662" t="s">
        <v>2044</v>
      </c>
    </row>
    <row r="663" spans="1:24" ht="46.8" x14ac:dyDescent="0.3">
      <c r="A663">
        <v>661</v>
      </c>
      <c r="B663" t="s">
        <v>1364</v>
      </c>
      <c r="C663" s="3" t="s">
        <v>1365</v>
      </c>
      <c r="D663">
        <v>106800</v>
      </c>
      <c r="E663" s="7">
        <f>IF(ISERROR(F663*H663),0,F663*H663)</f>
        <v>8680.7999999999993</v>
      </c>
      <c r="F663">
        <v>57872</v>
      </c>
      <c r="G663" s="7">
        <f t="shared" si="31"/>
        <v>8.1280898876404475</v>
      </c>
      <c r="H663">
        <v>0.15</v>
      </c>
      <c r="I663" t="s">
        <v>14</v>
      </c>
      <c r="J663" t="s">
        <v>14</v>
      </c>
      <c r="K663" s="7">
        <f t="shared" si="32"/>
        <v>-98119.2</v>
      </c>
      <c r="L663">
        <v>752</v>
      </c>
      <c r="M663" s="6">
        <f>IF(ISERROR(E663/L663),0,E663/L663)</f>
        <v>11.543617021276594</v>
      </c>
      <c r="N663" t="s">
        <v>36</v>
      </c>
      <c r="O663" t="s">
        <v>37</v>
      </c>
      <c r="P663">
        <v>1332910800</v>
      </c>
      <c r="Q663">
        <v>1335502800</v>
      </c>
      <c r="R663" s="10">
        <f t="shared" si="30"/>
        <v>40996.208333333336</v>
      </c>
      <c r="S663" s="10">
        <f t="shared" si="30"/>
        <v>41026.208333333336</v>
      </c>
      <c r="T663" t="b">
        <v>0</v>
      </c>
      <c r="U663" t="b">
        <v>0</v>
      </c>
      <c r="V663" t="s">
        <v>159</v>
      </c>
      <c r="W663" t="s">
        <v>2036</v>
      </c>
      <c r="X663" t="s">
        <v>2060</v>
      </c>
    </row>
    <row r="664" spans="1:24" ht="46.8" x14ac:dyDescent="0.3">
      <c r="A664">
        <v>662</v>
      </c>
      <c r="B664" t="s">
        <v>1366</v>
      </c>
      <c r="C664" s="3" t="s">
        <v>1367</v>
      </c>
      <c r="D664">
        <v>9100</v>
      </c>
      <c r="E664" s="7">
        <f>IF(ISERROR(F664*H664),0,F664*H664)</f>
        <v>8906</v>
      </c>
      <c r="F664">
        <v>8906</v>
      </c>
      <c r="G664" s="7">
        <f t="shared" si="31"/>
        <v>97.868131868131869</v>
      </c>
      <c r="H664">
        <v>1</v>
      </c>
      <c r="I664" t="s">
        <v>14</v>
      </c>
      <c r="J664" t="s">
        <v>14</v>
      </c>
      <c r="K664" s="7">
        <f t="shared" si="32"/>
        <v>-194</v>
      </c>
      <c r="L664">
        <v>131</v>
      </c>
      <c r="M664" s="6">
        <f>IF(ISERROR(E664/L664),0,E664/L664)</f>
        <v>67.984732824427482</v>
      </c>
      <c r="N664" t="s">
        <v>21</v>
      </c>
      <c r="O664" t="s">
        <v>22</v>
      </c>
      <c r="P664">
        <v>1544335200</v>
      </c>
      <c r="Q664">
        <v>1544680800</v>
      </c>
      <c r="R664" s="10">
        <f t="shared" si="30"/>
        <v>43443.25</v>
      </c>
      <c r="S664" s="10">
        <f t="shared" si="30"/>
        <v>43447.25</v>
      </c>
      <c r="T664" t="b">
        <v>0</v>
      </c>
      <c r="U664" t="b">
        <v>0</v>
      </c>
      <c r="V664" t="s">
        <v>33</v>
      </c>
      <c r="W664" t="s">
        <v>2038</v>
      </c>
      <c r="X664" t="s">
        <v>2044</v>
      </c>
    </row>
    <row r="665" spans="1:24" ht="46.8" x14ac:dyDescent="0.3">
      <c r="A665">
        <v>663</v>
      </c>
      <c r="B665" t="s">
        <v>1368</v>
      </c>
      <c r="C665" s="3" t="s">
        <v>1369</v>
      </c>
      <c r="D665">
        <v>10000</v>
      </c>
      <c r="E665" s="7">
        <f>IF(ISERROR(F665*H665),0,F665*H665)</f>
        <v>7724</v>
      </c>
      <c r="F665">
        <v>7724</v>
      </c>
      <c r="G665" s="7">
        <f t="shared" si="31"/>
        <v>77.239999999999995</v>
      </c>
      <c r="H665">
        <v>1</v>
      </c>
      <c r="I665" t="s">
        <v>14</v>
      </c>
      <c r="J665" t="s">
        <v>14</v>
      </c>
      <c r="K665" s="7">
        <f t="shared" si="32"/>
        <v>-2276</v>
      </c>
      <c r="L665">
        <v>87</v>
      </c>
      <c r="M665" s="6">
        <f>IF(ISERROR(E665/L665),0,E665/L665)</f>
        <v>88.781609195402297</v>
      </c>
      <c r="N665" t="s">
        <v>21</v>
      </c>
      <c r="O665" t="s">
        <v>22</v>
      </c>
      <c r="P665">
        <v>1286427600</v>
      </c>
      <c r="Q665">
        <v>1288414800</v>
      </c>
      <c r="R665" s="10">
        <f t="shared" si="30"/>
        <v>40458.208333333336</v>
      </c>
      <c r="S665" s="10">
        <f t="shared" si="30"/>
        <v>40481.208333333336</v>
      </c>
      <c r="T665" t="b">
        <v>0</v>
      </c>
      <c r="U665" t="b">
        <v>0</v>
      </c>
      <c r="V665" t="s">
        <v>33</v>
      </c>
      <c r="W665" t="s">
        <v>2038</v>
      </c>
      <c r="X665" t="s">
        <v>2044</v>
      </c>
    </row>
    <row r="666" spans="1:24" ht="46.8" x14ac:dyDescent="0.3">
      <c r="A666">
        <v>664</v>
      </c>
      <c r="B666" t="s">
        <v>708</v>
      </c>
      <c r="C666" s="3" t="s">
        <v>1370</v>
      </c>
      <c r="D666">
        <v>79400</v>
      </c>
      <c r="E666" s="7">
        <f>IF(ISERROR(F666*H666),0,F666*H666)</f>
        <v>26571</v>
      </c>
      <c r="F666">
        <v>26571</v>
      </c>
      <c r="G666" s="7">
        <f t="shared" si="31"/>
        <v>33.464735516372798</v>
      </c>
      <c r="H666">
        <v>1</v>
      </c>
      <c r="I666" t="s">
        <v>14</v>
      </c>
      <c r="J666" t="s">
        <v>14</v>
      </c>
      <c r="K666" s="7">
        <f t="shared" si="32"/>
        <v>-52829</v>
      </c>
      <c r="L666">
        <v>1063</v>
      </c>
      <c r="M666" s="6">
        <f>IF(ISERROR(E666/L666),0,E666/L666)</f>
        <v>24.99623706491063</v>
      </c>
      <c r="N666" t="s">
        <v>21</v>
      </c>
      <c r="O666" t="s">
        <v>22</v>
      </c>
      <c r="P666">
        <v>1329717600</v>
      </c>
      <c r="Q666">
        <v>1330581600</v>
      </c>
      <c r="R666" s="10">
        <f t="shared" si="30"/>
        <v>40959.25</v>
      </c>
      <c r="S666" s="10">
        <f t="shared" si="30"/>
        <v>40969.25</v>
      </c>
      <c r="T666" t="b">
        <v>0</v>
      </c>
      <c r="U666" t="b">
        <v>0</v>
      </c>
      <c r="V666" t="s">
        <v>159</v>
      </c>
      <c r="W666" t="s">
        <v>2036</v>
      </c>
      <c r="X666" t="s">
        <v>2060</v>
      </c>
    </row>
    <row r="667" spans="1:24" ht="62.4" x14ac:dyDescent="0.3">
      <c r="A667">
        <v>665</v>
      </c>
      <c r="B667" t="s">
        <v>1371</v>
      </c>
      <c r="C667" s="3" t="s">
        <v>1372</v>
      </c>
      <c r="D667">
        <v>5100</v>
      </c>
      <c r="E667" s="7">
        <f>IF(ISERROR(F667*H667),0,F667*H667)</f>
        <v>12219</v>
      </c>
      <c r="F667">
        <v>12219</v>
      </c>
      <c r="G667" s="7">
        <f t="shared" si="31"/>
        <v>239.58823529411765</v>
      </c>
      <c r="H667">
        <v>1</v>
      </c>
      <c r="I667" t="s">
        <v>20</v>
      </c>
      <c r="J667" t="s">
        <v>20</v>
      </c>
      <c r="K667" s="7">
        <f t="shared" si="32"/>
        <v>7119</v>
      </c>
      <c r="L667">
        <v>272</v>
      </c>
      <c r="M667" s="6">
        <f>IF(ISERROR(E667/L667),0,E667/L667)</f>
        <v>44.922794117647058</v>
      </c>
      <c r="N667" t="s">
        <v>21</v>
      </c>
      <c r="O667" t="s">
        <v>22</v>
      </c>
      <c r="P667">
        <v>1310187600</v>
      </c>
      <c r="Q667">
        <v>1311397200</v>
      </c>
      <c r="R667" s="10">
        <f t="shared" si="30"/>
        <v>40733.208333333336</v>
      </c>
      <c r="S667" s="10">
        <f t="shared" si="30"/>
        <v>40747.208333333336</v>
      </c>
      <c r="T667" t="b">
        <v>0</v>
      </c>
      <c r="U667" t="b">
        <v>1</v>
      </c>
      <c r="V667" t="s">
        <v>42</v>
      </c>
      <c r="W667" t="s">
        <v>2039</v>
      </c>
      <c r="X667" t="s">
        <v>2045</v>
      </c>
    </row>
    <row r="668" spans="1:24" ht="46.8" x14ac:dyDescent="0.3">
      <c r="A668">
        <v>666</v>
      </c>
      <c r="B668" t="s">
        <v>1373</v>
      </c>
      <c r="C668" s="3" t="s">
        <v>1374</v>
      </c>
      <c r="D668">
        <v>3100</v>
      </c>
      <c r="E668" s="7">
        <f>IF(ISERROR(F668*H668),0,F668*H668)</f>
        <v>1985</v>
      </c>
      <c r="F668">
        <v>1985</v>
      </c>
      <c r="G668" s="7">
        <f t="shared" si="31"/>
        <v>64.032258064516128</v>
      </c>
      <c r="H668">
        <v>1</v>
      </c>
      <c r="I668" t="s">
        <v>74</v>
      </c>
      <c r="J668" t="s">
        <v>74</v>
      </c>
      <c r="K668" s="7">
        <f t="shared" si="32"/>
        <v>-1115</v>
      </c>
      <c r="L668">
        <v>25</v>
      </c>
      <c r="M668" s="6">
        <f>IF(ISERROR(E668/L668),0,E668/L668)</f>
        <v>79.400000000000006</v>
      </c>
      <c r="N668" t="s">
        <v>21</v>
      </c>
      <c r="O668" t="s">
        <v>22</v>
      </c>
      <c r="P668">
        <v>1377838800</v>
      </c>
      <c r="Q668">
        <v>1378357200</v>
      </c>
      <c r="R668" s="10">
        <f t="shared" si="30"/>
        <v>41516.208333333336</v>
      </c>
      <c r="S668" s="10">
        <f t="shared" si="30"/>
        <v>41522.208333333336</v>
      </c>
      <c r="T668" t="b">
        <v>0</v>
      </c>
      <c r="U668" t="b">
        <v>1</v>
      </c>
      <c r="V668" t="s">
        <v>33</v>
      </c>
      <c r="W668" t="s">
        <v>2038</v>
      </c>
      <c r="X668" t="s">
        <v>2044</v>
      </c>
    </row>
    <row r="669" spans="1:24" ht="62.4" x14ac:dyDescent="0.3">
      <c r="A669">
        <v>667</v>
      </c>
      <c r="B669" t="s">
        <v>1375</v>
      </c>
      <c r="C669" s="3" t="s">
        <v>1376</v>
      </c>
      <c r="D669">
        <v>6900</v>
      </c>
      <c r="E669" s="7">
        <f>IF(ISERROR(F669*H669),0,F669*H669)</f>
        <v>12155</v>
      </c>
      <c r="F669">
        <v>12155</v>
      </c>
      <c r="G669" s="7">
        <f t="shared" si="31"/>
        <v>176.15942028985506</v>
      </c>
      <c r="H669">
        <v>1</v>
      </c>
      <c r="I669" t="s">
        <v>20</v>
      </c>
      <c r="J669" t="s">
        <v>20</v>
      </c>
      <c r="K669" s="7">
        <f t="shared" si="32"/>
        <v>5255</v>
      </c>
      <c r="L669">
        <v>419</v>
      </c>
      <c r="M669" s="6">
        <f>IF(ISERROR(E669/L669),0,E669/L669)</f>
        <v>29.009546539379475</v>
      </c>
      <c r="N669" t="s">
        <v>21</v>
      </c>
      <c r="O669" t="s">
        <v>22</v>
      </c>
      <c r="P669">
        <v>1410325200</v>
      </c>
      <c r="Q669">
        <v>1411102800</v>
      </c>
      <c r="R669" s="10">
        <f t="shared" si="30"/>
        <v>41892.208333333336</v>
      </c>
      <c r="S669" s="10">
        <f t="shared" si="30"/>
        <v>41901.208333333336</v>
      </c>
      <c r="T669" t="b">
        <v>0</v>
      </c>
      <c r="U669" t="b">
        <v>0</v>
      </c>
      <c r="V669" t="s">
        <v>1029</v>
      </c>
      <c r="W669" t="s">
        <v>2066</v>
      </c>
      <c r="X669" t="s">
        <v>2067</v>
      </c>
    </row>
    <row r="670" spans="1:24" ht="62.4" x14ac:dyDescent="0.3">
      <c r="A670">
        <v>668</v>
      </c>
      <c r="B670" t="s">
        <v>1377</v>
      </c>
      <c r="C670" s="3" t="s">
        <v>1378</v>
      </c>
      <c r="D670">
        <v>27500</v>
      </c>
      <c r="E670" s="7">
        <f>IF(ISERROR(F670*H670),0,F670*H670)</f>
        <v>5593</v>
      </c>
      <c r="F670">
        <v>5593</v>
      </c>
      <c r="G670" s="7">
        <f t="shared" si="31"/>
        <v>20.33818181818182</v>
      </c>
      <c r="H670">
        <v>1</v>
      </c>
      <c r="I670" t="s">
        <v>14</v>
      </c>
      <c r="J670" t="s">
        <v>14</v>
      </c>
      <c r="K670" s="7">
        <f t="shared" si="32"/>
        <v>-21907</v>
      </c>
      <c r="L670">
        <v>76</v>
      </c>
      <c r="M670" s="6">
        <f>IF(ISERROR(E670/L670),0,E670/L670)</f>
        <v>73.59210526315789</v>
      </c>
      <c r="N670" t="s">
        <v>21</v>
      </c>
      <c r="O670" t="s">
        <v>22</v>
      </c>
      <c r="P670">
        <v>1343797200</v>
      </c>
      <c r="Q670">
        <v>1344834000</v>
      </c>
      <c r="R670" s="10">
        <f t="shared" si="30"/>
        <v>41122.208333333336</v>
      </c>
      <c r="S670" s="10">
        <f t="shared" si="30"/>
        <v>41134.208333333336</v>
      </c>
      <c r="T670" t="b">
        <v>0</v>
      </c>
      <c r="U670" t="b">
        <v>0</v>
      </c>
      <c r="V670" t="s">
        <v>33</v>
      </c>
      <c r="W670" t="s">
        <v>2038</v>
      </c>
      <c r="X670" t="s">
        <v>2044</v>
      </c>
    </row>
    <row r="671" spans="1:24" ht="46.8" x14ac:dyDescent="0.3">
      <c r="A671">
        <v>669</v>
      </c>
      <c r="B671" t="s">
        <v>1379</v>
      </c>
      <c r="C671" s="3" t="s">
        <v>1380</v>
      </c>
      <c r="D671">
        <v>48800</v>
      </c>
      <c r="E671" s="7">
        <f>IF(ISERROR(F671*H671),0,F671*H671)</f>
        <v>196022.40000000002</v>
      </c>
      <c r="F671">
        <v>175020</v>
      </c>
      <c r="G671" s="7">
        <f t="shared" si="31"/>
        <v>401.68524590163941</v>
      </c>
      <c r="H671">
        <v>1.1200000000000001</v>
      </c>
      <c r="I671" t="s">
        <v>20</v>
      </c>
      <c r="J671" t="s">
        <v>20</v>
      </c>
      <c r="K671" s="7">
        <f t="shared" si="32"/>
        <v>147222.40000000002</v>
      </c>
      <c r="L671">
        <v>1621</v>
      </c>
      <c r="M671" s="6">
        <f>IF(ISERROR(E671/L671),0,E671/L671)</f>
        <v>120.92683528685998</v>
      </c>
      <c r="N671" t="s">
        <v>107</v>
      </c>
      <c r="O671" t="s">
        <v>108</v>
      </c>
      <c r="P671">
        <v>1498453200</v>
      </c>
      <c r="Q671">
        <v>1499230800</v>
      </c>
      <c r="R671" s="10">
        <f t="shared" si="30"/>
        <v>42912.208333333328</v>
      </c>
      <c r="S671" s="10">
        <f t="shared" si="30"/>
        <v>42921.208333333328</v>
      </c>
      <c r="T671" t="b">
        <v>0</v>
      </c>
      <c r="U671" t="b">
        <v>0</v>
      </c>
      <c r="V671" t="s">
        <v>33</v>
      </c>
      <c r="W671" t="s">
        <v>2038</v>
      </c>
      <c r="X671" t="s">
        <v>2044</v>
      </c>
    </row>
    <row r="672" spans="1:24" ht="78" x14ac:dyDescent="0.3">
      <c r="A672">
        <v>670</v>
      </c>
      <c r="B672" t="s">
        <v>1334</v>
      </c>
      <c r="C672" s="3" t="s">
        <v>1381</v>
      </c>
      <c r="D672">
        <v>16200</v>
      </c>
      <c r="E672" s="7">
        <f>IF(ISERROR(F672*H672),0,F672*H672)</f>
        <v>75955</v>
      </c>
      <c r="F672">
        <v>75955</v>
      </c>
      <c r="G672" s="7">
        <f t="shared" si="31"/>
        <v>468.85802469135803</v>
      </c>
      <c r="H672">
        <v>1</v>
      </c>
      <c r="I672" t="s">
        <v>20</v>
      </c>
      <c r="J672" t="s">
        <v>20</v>
      </c>
      <c r="K672" s="7">
        <f t="shared" si="32"/>
        <v>59755</v>
      </c>
      <c r="L672">
        <v>1101</v>
      </c>
      <c r="M672" s="6">
        <f>IF(ISERROR(E672/L672),0,E672/L672)</f>
        <v>68.987284287011803</v>
      </c>
      <c r="N672" t="s">
        <v>21</v>
      </c>
      <c r="O672" t="s">
        <v>22</v>
      </c>
      <c r="P672">
        <v>1456380000</v>
      </c>
      <c r="Q672">
        <v>1457416800</v>
      </c>
      <c r="R672" s="10">
        <f t="shared" si="30"/>
        <v>42425.25</v>
      </c>
      <c r="S672" s="10">
        <f t="shared" si="30"/>
        <v>42437.25</v>
      </c>
      <c r="T672" t="b">
        <v>0</v>
      </c>
      <c r="U672" t="b">
        <v>0</v>
      </c>
      <c r="V672" t="s">
        <v>60</v>
      </c>
      <c r="W672" t="s">
        <v>2036</v>
      </c>
      <c r="X672" t="s">
        <v>2048</v>
      </c>
    </row>
    <row r="673" spans="1:24" ht="62.4" x14ac:dyDescent="0.3">
      <c r="A673">
        <v>671</v>
      </c>
      <c r="B673" t="s">
        <v>1382</v>
      </c>
      <c r="C673" s="3" t="s">
        <v>1383</v>
      </c>
      <c r="D673">
        <v>97600</v>
      </c>
      <c r="E673" s="7">
        <f>IF(ISERROR(F673*H673),0,F673*H673)</f>
        <v>119127</v>
      </c>
      <c r="F673">
        <v>119127</v>
      </c>
      <c r="G673" s="7">
        <f t="shared" si="31"/>
        <v>122.05635245901641</v>
      </c>
      <c r="H673">
        <v>1</v>
      </c>
      <c r="I673" t="s">
        <v>20</v>
      </c>
      <c r="J673" t="s">
        <v>20</v>
      </c>
      <c r="K673" s="7">
        <f t="shared" si="32"/>
        <v>21527</v>
      </c>
      <c r="L673">
        <v>1073</v>
      </c>
      <c r="M673" s="6">
        <f>IF(ISERROR(E673/L673),0,E673/L673)</f>
        <v>111.02236719478098</v>
      </c>
      <c r="N673" t="s">
        <v>21</v>
      </c>
      <c r="O673" t="s">
        <v>22</v>
      </c>
      <c r="P673">
        <v>1280552400</v>
      </c>
      <c r="Q673">
        <v>1280898000</v>
      </c>
      <c r="R673" s="10">
        <f t="shared" si="30"/>
        <v>40390.208333333336</v>
      </c>
      <c r="S673" s="10">
        <f t="shared" si="30"/>
        <v>40394.208333333336</v>
      </c>
      <c r="T673" t="b">
        <v>0</v>
      </c>
      <c r="U673" t="b">
        <v>1</v>
      </c>
      <c r="V673" t="s">
        <v>33</v>
      </c>
      <c r="W673" t="s">
        <v>2038</v>
      </c>
      <c r="X673" t="s">
        <v>2044</v>
      </c>
    </row>
    <row r="674" spans="1:24" ht="46.8" x14ac:dyDescent="0.3">
      <c r="A674">
        <v>672</v>
      </c>
      <c r="B674" t="s">
        <v>1384</v>
      </c>
      <c r="C674" s="3" t="s">
        <v>1385</v>
      </c>
      <c r="D674">
        <v>197900</v>
      </c>
      <c r="E674" s="7">
        <f>IF(ISERROR(F674*H674),0,F674*H674)</f>
        <v>76375.409999999989</v>
      </c>
      <c r="F674">
        <v>110689</v>
      </c>
      <c r="G674" s="7">
        <f t="shared" si="31"/>
        <v>38.592930773117729</v>
      </c>
      <c r="H674">
        <v>0.69</v>
      </c>
      <c r="I674" t="s">
        <v>14</v>
      </c>
      <c r="J674" t="s">
        <v>14</v>
      </c>
      <c r="K674" s="7">
        <f t="shared" si="32"/>
        <v>-121524.59000000001</v>
      </c>
      <c r="L674">
        <v>4428</v>
      </c>
      <c r="M674" s="6">
        <f>IF(ISERROR(E674/L674),0,E674/L674)</f>
        <v>17.248285907859078</v>
      </c>
      <c r="N674" t="s">
        <v>26</v>
      </c>
      <c r="O674" t="s">
        <v>27</v>
      </c>
      <c r="P674">
        <v>1521608400</v>
      </c>
      <c r="Q674">
        <v>1522472400</v>
      </c>
      <c r="R674" s="10">
        <f t="shared" si="30"/>
        <v>43180.208333333328</v>
      </c>
      <c r="S674" s="10">
        <f t="shared" si="30"/>
        <v>43190.208333333328</v>
      </c>
      <c r="T674" t="b">
        <v>0</v>
      </c>
      <c r="U674" t="b">
        <v>0</v>
      </c>
      <c r="V674" t="s">
        <v>33</v>
      </c>
      <c r="W674" t="s">
        <v>2038</v>
      </c>
      <c r="X674" t="s">
        <v>2044</v>
      </c>
    </row>
    <row r="675" spans="1:24" ht="46.8" x14ac:dyDescent="0.3">
      <c r="A675">
        <v>673</v>
      </c>
      <c r="B675" t="s">
        <v>1386</v>
      </c>
      <c r="C675" s="3" t="s">
        <v>1387</v>
      </c>
      <c r="D675">
        <v>5600</v>
      </c>
      <c r="E675" s="7">
        <f>IF(ISERROR(F675*H675),0,F675*H675)</f>
        <v>2738.4</v>
      </c>
      <c r="F675">
        <v>2445</v>
      </c>
      <c r="G675" s="7">
        <f t="shared" si="31"/>
        <v>48.9</v>
      </c>
      <c r="H675">
        <v>1.1200000000000001</v>
      </c>
      <c r="I675" t="s">
        <v>14</v>
      </c>
      <c r="J675" t="s">
        <v>14</v>
      </c>
      <c r="K675" s="7">
        <f t="shared" si="32"/>
        <v>-2861.6</v>
      </c>
      <c r="L675">
        <v>58</v>
      </c>
      <c r="M675" s="6">
        <f>IF(ISERROR(E675/L675),0,E675/L675)</f>
        <v>47.213793103448275</v>
      </c>
      <c r="N675" t="s">
        <v>107</v>
      </c>
      <c r="O675" t="s">
        <v>108</v>
      </c>
      <c r="P675">
        <v>1460696400</v>
      </c>
      <c r="Q675">
        <v>1462510800</v>
      </c>
      <c r="R675" s="10">
        <f t="shared" si="30"/>
        <v>42475.208333333328</v>
      </c>
      <c r="S675" s="10">
        <f t="shared" si="30"/>
        <v>42496.208333333328</v>
      </c>
      <c r="T675" t="b">
        <v>0</v>
      </c>
      <c r="U675" t="b">
        <v>0</v>
      </c>
      <c r="V675" t="s">
        <v>60</v>
      </c>
      <c r="W675" t="s">
        <v>2036</v>
      </c>
      <c r="X675" t="s">
        <v>2048</v>
      </c>
    </row>
    <row r="676" spans="1:24" ht="46.8" x14ac:dyDescent="0.3">
      <c r="A676">
        <v>674</v>
      </c>
      <c r="B676" t="s">
        <v>1388</v>
      </c>
      <c r="C676" s="3" t="s">
        <v>1389</v>
      </c>
      <c r="D676">
        <v>170700</v>
      </c>
      <c r="E676" s="7">
        <f>IF(ISERROR(F676*H676),0,F676*H676)</f>
        <v>57250</v>
      </c>
      <c r="F676">
        <v>57250</v>
      </c>
      <c r="G676" s="7">
        <f t="shared" si="31"/>
        <v>33.53837141183363</v>
      </c>
      <c r="H676">
        <v>1</v>
      </c>
      <c r="I676" t="s">
        <v>74</v>
      </c>
      <c r="J676" t="s">
        <v>74</v>
      </c>
      <c r="K676" s="7">
        <f t="shared" si="32"/>
        <v>-113450</v>
      </c>
      <c r="L676">
        <v>1218</v>
      </c>
      <c r="M676" s="6">
        <f>IF(ISERROR(E676/L676),0,E676/L676)</f>
        <v>47.003284072249592</v>
      </c>
      <c r="N676" t="s">
        <v>21</v>
      </c>
      <c r="O676" t="s">
        <v>22</v>
      </c>
      <c r="P676">
        <v>1313730000</v>
      </c>
      <c r="Q676">
        <v>1317790800</v>
      </c>
      <c r="R676" s="10">
        <f t="shared" si="30"/>
        <v>40774.208333333336</v>
      </c>
      <c r="S676" s="10">
        <f t="shared" si="30"/>
        <v>40821.208333333336</v>
      </c>
      <c r="T676" t="b">
        <v>0</v>
      </c>
      <c r="U676" t="b">
        <v>0</v>
      </c>
      <c r="V676" t="s">
        <v>122</v>
      </c>
      <c r="W676" t="s">
        <v>2056</v>
      </c>
      <c r="X676" t="s">
        <v>2057</v>
      </c>
    </row>
    <row r="677" spans="1:24" ht="46.8" x14ac:dyDescent="0.3">
      <c r="A677">
        <v>675</v>
      </c>
      <c r="B677" t="s">
        <v>1390</v>
      </c>
      <c r="C677" s="3" t="s">
        <v>1391</v>
      </c>
      <c r="D677">
        <v>9700</v>
      </c>
      <c r="E677" s="7">
        <f>IF(ISERROR(F677*H677),0,F677*H677)</f>
        <v>11929</v>
      </c>
      <c r="F677">
        <v>11929</v>
      </c>
      <c r="G677" s="7">
        <f t="shared" si="31"/>
        <v>122.97938144329896</v>
      </c>
      <c r="H677">
        <v>1</v>
      </c>
      <c r="I677" t="s">
        <v>20</v>
      </c>
      <c r="J677" t="s">
        <v>20</v>
      </c>
      <c r="K677" s="7">
        <f t="shared" si="32"/>
        <v>2229</v>
      </c>
      <c r="L677">
        <v>331</v>
      </c>
      <c r="M677" s="6">
        <f>IF(ISERROR(E677/L677),0,E677/L677)</f>
        <v>36.0392749244713</v>
      </c>
      <c r="N677" t="s">
        <v>21</v>
      </c>
      <c r="O677" t="s">
        <v>22</v>
      </c>
      <c r="P677">
        <v>1568178000</v>
      </c>
      <c r="Q677">
        <v>1568782800</v>
      </c>
      <c r="R677" s="10">
        <f t="shared" si="30"/>
        <v>43719.208333333328</v>
      </c>
      <c r="S677" s="10">
        <f t="shared" si="30"/>
        <v>43726.208333333328</v>
      </c>
      <c r="T677" t="b">
        <v>0</v>
      </c>
      <c r="U677" t="b">
        <v>0</v>
      </c>
      <c r="V677" t="s">
        <v>1029</v>
      </c>
      <c r="W677" t="s">
        <v>2066</v>
      </c>
      <c r="X677" t="s">
        <v>2067</v>
      </c>
    </row>
    <row r="678" spans="1:24" ht="46.8" x14ac:dyDescent="0.3">
      <c r="A678">
        <v>676</v>
      </c>
      <c r="B678" t="s">
        <v>1392</v>
      </c>
      <c r="C678" s="3" t="s">
        <v>1393</v>
      </c>
      <c r="D678">
        <v>62300</v>
      </c>
      <c r="E678" s="7">
        <f>IF(ISERROR(F678*H678),0,F678*H678)</f>
        <v>118214</v>
      </c>
      <c r="F678">
        <v>118214</v>
      </c>
      <c r="G678" s="7">
        <f t="shared" si="31"/>
        <v>189.74959871589084</v>
      </c>
      <c r="H678">
        <v>1</v>
      </c>
      <c r="I678" t="s">
        <v>20</v>
      </c>
      <c r="J678" t="s">
        <v>20</v>
      </c>
      <c r="K678" s="7">
        <f t="shared" si="32"/>
        <v>55914</v>
      </c>
      <c r="L678">
        <v>1170</v>
      </c>
      <c r="M678" s="6">
        <f>IF(ISERROR(E678/L678),0,E678/L678)</f>
        <v>101.03760683760684</v>
      </c>
      <c r="N678" t="s">
        <v>21</v>
      </c>
      <c r="O678" t="s">
        <v>22</v>
      </c>
      <c r="P678">
        <v>1348635600</v>
      </c>
      <c r="Q678">
        <v>1349413200</v>
      </c>
      <c r="R678" s="10">
        <f t="shared" si="30"/>
        <v>41178.208333333336</v>
      </c>
      <c r="S678" s="10">
        <f t="shared" si="30"/>
        <v>41187.208333333336</v>
      </c>
      <c r="T678" t="b">
        <v>0</v>
      </c>
      <c r="U678" t="b">
        <v>0</v>
      </c>
      <c r="V678" t="s">
        <v>122</v>
      </c>
      <c r="W678" t="s">
        <v>2056</v>
      </c>
      <c r="X678" t="s">
        <v>2057</v>
      </c>
    </row>
    <row r="679" spans="1:24" ht="62.4" x14ac:dyDescent="0.3">
      <c r="A679">
        <v>677</v>
      </c>
      <c r="B679" t="s">
        <v>1394</v>
      </c>
      <c r="C679" s="3" t="s">
        <v>1395</v>
      </c>
      <c r="D679">
        <v>5300</v>
      </c>
      <c r="E679" s="7">
        <f>IF(ISERROR(F679*H679),0,F679*H679)</f>
        <v>4432</v>
      </c>
      <c r="F679">
        <v>4432</v>
      </c>
      <c r="G679" s="7">
        <f t="shared" si="31"/>
        <v>83.622641509433961</v>
      </c>
      <c r="H679">
        <v>1</v>
      </c>
      <c r="I679" t="s">
        <v>14</v>
      </c>
      <c r="J679" t="s">
        <v>14</v>
      </c>
      <c r="K679" s="7">
        <f t="shared" si="32"/>
        <v>-868</v>
      </c>
      <c r="L679">
        <v>111</v>
      </c>
      <c r="M679" s="6">
        <f>IF(ISERROR(E679/L679),0,E679/L679)</f>
        <v>39.927927927927925</v>
      </c>
      <c r="N679" t="s">
        <v>21</v>
      </c>
      <c r="O679" t="s">
        <v>22</v>
      </c>
      <c r="P679">
        <v>1468126800</v>
      </c>
      <c r="Q679">
        <v>1472446800</v>
      </c>
      <c r="R679" s="10">
        <f t="shared" si="30"/>
        <v>42561.208333333328</v>
      </c>
      <c r="S679" s="10">
        <f t="shared" si="30"/>
        <v>42611.208333333328</v>
      </c>
      <c r="T679" t="b">
        <v>0</v>
      </c>
      <c r="U679" t="b">
        <v>0</v>
      </c>
      <c r="V679" t="s">
        <v>119</v>
      </c>
      <c r="W679" t="s">
        <v>2040</v>
      </c>
      <c r="X679" t="s">
        <v>2055</v>
      </c>
    </row>
    <row r="680" spans="1:24" ht="46.8" x14ac:dyDescent="0.3">
      <c r="A680">
        <v>678</v>
      </c>
      <c r="B680" t="s">
        <v>1396</v>
      </c>
      <c r="C680" s="3" t="s">
        <v>1397</v>
      </c>
      <c r="D680">
        <v>99500</v>
      </c>
      <c r="E680" s="7">
        <f>IF(ISERROR(F680*H680),0,F680*H680)</f>
        <v>17879</v>
      </c>
      <c r="F680">
        <v>17879</v>
      </c>
      <c r="G680" s="7">
        <f t="shared" si="31"/>
        <v>17.968844221105527</v>
      </c>
      <c r="H680">
        <v>1</v>
      </c>
      <c r="I680" t="s">
        <v>74</v>
      </c>
      <c r="J680" t="s">
        <v>74</v>
      </c>
      <c r="K680" s="7">
        <f t="shared" si="32"/>
        <v>-81621</v>
      </c>
      <c r="L680">
        <v>215</v>
      </c>
      <c r="M680" s="6">
        <f>IF(ISERROR(E680/L680),0,E680/L680)</f>
        <v>83.158139534883716</v>
      </c>
      <c r="N680" t="s">
        <v>21</v>
      </c>
      <c r="O680" t="s">
        <v>22</v>
      </c>
      <c r="P680">
        <v>1547877600</v>
      </c>
      <c r="Q680">
        <v>1548050400</v>
      </c>
      <c r="R680" s="10">
        <f t="shared" si="30"/>
        <v>43484.25</v>
      </c>
      <c r="S680" s="10">
        <f t="shared" si="30"/>
        <v>43486.25</v>
      </c>
      <c r="T680" t="b">
        <v>0</v>
      </c>
      <c r="U680" t="b">
        <v>0</v>
      </c>
      <c r="V680" t="s">
        <v>53</v>
      </c>
      <c r="W680" t="s">
        <v>2039</v>
      </c>
      <c r="X680" t="s">
        <v>2047</v>
      </c>
    </row>
    <row r="681" spans="1:24" ht="46.8" x14ac:dyDescent="0.3">
      <c r="A681">
        <v>679</v>
      </c>
      <c r="B681" t="s">
        <v>668</v>
      </c>
      <c r="C681" s="3" t="s">
        <v>1398</v>
      </c>
      <c r="D681">
        <v>1400</v>
      </c>
      <c r="E681" s="7">
        <f>IF(ISERROR(F681*H681),0,F681*H681)</f>
        <v>14511</v>
      </c>
      <c r="F681">
        <v>14511</v>
      </c>
      <c r="G681" s="7">
        <f t="shared" si="31"/>
        <v>1036.5</v>
      </c>
      <c r="H681">
        <v>1</v>
      </c>
      <c r="I681" t="s">
        <v>20</v>
      </c>
      <c r="J681" t="s">
        <v>20</v>
      </c>
      <c r="K681" s="7">
        <f t="shared" si="32"/>
        <v>13111</v>
      </c>
      <c r="L681">
        <v>363</v>
      </c>
      <c r="M681" s="6">
        <f>IF(ISERROR(E681/L681),0,E681/L681)</f>
        <v>39.97520661157025</v>
      </c>
      <c r="N681" t="s">
        <v>21</v>
      </c>
      <c r="O681" t="s">
        <v>22</v>
      </c>
      <c r="P681">
        <v>1571374800</v>
      </c>
      <c r="Q681">
        <v>1571806800</v>
      </c>
      <c r="R681" s="10">
        <f t="shared" si="30"/>
        <v>43756.208333333328</v>
      </c>
      <c r="S681" s="10">
        <f t="shared" si="30"/>
        <v>43761.208333333328</v>
      </c>
      <c r="T681" t="b">
        <v>0</v>
      </c>
      <c r="U681" t="b">
        <v>1</v>
      </c>
      <c r="V681" t="s">
        <v>17</v>
      </c>
      <c r="W681" t="s">
        <v>2035</v>
      </c>
      <c r="X681" t="s">
        <v>2041</v>
      </c>
    </row>
    <row r="682" spans="1:24" ht="46.8" x14ac:dyDescent="0.3">
      <c r="A682">
        <v>680</v>
      </c>
      <c r="B682" t="s">
        <v>1399</v>
      </c>
      <c r="C682" s="3" t="s">
        <v>1400</v>
      </c>
      <c r="D682">
        <v>145600</v>
      </c>
      <c r="E682" s="7">
        <f>IF(ISERROR(F682*H682),0,F682*H682)</f>
        <v>141822</v>
      </c>
      <c r="F682">
        <v>141822</v>
      </c>
      <c r="G682" s="7">
        <f t="shared" si="31"/>
        <v>97.405219780219781</v>
      </c>
      <c r="H682">
        <v>1</v>
      </c>
      <c r="I682" t="s">
        <v>14</v>
      </c>
      <c r="J682" t="s">
        <v>14</v>
      </c>
      <c r="K682" s="7">
        <f t="shared" si="32"/>
        <v>-3778</v>
      </c>
      <c r="L682">
        <v>2955</v>
      </c>
      <c r="M682" s="6">
        <f>IF(ISERROR(E682/L682),0,E682/L682)</f>
        <v>47.993908629441627</v>
      </c>
      <c r="N682" t="s">
        <v>21</v>
      </c>
      <c r="O682" t="s">
        <v>22</v>
      </c>
      <c r="P682">
        <v>1576303200</v>
      </c>
      <c r="Q682">
        <v>1576476000</v>
      </c>
      <c r="R682" s="10">
        <f t="shared" si="30"/>
        <v>43813.25</v>
      </c>
      <c r="S682" s="10">
        <f t="shared" si="30"/>
        <v>43815.25</v>
      </c>
      <c r="T682" t="b">
        <v>0</v>
      </c>
      <c r="U682" t="b">
        <v>1</v>
      </c>
      <c r="V682" t="s">
        <v>292</v>
      </c>
      <c r="W682" t="s">
        <v>2052</v>
      </c>
      <c r="X682" t="s">
        <v>2063</v>
      </c>
    </row>
    <row r="683" spans="1:24" ht="78" x14ac:dyDescent="0.3">
      <c r="A683">
        <v>681</v>
      </c>
      <c r="B683" t="s">
        <v>1401</v>
      </c>
      <c r="C683" s="3" t="s">
        <v>1402</v>
      </c>
      <c r="D683">
        <v>184100</v>
      </c>
      <c r="E683" s="7">
        <f>IF(ISERROR(F683*H683),0,F683*H683)</f>
        <v>159037</v>
      </c>
      <c r="F683">
        <v>159037</v>
      </c>
      <c r="G683" s="7">
        <f t="shared" si="31"/>
        <v>86.386203150461711</v>
      </c>
      <c r="H683">
        <v>1</v>
      </c>
      <c r="I683" t="s">
        <v>14</v>
      </c>
      <c r="J683" t="s">
        <v>14</v>
      </c>
      <c r="K683" s="7">
        <f t="shared" si="32"/>
        <v>-25063</v>
      </c>
      <c r="L683">
        <v>1657</v>
      </c>
      <c r="M683" s="6">
        <f>IF(ISERROR(E683/L683),0,E683/L683)</f>
        <v>95.978877489438744</v>
      </c>
      <c r="N683" t="s">
        <v>21</v>
      </c>
      <c r="O683" t="s">
        <v>22</v>
      </c>
      <c r="P683">
        <v>1324447200</v>
      </c>
      <c r="Q683">
        <v>1324965600</v>
      </c>
      <c r="R683" s="10">
        <f t="shared" si="30"/>
        <v>40898.25</v>
      </c>
      <c r="S683" s="10">
        <f t="shared" si="30"/>
        <v>40904.25</v>
      </c>
      <c r="T683" t="b">
        <v>0</v>
      </c>
      <c r="U683" t="b">
        <v>0</v>
      </c>
      <c r="V683" t="s">
        <v>33</v>
      </c>
      <c r="W683" t="s">
        <v>2038</v>
      </c>
      <c r="X683" t="s">
        <v>2044</v>
      </c>
    </row>
    <row r="684" spans="1:24" ht="46.8" x14ac:dyDescent="0.3">
      <c r="A684">
        <v>682</v>
      </c>
      <c r="B684" t="s">
        <v>1403</v>
      </c>
      <c r="C684" s="3" t="s">
        <v>1404</v>
      </c>
      <c r="D684">
        <v>5400</v>
      </c>
      <c r="E684" s="7">
        <f>IF(ISERROR(F684*H684),0,F684*H684)</f>
        <v>8109</v>
      </c>
      <c r="F684">
        <v>8109</v>
      </c>
      <c r="G684" s="7">
        <f t="shared" si="31"/>
        <v>150.16666666666666</v>
      </c>
      <c r="H684">
        <v>1</v>
      </c>
      <c r="I684" t="s">
        <v>20</v>
      </c>
      <c r="J684" t="s">
        <v>20</v>
      </c>
      <c r="K684" s="7">
        <f t="shared" si="32"/>
        <v>2709</v>
      </c>
      <c r="L684">
        <v>103</v>
      </c>
      <c r="M684" s="6">
        <f>IF(ISERROR(E684/L684),0,E684/L684)</f>
        <v>78.728155339805824</v>
      </c>
      <c r="N684" t="s">
        <v>21</v>
      </c>
      <c r="O684" t="s">
        <v>22</v>
      </c>
      <c r="P684">
        <v>1386741600</v>
      </c>
      <c r="Q684">
        <v>1387519200</v>
      </c>
      <c r="R684" s="10">
        <f t="shared" si="30"/>
        <v>41619.25</v>
      </c>
      <c r="S684" s="10">
        <f t="shared" si="30"/>
        <v>41628.25</v>
      </c>
      <c r="T684" t="b">
        <v>0</v>
      </c>
      <c r="U684" t="b">
        <v>0</v>
      </c>
      <c r="V684" t="s">
        <v>33</v>
      </c>
      <c r="W684" t="s">
        <v>2038</v>
      </c>
      <c r="X684" t="s">
        <v>2044</v>
      </c>
    </row>
    <row r="685" spans="1:24" ht="46.8" x14ac:dyDescent="0.3">
      <c r="A685">
        <v>683</v>
      </c>
      <c r="B685" t="s">
        <v>1405</v>
      </c>
      <c r="C685" s="3" t="s">
        <v>1406</v>
      </c>
      <c r="D685">
        <v>2300</v>
      </c>
      <c r="E685" s="7">
        <f>IF(ISERROR(F685*H685),0,F685*H685)</f>
        <v>8244</v>
      </c>
      <c r="F685">
        <v>8244</v>
      </c>
      <c r="G685" s="7">
        <f t="shared" si="31"/>
        <v>358.43478260869563</v>
      </c>
      <c r="H685">
        <v>1</v>
      </c>
      <c r="I685" t="s">
        <v>20</v>
      </c>
      <c r="J685" t="s">
        <v>20</v>
      </c>
      <c r="K685" s="7">
        <f t="shared" si="32"/>
        <v>5944</v>
      </c>
      <c r="L685">
        <v>147</v>
      </c>
      <c r="M685" s="6">
        <f>IF(ISERROR(E685/L685),0,E685/L685)</f>
        <v>56.081632653061227</v>
      </c>
      <c r="N685" t="s">
        <v>21</v>
      </c>
      <c r="O685" t="s">
        <v>22</v>
      </c>
      <c r="P685">
        <v>1537074000</v>
      </c>
      <c r="Q685">
        <v>1537246800</v>
      </c>
      <c r="R685" s="10">
        <f t="shared" si="30"/>
        <v>43359.208333333328</v>
      </c>
      <c r="S685" s="10">
        <f t="shared" si="30"/>
        <v>43361.208333333328</v>
      </c>
      <c r="T685" t="b">
        <v>0</v>
      </c>
      <c r="U685" t="b">
        <v>0</v>
      </c>
      <c r="V685" t="s">
        <v>33</v>
      </c>
      <c r="W685" t="s">
        <v>2038</v>
      </c>
      <c r="X685" t="s">
        <v>2044</v>
      </c>
    </row>
    <row r="686" spans="1:24" ht="46.8" x14ac:dyDescent="0.3">
      <c r="A686">
        <v>684</v>
      </c>
      <c r="B686" t="s">
        <v>1407</v>
      </c>
      <c r="C686" s="3" t="s">
        <v>1408</v>
      </c>
      <c r="D686">
        <v>1400</v>
      </c>
      <c r="E686" s="7">
        <f>IF(ISERROR(F686*H686),0,F686*H686)</f>
        <v>5624</v>
      </c>
      <c r="F686">
        <v>7600</v>
      </c>
      <c r="G686" s="7">
        <f t="shared" si="31"/>
        <v>401.71428571428567</v>
      </c>
      <c r="H686">
        <v>0.74</v>
      </c>
      <c r="I686" t="s">
        <v>20</v>
      </c>
      <c r="J686" t="s">
        <v>20</v>
      </c>
      <c r="K686" s="7">
        <f t="shared" si="32"/>
        <v>4224</v>
      </c>
      <c r="L686">
        <v>110</v>
      </c>
      <c r="M686" s="6">
        <f>IF(ISERROR(E686/L686),0,E686/L686)</f>
        <v>51.127272727272725</v>
      </c>
      <c r="N686" t="s">
        <v>15</v>
      </c>
      <c r="O686" t="s">
        <v>16</v>
      </c>
      <c r="P686">
        <v>1277787600</v>
      </c>
      <c r="Q686">
        <v>1279515600</v>
      </c>
      <c r="R686" s="10">
        <f t="shared" si="30"/>
        <v>40358.208333333336</v>
      </c>
      <c r="S686" s="10">
        <f t="shared" si="30"/>
        <v>40378.208333333336</v>
      </c>
      <c r="T686" t="b">
        <v>0</v>
      </c>
      <c r="U686" t="b">
        <v>0</v>
      </c>
      <c r="V686" t="s">
        <v>68</v>
      </c>
      <c r="W686" t="s">
        <v>2040</v>
      </c>
      <c r="X686" t="s">
        <v>2050</v>
      </c>
    </row>
    <row r="687" spans="1:24" ht="46.8" x14ac:dyDescent="0.3">
      <c r="A687">
        <v>685</v>
      </c>
      <c r="B687" t="s">
        <v>1409</v>
      </c>
      <c r="C687" s="3" t="s">
        <v>1410</v>
      </c>
      <c r="D687">
        <v>140000</v>
      </c>
      <c r="E687" s="7">
        <f>IF(ISERROR(F687*H687),0,F687*H687)</f>
        <v>69930.740000000005</v>
      </c>
      <c r="F687">
        <v>94501</v>
      </c>
      <c r="G687" s="7">
        <f t="shared" si="31"/>
        <v>49.950528571428578</v>
      </c>
      <c r="H687">
        <v>0.74</v>
      </c>
      <c r="I687" t="s">
        <v>14</v>
      </c>
      <c r="J687" t="s">
        <v>14</v>
      </c>
      <c r="K687" s="7">
        <f t="shared" si="32"/>
        <v>-70069.259999999995</v>
      </c>
      <c r="L687">
        <v>926</v>
      </c>
      <c r="M687" s="6">
        <f>IF(ISERROR(E687/L687),0,E687/L687)</f>
        <v>75.519157667386608</v>
      </c>
      <c r="N687" t="s">
        <v>15</v>
      </c>
      <c r="O687" t="s">
        <v>16</v>
      </c>
      <c r="P687">
        <v>1440306000</v>
      </c>
      <c r="Q687">
        <v>1442379600</v>
      </c>
      <c r="R687" s="10">
        <f t="shared" si="30"/>
        <v>42239.208333333328</v>
      </c>
      <c r="S687" s="10">
        <f t="shared" si="30"/>
        <v>42263.208333333328</v>
      </c>
      <c r="T687" t="b">
        <v>0</v>
      </c>
      <c r="U687" t="b">
        <v>0</v>
      </c>
      <c r="V687" t="s">
        <v>33</v>
      </c>
      <c r="W687" t="s">
        <v>2038</v>
      </c>
      <c r="X687" t="s">
        <v>2044</v>
      </c>
    </row>
    <row r="688" spans="1:24" ht="46.8" x14ac:dyDescent="0.3">
      <c r="A688">
        <v>686</v>
      </c>
      <c r="B688" t="s">
        <v>1411</v>
      </c>
      <c r="C688" s="3" t="s">
        <v>1412</v>
      </c>
      <c r="D688">
        <v>7500</v>
      </c>
      <c r="E688" s="7">
        <f>IF(ISERROR(F688*H688),0,F688*H688)</f>
        <v>14381</v>
      </c>
      <c r="F688">
        <v>14381</v>
      </c>
      <c r="G688" s="7">
        <f t="shared" si="31"/>
        <v>191.74666666666667</v>
      </c>
      <c r="H688">
        <v>1</v>
      </c>
      <c r="I688" t="s">
        <v>20</v>
      </c>
      <c r="J688" t="s">
        <v>20</v>
      </c>
      <c r="K688" s="7">
        <f t="shared" si="32"/>
        <v>6881</v>
      </c>
      <c r="L688">
        <v>134</v>
      </c>
      <c r="M688" s="6">
        <f>IF(ISERROR(E688/L688),0,E688/L688)</f>
        <v>107.32089552238806</v>
      </c>
      <c r="N688" t="s">
        <v>21</v>
      </c>
      <c r="O688" t="s">
        <v>22</v>
      </c>
      <c r="P688">
        <v>1522126800</v>
      </c>
      <c r="Q688">
        <v>1523077200</v>
      </c>
      <c r="R688" s="10">
        <f t="shared" si="30"/>
        <v>43186.208333333328</v>
      </c>
      <c r="S688" s="10">
        <f t="shared" si="30"/>
        <v>43197.208333333328</v>
      </c>
      <c r="T688" t="b">
        <v>0</v>
      </c>
      <c r="U688" t="b">
        <v>0</v>
      </c>
      <c r="V688" t="s">
        <v>65</v>
      </c>
      <c r="W688" t="s">
        <v>2037</v>
      </c>
      <c r="X688" t="s">
        <v>2049</v>
      </c>
    </row>
    <row r="689" spans="1:24" ht="46.8" x14ac:dyDescent="0.3">
      <c r="A689">
        <v>687</v>
      </c>
      <c r="B689" t="s">
        <v>1413</v>
      </c>
      <c r="C689" s="3" t="s">
        <v>1414</v>
      </c>
      <c r="D689">
        <v>1500</v>
      </c>
      <c r="E689" s="7">
        <f>IF(ISERROR(F689*H689),0,F689*H689)</f>
        <v>13980</v>
      </c>
      <c r="F689">
        <v>13980</v>
      </c>
      <c r="G689" s="7">
        <f t="shared" si="31"/>
        <v>932</v>
      </c>
      <c r="H689">
        <v>1</v>
      </c>
      <c r="I689" t="s">
        <v>20</v>
      </c>
      <c r="J689" t="s">
        <v>20</v>
      </c>
      <c r="K689" s="7">
        <f t="shared" si="32"/>
        <v>12480</v>
      </c>
      <c r="L689">
        <v>269</v>
      </c>
      <c r="M689" s="6">
        <f>IF(ISERROR(E689/L689),0,E689/L689)</f>
        <v>51.970260223048328</v>
      </c>
      <c r="N689" t="s">
        <v>21</v>
      </c>
      <c r="O689" t="s">
        <v>22</v>
      </c>
      <c r="P689">
        <v>1489298400</v>
      </c>
      <c r="Q689">
        <v>1489554000</v>
      </c>
      <c r="R689" s="10">
        <f t="shared" si="30"/>
        <v>42806.25</v>
      </c>
      <c r="S689" s="10">
        <f t="shared" si="30"/>
        <v>42809.208333333328</v>
      </c>
      <c r="T689" t="b">
        <v>0</v>
      </c>
      <c r="U689" t="b">
        <v>0</v>
      </c>
      <c r="V689" t="s">
        <v>33</v>
      </c>
      <c r="W689" t="s">
        <v>2038</v>
      </c>
      <c r="X689" t="s">
        <v>2044</v>
      </c>
    </row>
    <row r="690" spans="1:24" ht="46.8" x14ac:dyDescent="0.3">
      <c r="A690">
        <v>688</v>
      </c>
      <c r="B690" t="s">
        <v>1415</v>
      </c>
      <c r="C690" s="3" t="s">
        <v>1416</v>
      </c>
      <c r="D690">
        <v>2900</v>
      </c>
      <c r="E690" s="7">
        <f>IF(ISERROR(F690*H690),0,F690*H690)</f>
        <v>12449</v>
      </c>
      <c r="F690">
        <v>12449</v>
      </c>
      <c r="G690" s="7">
        <f t="shared" si="31"/>
        <v>429.27586206896552</v>
      </c>
      <c r="H690">
        <v>1</v>
      </c>
      <c r="I690" t="s">
        <v>20</v>
      </c>
      <c r="J690" t="s">
        <v>20</v>
      </c>
      <c r="K690" s="7">
        <f t="shared" si="32"/>
        <v>9549</v>
      </c>
      <c r="L690">
        <v>175</v>
      </c>
      <c r="M690" s="6">
        <f>IF(ISERROR(E690/L690),0,E690/L690)</f>
        <v>71.137142857142862</v>
      </c>
      <c r="N690" t="s">
        <v>21</v>
      </c>
      <c r="O690" t="s">
        <v>22</v>
      </c>
      <c r="P690">
        <v>1547100000</v>
      </c>
      <c r="Q690">
        <v>1548482400</v>
      </c>
      <c r="R690" s="10">
        <f t="shared" si="30"/>
        <v>43475.25</v>
      </c>
      <c r="S690" s="10">
        <f t="shared" si="30"/>
        <v>43491.25</v>
      </c>
      <c r="T690" t="b">
        <v>0</v>
      </c>
      <c r="U690" t="b">
        <v>1</v>
      </c>
      <c r="V690" t="s">
        <v>269</v>
      </c>
      <c r="W690" t="s">
        <v>2039</v>
      </c>
      <c r="X690" t="s">
        <v>2062</v>
      </c>
    </row>
    <row r="691" spans="1:24" ht="46.8" x14ac:dyDescent="0.3">
      <c r="A691">
        <v>689</v>
      </c>
      <c r="B691" t="s">
        <v>1417</v>
      </c>
      <c r="C691" s="3" t="s">
        <v>1418</v>
      </c>
      <c r="D691">
        <v>7300</v>
      </c>
      <c r="E691" s="7">
        <f>IF(ISERROR(F691*H691),0,F691*H691)</f>
        <v>7348</v>
      </c>
      <c r="F691">
        <v>7348</v>
      </c>
      <c r="G691" s="7">
        <f t="shared" si="31"/>
        <v>100.65753424657535</v>
      </c>
      <c r="H691">
        <v>1</v>
      </c>
      <c r="I691" t="s">
        <v>20</v>
      </c>
      <c r="J691" t="s">
        <v>20</v>
      </c>
      <c r="K691" s="7">
        <f t="shared" si="32"/>
        <v>48</v>
      </c>
      <c r="L691">
        <v>69</v>
      </c>
      <c r="M691" s="6">
        <f>IF(ISERROR(E691/L691),0,E691/L691)</f>
        <v>106.49275362318841</v>
      </c>
      <c r="N691" t="s">
        <v>21</v>
      </c>
      <c r="O691" t="s">
        <v>22</v>
      </c>
      <c r="P691">
        <v>1383022800</v>
      </c>
      <c r="Q691">
        <v>1384063200</v>
      </c>
      <c r="R691" s="10">
        <f t="shared" si="30"/>
        <v>41576.208333333336</v>
      </c>
      <c r="S691" s="10">
        <f t="shared" si="30"/>
        <v>41588.25</v>
      </c>
      <c r="T691" t="b">
        <v>0</v>
      </c>
      <c r="U691" t="b">
        <v>0</v>
      </c>
      <c r="V691" t="s">
        <v>28</v>
      </c>
      <c r="W691" t="s">
        <v>2037</v>
      </c>
      <c r="X691" t="s">
        <v>2043</v>
      </c>
    </row>
    <row r="692" spans="1:24" ht="62.4" x14ac:dyDescent="0.3">
      <c r="A692">
        <v>690</v>
      </c>
      <c r="B692" t="s">
        <v>1419</v>
      </c>
      <c r="C692" s="3" t="s">
        <v>1420</v>
      </c>
      <c r="D692">
        <v>3600</v>
      </c>
      <c r="E692" s="7">
        <f>IF(ISERROR(F692*H692),0,F692*H692)</f>
        <v>8158</v>
      </c>
      <c r="F692">
        <v>8158</v>
      </c>
      <c r="G692" s="7">
        <f t="shared" si="31"/>
        <v>226.61111111111109</v>
      </c>
      <c r="H692">
        <v>1</v>
      </c>
      <c r="I692" t="s">
        <v>20</v>
      </c>
      <c r="J692" t="s">
        <v>20</v>
      </c>
      <c r="K692" s="7">
        <f t="shared" si="32"/>
        <v>4558</v>
      </c>
      <c r="L692">
        <v>190</v>
      </c>
      <c r="M692" s="6">
        <f>IF(ISERROR(E692/L692),0,E692/L692)</f>
        <v>42.93684210526316</v>
      </c>
      <c r="N692" t="s">
        <v>21</v>
      </c>
      <c r="O692" t="s">
        <v>22</v>
      </c>
      <c r="P692">
        <v>1322373600</v>
      </c>
      <c r="Q692">
        <v>1322892000</v>
      </c>
      <c r="R692" s="10">
        <f t="shared" si="30"/>
        <v>40874.25</v>
      </c>
      <c r="S692" s="10">
        <f t="shared" si="30"/>
        <v>40880.25</v>
      </c>
      <c r="T692" t="b">
        <v>0</v>
      </c>
      <c r="U692" t="b">
        <v>1</v>
      </c>
      <c r="V692" t="s">
        <v>42</v>
      </c>
      <c r="W692" t="s">
        <v>2039</v>
      </c>
      <c r="X692" t="s">
        <v>2045</v>
      </c>
    </row>
    <row r="693" spans="1:24" ht="46.8" x14ac:dyDescent="0.3">
      <c r="A693">
        <v>691</v>
      </c>
      <c r="B693" t="s">
        <v>1421</v>
      </c>
      <c r="C693" s="3" t="s">
        <v>1422</v>
      </c>
      <c r="D693">
        <v>5000</v>
      </c>
      <c r="E693" s="7">
        <f>IF(ISERROR(F693*H693),0,F693*H693)</f>
        <v>7119</v>
      </c>
      <c r="F693">
        <v>7119</v>
      </c>
      <c r="G693" s="7">
        <f t="shared" si="31"/>
        <v>142.38</v>
      </c>
      <c r="H693">
        <v>1</v>
      </c>
      <c r="I693" t="s">
        <v>20</v>
      </c>
      <c r="J693" t="s">
        <v>20</v>
      </c>
      <c r="K693" s="7">
        <f t="shared" si="32"/>
        <v>2119</v>
      </c>
      <c r="L693">
        <v>237</v>
      </c>
      <c r="M693" s="6">
        <f>IF(ISERROR(E693/L693),0,E693/L693)</f>
        <v>30.037974683544302</v>
      </c>
      <c r="N693" t="s">
        <v>21</v>
      </c>
      <c r="O693" t="s">
        <v>22</v>
      </c>
      <c r="P693">
        <v>1349240400</v>
      </c>
      <c r="Q693">
        <v>1350709200</v>
      </c>
      <c r="R693" s="10">
        <f t="shared" si="30"/>
        <v>41185.208333333336</v>
      </c>
      <c r="S693" s="10">
        <f t="shared" si="30"/>
        <v>41202.208333333336</v>
      </c>
      <c r="T693" t="b">
        <v>1</v>
      </c>
      <c r="U693" t="b">
        <v>1</v>
      </c>
      <c r="V693" t="s">
        <v>42</v>
      </c>
      <c r="W693" t="s">
        <v>2039</v>
      </c>
      <c r="X693" t="s">
        <v>2045</v>
      </c>
    </row>
    <row r="694" spans="1:24" ht="46.8" x14ac:dyDescent="0.3">
      <c r="A694">
        <v>692</v>
      </c>
      <c r="B694" t="s">
        <v>1423</v>
      </c>
      <c r="C694" s="3" t="s">
        <v>1424</v>
      </c>
      <c r="D694">
        <v>6000</v>
      </c>
      <c r="E694" s="7">
        <f>IF(ISERROR(F694*H694),0,F694*H694)</f>
        <v>7341.3</v>
      </c>
      <c r="F694">
        <v>5438</v>
      </c>
      <c r="G694" s="7">
        <f t="shared" si="31"/>
        <v>122.35500000000002</v>
      </c>
      <c r="H694">
        <v>1.35</v>
      </c>
      <c r="I694" t="s">
        <v>14</v>
      </c>
      <c r="J694" t="s">
        <v>20</v>
      </c>
      <c r="K694" s="7">
        <f t="shared" si="32"/>
        <v>1341.3000000000002</v>
      </c>
      <c r="L694">
        <v>77</v>
      </c>
      <c r="M694" s="6">
        <f>IF(ISERROR(E694/L694),0,E694/L694)</f>
        <v>95.341558441558448</v>
      </c>
      <c r="N694" t="s">
        <v>40</v>
      </c>
      <c r="O694" t="s">
        <v>41</v>
      </c>
      <c r="P694">
        <v>1562648400</v>
      </c>
      <c r="Q694">
        <v>1564203600</v>
      </c>
      <c r="R694" s="10">
        <f t="shared" si="30"/>
        <v>43655.208333333328</v>
      </c>
      <c r="S694" s="10">
        <f t="shared" si="30"/>
        <v>43673.208333333328</v>
      </c>
      <c r="T694" t="b">
        <v>0</v>
      </c>
      <c r="U694" t="b">
        <v>0</v>
      </c>
      <c r="V694" t="s">
        <v>23</v>
      </c>
      <c r="W694" t="s">
        <v>2036</v>
      </c>
      <c r="X694" t="s">
        <v>2042</v>
      </c>
    </row>
    <row r="695" spans="1:24" ht="62.4" x14ac:dyDescent="0.3">
      <c r="A695">
        <v>693</v>
      </c>
      <c r="B695" t="s">
        <v>1425</v>
      </c>
      <c r="C695" s="3" t="s">
        <v>1426</v>
      </c>
      <c r="D695">
        <v>180400</v>
      </c>
      <c r="E695" s="7">
        <f>IF(ISERROR(F695*H695),0,F695*H695)</f>
        <v>115396</v>
      </c>
      <c r="F695">
        <v>115396</v>
      </c>
      <c r="G695" s="7">
        <f t="shared" si="31"/>
        <v>63.966740576496676</v>
      </c>
      <c r="H695">
        <v>1</v>
      </c>
      <c r="I695" t="s">
        <v>14</v>
      </c>
      <c r="J695" t="s">
        <v>14</v>
      </c>
      <c r="K695" s="7">
        <f t="shared" si="32"/>
        <v>-65004</v>
      </c>
      <c r="L695">
        <v>1748</v>
      </c>
      <c r="M695" s="6">
        <f>IF(ISERROR(E695/L695),0,E695/L695)</f>
        <v>66.016018306636155</v>
      </c>
      <c r="N695" t="s">
        <v>21</v>
      </c>
      <c r="O695" t="s">
        <v>22</v>
      </c>
      <c r="P695">
        <v>1508216400</v>
      </c>
      <c r="Q695">
        <v>1509685200</v>
      </c>
      <c r="R695" s="10">
        <f t="shared" si="30"/>
        <v>43025.208333333328</v>
      </c>
      <c r="S695" s="10">
        <f t="shared" si="30"/>
        <v>43042.208333333328</v>
      </c>
      <c r="T695" t="b">
        <v>0</v>
      </c>
      <c r="U695" t="b">
        <v>0</v>
      </c>
      <c r="V695" t="s">
        <v>33</v>
      </c>
      <c r="W695" t="s">
        <v>2038</v>
      </c>
      <c r="X695" t="s">
        <v>2044</v>
      </c>
    </row>
    <row r="696" spans="1:24" ht="46.8" x14ac:dyDescent="0.3">
      <c r="A696">
        <v>694</v>
      </c>
      <c r="B696" t="s">
        <v>1427</v>
      </c>
      <c r="C696" s="3" t="s">
        <v>1428</v>
      </c>
      <c r="D696">
        <v>9100</v>
      </c>
      <c r="E696" s="7">
        <f>IF(ISERROR(F696*H696),0,F696*H696)</f>
        <v>7656</v>
      </c>
      <c r="F696">
        <v>7656</v>
      </c>
      <c r="G696" s="7">
        <f t="shared" si="31"/>
        <v>84.131868131868131</v>
      </c>
      <c r="H696">
        <v>1</v>
      </c>
      <c r="I696" t="s">
        <v>14</v>
      </c>
      <c r="J696" t="s">
        <v>14</v>
      </c>
      <c r="K696" s="7">
        <f t="shared" si="32"/>
        <v>-1444</v>
      </c>
      <c r="L696">
        <v>79</v>
      </c>
      <c r="M696" s="6">
        <f>IF(ISERROR(E696/L696),0,E696/L696)</f>
        <v>96.911392405063296</v>
      </c>
      <c r="N696" t="s">
        <v>21</v>
      </c>
      <c r="O696" t="s">
        <v>22</v>
      </c>
      <c r="P696">
        <v>1511762400</v>
      </c>
      <c r="Q696">
        <v>1514959200</v>
      </c>
      <c r="R696" s="10">
        <f t="shared" si="30"/>
        <v>43066.25</v>
      </c>
      <c r="S696" s="10">
        <f t="shared" si="30"/>
        <v>43103.25</v>
      </c>
      <c r="T696" t="b">
        <v>0</v>
      </c>
      <c r="U696" t="b">
        <v>0</v>
      </c>
      <c r="V696" t="s">
        <v>33</v>
      </c>
      <c r="W696" t="s">
        <v>2038</v>
      </c>
      <c r="X696" t="s">
        <v>2044</v>
      </c>
    </row>
    <row r="697" spans="1:24" ht="46.8" x14ac:dyDescent="0.3">
      <c r="A697">
        <v>695</v>
      </c>
      <c r="B697" t="s">
        <v>1429</v>
      </c>
      <c r="C697" s="3" t="s">
        <v>1430</v>
      </c>
      <c r="D697">
        <v>9200</v>
      </c>
      <c r="E697" s="7">
        <f>IF(ISERROR(F697*H697),0,F697*H697)</f>
        <v>13800.640000000001</v>
      </c>
      <c r="F697">
        <v>12322</v>
      </c>
      <c r="G697" s="7">
        <f t="shared" si="31"/>
        <v>150.00695652173914</v>
      </c>
      <c r="H697">
        <v>1.1200000000000001</v>
      </c>
      <c r="I697" t="s">
        <v>20</v>
      </c>
      <c r="J697" t="s">
        <v>20</v>
      </c>
      <c r="K697" s="7">
        <f t="shared" si="32"/>
        <v>4600.6400000000012</v>
      </c>
      <c r="L697">
        <v>196</v>
      </c>
      <c r="M697" s="6">
        <f>IF(ISERROR(E697/L697),0,E697/L697)</f>
        <v>70.411428571428573</v>
      </c>
      <c r="N697" t="s">
        <v>107</v>
      </c>
      <c r="O697" t="s">
        <v>108</v>
      </c>
      <c r="P697">
        <v>1447480800</v>
      </c>
      <c r="Q697">
        <v>1448863200</v>
      </c>
      <c r="R697" s="10">
        <f t="shared" si="30"/>
        <v>42322.25</v>
      </c>
      <c r="S697" s="10">
        <f t="shared" si="30"/>
        <v>42338.25</v>
      </c>
      <c r="T697" t="b">
        <v>1</v>
      </c>
      <c r="U697" t="b">
        <v>0</v>
      </c>
      <c r="V697" t="s">
        <v>23</v>
      </c>
      <c r="W697" t="s">
        <v>2036</v>
      </c>
      <c r="X697" t="s">
        <v>2042</v>
      </c>
    </row>
    <row r="698" spans="1:24" ht="46.8" x14ac:dyDescent="0.3">
      <c r="A698">
        <v>696</v>
      </c>
      <c r="B698" t="s">
        <v>1431</v>
      </c>
      <c r="C698" s="3" t="s">
        <v>1432</v>
      </c>
      <c r="D698">
        <v>164100</v>
      </c>
      <c r="E698" s="7">
        <f>IF(ISERROR(F698*H698),0,F698*H698)</f>
        <v>96888</v>
      </c>
      <c r="F698">
        <v>96888</v>
      </c>
      <c r="G698" s="7">
        <f t="shared" si="31"/>
        <v>59.042047531992694</v>
      </c>
      <c r="H698">
        <v>1</v>
      </c>
      <c r="I698" t="s">
        <v>14</v>
      </c>
      <c r="J698" t="s">
        <v>14</v>
      </c>
      <c r="K698" s="7">
        <f t="shared" si="32"/>
        <v>-67212</v>
      </c>
      <c r="L698">
        <v>889</v>
      </c>
      <c r="M698" s="6">
        <f>IF(ISERROR(E698/L698),0,E698/L698)</f>
        <v>108.98537682789652</v>
      </c>
      <c r="N698" t="s">
        <v>21</v>
      </c>
      <c r="O698" t="s">
        <v>22</v>
      </c>
      <c r="P698">
        <v>1429506000</v>
      </c>
      <c r="Q698">
        <v>1429592400</v>
      </c>
      <c r="R698" s="10">
        <f t="shared" si="30"/>
        <v>42114.208333333328</v>
      </c>
      <c r="S698" s="10">
        <f t="shared" si="30"/>
        <v>42115.208333333328</v>
      </c>
      <c r="T698" t="b">
        <v>0</v>
      </c>
      <c r="U698" t="b">
        <v>1</v>
      </c>
      <c r="V698" t="s">
        <v>33</v>
      </c>
      <c r="W698" t="s">
        <v>2038</v>
      </c>
      <c r="X698" t="s">
        <v>2044</v>
      </c>
    </row>
    <row r="699" spans="1:24" ht="62.4" x14ac:dyDescent="0.3">
      <c r="A699">
        <v>697</v>
      </c>
      <c r="B699" t="s">
        <v>1433</v>
      </c>
      <c r="C699" s="3" t="s">
        <v>1434</v>
      </c>
      <c r="D699">
        <v>128900</v>
      </c>
      <c r="E699" s="7">
        <f>IF(ISERROR(F699*H699),0,F699*H699)</f>
        <v>196960</v>
      </c>
      <c r="F699">
        <v>196960</v>
      </c>
      <c r="G699" s="7">
        <f t="shared" si="31"/>
        <v>152.80062063615205</v>
      </c>
      <c r="H699">
        <v>1</v>
      </c>
      <c r="I699" t="s">
        <v>20</v>
      </c>
      <c r="J699" t="s">
        <v>20</v>
      </c>
      <c r="K699" s="7">
        <f t="shared" si="32"/>
        <v>68060</v>
      </c>
      <c r="L699">
        <v>7295</v>
      </c>
      <c r="M699" s="6">
        <f>IF(ISERROR(E699/L699),0,E699/L699)</f>
        <v>26.999314599040439</v>
      </c>
      <c r="N699" t="s">
        <v>21</v>
      </c>
      <c r="O699" t="s">
        <v>22</v>
      </c>
      <c r="P699">
        <v>1522472400</v>
      </c>
      <c r="Q699">
        <v>1522645200</v>
      </c>
      <c r="R699" s="10">
        <f t="shared" si="30"/>
        <v>43190.208333333328</v>
      </c>
      <c r="S699" s="10">
        <f t="shared" si="30"/>
        <v>43192.208333333328</v>
      </c>
      <c r="T699" t="b">
        <v>0</v>
      </c>
      <c r="U699" t="b">
        <v>0</v>
      </c>
      <c r="V699" t="s">
        <v>50</v>
      </c>
      <c r="W699" t="s">
        <v>2036</v>
      </c>
      <c r="X699" t="s">
        <v>2046</v>
      </c>
    </row>
    <row r="700" spans="1:24" ht="31.2" x14ac:dyDescent="0.3">
      <c r="A700">
        <v>698</v>
      </c>
      <c r="B700" t="s">
        <v>1435</v>
      </c>
      <c r="C700" s="3" t="s">
        <v>1436</v>
      </c>
      <c r="D700">
        <v>42100</v>
      </c>
      <c r="E700" s="7">
        <f>IF(ISERROR(F700*H700),0,F700*H700)</f>
        <v>139162.18</v>
      </c>
      <c r="F700">
        <v>188057</v>
      </c>
      <c r="G700" s="7">
        <f t="shared" si="31"/>
        <v>330.5514964370546</v>
      </c>
      <c r="H700">
        <v>0.74</v>
      </c>
      <c r="I700" t="s">
        <v>20</v>
      </c>
      <c r="J700" t="s">
        <v>20</v>
      </c>
      <c r="K700" s="7">
        <f t="shared" si="32"/>
        <v>97062.18</v>
      </c>
      <c r="L700">
        <v>2893</v>
      </c>
      <c r="M700" s="6">
        <f>IF(ISERROR(E700/L700),0,E700/L700)</f>
        <v>48.103069478050465</v>
      </c>
      <c r="N700" t="s">
        <v>15</v>
      </c>
      <c r="O700" t="s">
        <v>16</v>
      </c>
      <c r="P700">
        <v>1322114400</v>
      </c>
      <c r="Q700">
        <v>1323324000</v>
      </c>
      <c r="R700" s="10">
        <f t="shared" si="30"/>
        <v>40871.25</v>
      </c>
      <c r="S700" s="10">
        <f t="shared" si="30"/>
        <v>40885.25</v>
      </c>
      <c r="T700" t="b">
        <v>0</v>
      </c>
      <c r="U700" t="b">
        <v>0</v>
      </c>
      <c r="V700" t="s">
        <v>65</v>
      </c>
      <c r="W700" t="s">
        <v>2037</v>
      </c>
      <c r="X700" t="s">
        <v>2049</v>
      </c>
    </row>
    <row r="701" spans="1:24" ht="46.8" x14ac:dyDescent="0.3">
      <c r="A701">
        <v>699</v>
      </c>
      <c r="B701" t="s">
        <v>444</v>
      </c>
      <c r="C701" s="3" t="s">
        <v>1437</v>
      </c>
      <c r="D701">
        <v>7400</v>
      </c>
      <c r="E701" s="7">
        <f>IF(ISERROR(F701*H701),0,F701*H701)</f>
        <v>6245</v>
      </c>
      <c r="F701">
        <v>6245</v>
      </c>
      <c r="G701" s="7">
        <f t="shared" si="31"/>
        <v>84.391891891891888</v>
      </c>
      <c r="H701">
        <v>1</v>
      </c>
      <c r="I701" t="s">
        <v>14</v>
      </c>
      <c r="J701" t="s">
        <v>14</v>
      </c>
      <c r="K701" s="7">
        <f t="shared" si="32"/>
        <v>-1155</v>
      </c>
      <c r="L701">
        <v>56</v>
      </c>
      <c r="M701" s="6">
        <f>IF(ISERROR(E701/L701),0,E701/L701)</f>
        <v>111.51785714285714</v>
      </c>
      <c r="N701" t="s">
        <v>21</v>
      </c>
      <c r="O701" t="s">
        <v>22</v>
      </c>
      <c r="P701">
        <v>1561438800</v>
      </c>
      <c r="Q701">
        <v>1561525200</v>
      </c>
      <c r="R701" s="10">
        <f t="shared" si="30"/>
        <v>43641.208333333328</v>
      </c>
      <c r="S701" s="10">
        <f t="shared" si="30"/>
        <v>43642.208333333328</v>
      </c>
      <c r="T701" t="b">
        <v>0</v>
      </c>
      <c r="U701" t="b">
        <v>0</v>
      </c>
      <c r="V701" t="s">
        <v>53</v>
      </c>
      <c r="W701" t="s">
        <v>2039</v>
      </c>
      <c r="X701" t="s">
        <v>2047</v>
      </c>
    </row>
    <row r="702" spans="1:24" ht="62.4" x14ac:dyDescent="0.3">
      <c r="A702">
        <v>700</v>
      </c>
      <c r="B702" t="s">
        <v>1438</v>
      </c>
      <c r="C702" s="3" t="s">
        <v>1439</v>
      </c>
      <c r="D702">
        <v>100</v>
      </c>
      <c r="E702" s="7">
        <f>IF(ISERROR(F702*H702),0,F702*H702)</f>
        <v>3</v>
      </c>
      <c r="F702">
        <v>3</v>
      </c>
      <c r="G702" s="7">
        <f t="shared" si="31"/>
        <v>3</v>
      </c>
      <c r="H702">
        <v>1</v>
      </c>
      <c r="I702" t="s">
        <v>14</v>
      </c>
      <c r="J702" t="s">
        <v>14</v>
      </c>
      <c r="K702" s="7">
        <f t="shared" si="32"/>
        <v>-97</v>
      </c>
      <c r="L702">
        <v>1</v>
      </c>
      <c r="M702" s="6">
        <f>IF(ISERROR(E702/L702),0,E702/L702)</f>
        <v>3</v>
      </c>
      <c r="N702" t="s">
        <v>21</v>
      </c>
      <c r="O702" t="s">
        <v>22</v>
      </c>
      <c r="P702">
        <v>1264399200</v>
      </c>
      <c r="Q702">
        <v>1265695200</v>
      </c>
      <c r="R702" s="10">
        <f t="shared" si="30"/>
        <v>40203.25</v>
      </c>
      <c r="S702" s="10">
        <f t="shared" si="30"/>
        <v>40218.25</v>
      </c>
      <c r="T702" t="b">
        <v>0</v>
      </c>
      <c r="U702" t="b">
        <v>0</v>
      </c>
      <c r="V702" t="s">
        <v>65</v>
      </c>
      <c r="W702" t="s">
        <v>2037</v>
      </c>
      <c r="X702" t="s">
        <v>2049</v>
      </c>
    </row>
    <row r="703" spans="1:24" ht="46.8" x14ac:dyDescent="0.3">
      <c r="A703">
        <v>701</v>
      </c>
      <c r="B703" t="s">
        <v>1440</v>
      </c>
      <c r="C703" s="3" t="s">
        <v>1441</v>
      </c>
      <c r="D703">
        <v>52000</v>
      </c>
      <c r="E703" s="7">
        <f>IF(ISERROR(F703*H703),0,F703*H703)</f>
        <v>91014</v>
      </c>
      <c r="F703">
        <v>91014</v>
      </c>
      <c r="G703" s="7">
        <f t="shared" si="31"/>
        <v>175.02692307692308</v>
      </c>
      <c r="H703">
        <v>1</v>
      </c>
      <c r="I703" t="s">
        <v>20</v>
      </c>
      <c r="J703" t="s">
        <v>20</v>
      </c>
      <c r="K703" s="7">
        <f t="shared" si="32"/>
        <v>39014</v>
      </c>
      <c r="L703">
        <v>820</v>
      </c>
      <c r="M703" s="6">
        <f>IF(ISERROR(E703/L703),0,E703/L703)</f>
        <v>110.99268292682927</v>
      </c>
      <c r="N703" t="s">
        <v>21</v>
      </c>
      <c r="O703" t="s">
        <v>22</v>
      </c>
      <c r="P703">
        <v>1301202000</v>
      </c>
      <c r="Q703">
        <v>1301806800</v>
      </c>
      <c r="R703" s="10">
        <f t="shared" si="30"/>
        <v>40629.208333333336</v>
      </c>
      <c r="S703" s="10">
        <f t="shared" si="30"/>
        <v>40636.208333333336</v>
      </c>
      <c r="T703" t="b">
        <v>1</v>
      </c>
      <c r="U703" t="b">
        <v>0</v>
      </c>
      <c r="V703" t="s">
        <v>33</v>
      </c>
      <c r="W703" t="s">
        <v>2038</v>
      </c>
      <c r="X703" t="s">
        <v>2044</v>
      </c>
    </row>
    <row r="704" spans="1:24" ht="62.4" x14ac:dyDescent="0.3">
      <c r="A704">
        <v>702</v>
      </c>
      <c r="B704" t="s">
        <v>1442</v>
      </c>
      <c r="C704" s="3" t="s">
        <v>1443</v>
      </c>
      <c r="D704">
        <v>8700</v>
      </c>
      <c r="E704" s="7">
        <f>IF(ISERROR(F704*H704),0,F704*H704)</f>
        <v>4710</v>
      </c>
      <c r="F704">
        <v>4710</v>
      </c>
      <c r="G704" s="7">
        <f t="shared" si="31"/>
        <v>54.137931034482754</v>
      </c>
      <c r="H704">
        <v>1</v>
      </c>
      <c r="I704" t="s">
        <v>14</v>
      </c>
      <c r="J704" t="s">
        <v>14</v>
      </c>
      <c r="K704" s="7">
        <f t="shared" si="32"/>
        <v>-3990</v>
      </c>
      <c r="L704">
        <v>83</v>
      </c>
      <c r="M704" s="6">
        <f>IF(ISERROR(E704/L704),0,E704/L704)</f>
        <v>56.746987951807228</v>
      </c>
      <c r="N704" t="s">
        <v>21</v>
      </c>
      <c r="O704" t="s">
        <v>22</v>
      </c>
      <c r="P704">
        <v>1374469200</v>
      </c>
      <c r="Q704">
        <v>1374901200</v>
      </c>
      <c r="R704" s="10">
        <f t="shared" si="30"/>
        <v>41477.208333333336</v>
      </c>
      <c r="S704" s="10">
        <f t="shared" si="30"/>
        <v>41482.208333333336</v>
      </c>
      <c r="T704" t="b">
        <v>0</v>
      </c>
      <c r="U704" t="b">
        <v>0</v>
      </c>
      <c r="V704" t="s">
        <v>65</v>
      </c>
      <c r="W704" t="s">
        <v>2037</v>
      </c>
      <c r="X704" t="s">
        <v>2049</v>
      </c>
    </row>
    <row r="705" spans="1:24" ht="46.8" x14ac:dyDescent="0.3">
      <c r="A705">
        <v>703</v>
      </c>
      <c r="B705" t="s">
        <v>1444</v>
      </c>
      <c r="C705" s="3" t="s">
        <v>1445</v>
      </c>
      <c r="D705">
        <v>63400</v>
      </c>
      <c r="E705" s="7">
        <f>IF(ISERROR(F705*H705),0,F705*H705)</f>
        <v>197728</v>
      </c>
      <c r="F705">
        <v>197728</v>
      </c>
      <c r="G705" s="7">
        <f t="shared" si="31"/>
        <v>311.87381703470032</v>
      </c>
      <c r="H705">
        <v>1</v>
      </c>
      <c r="I705" t="s">
        <v>20</v>
      </c>
      <c r="J705" t="s">
        <v>20</v>
      </c>
      <c r="K705" s="7">
        <f t="shared" si="32"/>
        <v>134328</v>
      </c>
      <c r="L705">
        <v>2038</v>
      </c>
      <c r="M705" s="6">
        <f>IF(ISERROR(E705/L705),0,E705/L705)</f>
        <v>97.020608439646708</v>
      </c>
      <c r="N705" t="s">
        <v>21</v>
      </c>
      <c r="O705" t="s">
        <v>22</v>
      </c>
      <c r="P705">
        <v>1334984400</v>
      </c>
      <c r="Q705">
        <v>1336453200</v>
      </c>
      <c r="R705" s="10">
        <f t="shared" si="30"/>
        <v>41020.208333333336</v>
      </c>
      <c r="S705" s="10">
        <f t="shared" si="30"/>
        <v>41037.208333333336</v>
      </c>
      <c r="T705" t="b">
        <v>1</v>
      </c>
      <c r="U705" t="b">
        <v>1</v>
      </c>
      <c r="V705" t="s">
        <v>206</v>
      </c>
      <c r="W705" t="s">
        <v>2040</v>
      </c>
      <c r="X705" t="s">
        <v>2061</v>
      </c>
    </row>
    <row r="706" spans="1:24" ht="62.4" x14ac:dyDescent="0.3">
      <c r="A706">
        <v>704</v>
      </c>
      <c r="B706" t="s">
        <v>1446</v>
      </c>
      <c r="C706" s="3" t="s">
        <v>1447</v>
      </c>
      <c r="D706">
        <v>8700</v>
      </c>
      <c r="E706" s="7">
        <f>IF(ISERROR(F706*H706),0,F706*H706)</f>
        <v>10682</v>
      </c>
      <c r="F706">
        <v>10682</v>
      </c>
      <c r="G706" s="7">
        <f t="shared" si="31"/>
        <v>122.78160919540231</v>
      </c>
      <c r="H706">
        <v>1</v>
      </c>
      <c r="I706" t="s">
        <v>20</v>
      </c>
      <c r="J706" t="s">
        <v>20</v>
      </c>
      <c r="K706" s="7">
        <f t="shared" si="32"/>
        <v>1982</v>
      </c>
      <c r="L706">
        <v>116</v>
      </c>
      <c r="M706" s="6">
        <f>IF(ISERROR(E706/L706),0,E706/L706)</f>
        <v>92.08620689655173</v>
      </c>
      <c r="N706" t="s">
        <v>21</v>
      </c>
      <c r="O706" t="s">
        <v>22</v>
      </c>
      <c r="P706">
        <v>1467608400</v>
      </c>
      <c r="Q706">
        <v>1468904400</v>
      </c>
      <c r="R706" s="10">
        <f t="shared" ref="R706:S769" si="33">(((P706/60)/60)/24)+DATE(1970,1,1)</f>
        <v>42555.208333333328</v>
      </c>
      <c r="S706" s="10">
        <f t="shared" si="33"/>
        <v>42570.208333333328</v>
      </c>
      <c r="T706" t="b">
        <v>0</v>
      </c>
      <c r="U706" t="b">
        <v>0</v>
      </c>
      <c r="V706" t="s">
        <v>71</v>
      </c>
      <c r="W706" t="s">
        <v>2039</v>
      </c>
      <c r="X706" t="s">
        <v>2051</v>
      </c>
    </row>
    <row r="707" spans="1:24" ht="46.8" x14ac:dyDescent="0.3">
      <c r="A707">
        <v>705</v>
      </c>
      <c r="B707" t="s">
        <v>1448</v>
      </c>
      <c r="C707" s="3" t="s">
        <v>1449</v>
      </c>
      <c r="D707">
        <v>169700</v>
      </c>
      <c r="E707" s="7">
        <f>IF(ISERROR(F707*H707),0,F707*H707)</f>
        <v>226864.80000000002</v>
      </c>
      <c r="F707">
        <v>168048</v>
      </c>
      <c r="G707" s="7">
        <f t="shared" ref="G707:G770" si="34">E707/D707*100</f>
        <v>133.6857984678845</v>
      </c>
      <c r="H707">
        <v>1.35</v>
      </c>
      <c r="I707" t="s">
        <v>14</v>
      </c>
      <c r="J707" t="s">
        <v>20</v>
      </c>
      <c r="K707" s="7">
        <f t="shared" ref="K707:K770" si="35">E707-D707</f>
        <v>57164.800000000017</v>
      </c>
      <c r="L707">
        <v>2025</v>
      </c>
      <c r="M707" s="6">
        <f>IF(ISERROR(E707/L707),0,E707/L707)</f>
        <v>112.03200000000001</v>
      </c>
      <c r="N707" t="s">
        <v>40</v>
      </c>
      <c r="O707" t="s">
        <v>41</v>
      </c>
      <c r="P707">
        <v>1386741600</v>
      </c>
      <c r="Q707">
        <v>1387087200</v>
      </c>
      <c r="R707" s="10">
        <f t="shared" si="33"/>
        <v>41619.25</v>
      </c>
      <c r="S707" s="10">
        <f t="shared" si="33"/>
        <v>41623.25</v>
      </c>
      <c r="T707" t="b">
        <v>0</v>
      </c>
      <c r="U707" t="b">
        <v>0</v>
      </c>
      <c r="V707" t="s">
        <v>68</v>
      </c>
      <c r="W707" t="s">
        <v>2040</v>
      </c>
      <c r="X707" t="s">
        <v>2050</v>
      </c>
    </row>
    <row r="708" spans="1:24" ht="62.4" x14ac:dyDescent="0.3">
      <c r="A708">
        <v>706</v>
      </c>
      <c r="B708" t="s">
        <v>1450</v>
      </c>
      <c r="C708" s="3" t="s">
        <v>1451</v>
      </c>
      <c r="D708">
        <v>108400</v>
      </c>
      <c r="E708" s="7">
        <f>IF(ISERROR(F708*H708),0,F708*H708)</f>
        <v>95624.34</v>
      </c>
      <c r="F708">
        <v>138586</v>
      </c>
      <c r="G708" s="7">
        <f t="shared" si="34"/>
        <v>88.214335793357932</v>
      </c>
      <c r="H708">
        <v>0.69</v>
      </c>
      <c r="I708" t="s">
        <v>20</v>
      </c>
      <c r="J708" t="s">
        <v>14</v>
      </c>
      <c r="K708" s="7">
        <f t="shared" si="35"/>
        <v>-12775.660000000003</v>
      </c>
      <c r="L708">
        <v>1345</v>
      </c>
      <c r="M708" s="6">
        <f>IF(ISERROR(E708/L708),0,E708/L708)</f>
        <v>71.096163568773235</v>
      </c>
      <c r="N708" t="s">
        <v>26</v>
      </c>
      <c r="O708" t="s">
        <v>27</v>
      </c>
      <c r="P708">
        <v>1546754400</v>
      </c>
      <c r="Q708">
        <v>1547445600</v>
      </c>
      <c r="R708" s="10">
        <f t="shared" si="33"/>
        <v>43471.25</v>
      </c>
      <c r="S708" s="10">
        <f t="shared" si="33"/>
        <v>43479.25</v>
      </c>
      <c r="T708" t="b">
        <v>0</v>
      </c>
      <c r="U708" t="b">
        <v>1</v>
      </c>
      <c r="V708" t="s">
        <v>28</v>
      </c>
      <c r="W708" t="s">
        <v>2037</v>
      </c>
      <c r="X708" t="s">
        <v>2043</v>
      </c>
    </row>
    <row r="709" spans="1:24" ht="62.4" x14ac:dyDescent="0.3">
      <c r="A709">
        <v>707</v>
      </c>
      <c r="B709" t="s">
        <v>1452</v>
      </c>
      <c r="C709" s="3" t="s">
        <v>1453</v>
      </c>
      <c r="D709">
        <v>7300</v>
      </c>
      <c r="E709" s="7">
        <f>IF(ISERROR(F709*H709),0,F709*H709)</f>
        <v>11579</v>
      </c>
      <c r="F709">
        <v>11579</v>
      </c>
      <c r="G709" s="7">
        <f t="shared" si="34"/>
        <v>158.61643835616439</v>
      </c>
      <c r="H709">
        <v>1</v>
      </c>
      <c r="I709" t="s">
        <v>20</v>
      </c>
      <c r="J709" t="s">
        <v>20</v>
      </c>
      <c r="K709" s="7">
        <f t="shared" si="35"/>
        <v>4279</v>
      </c>
      <c r="L709">
        <v>168</v>
      </c>
      <c r="M709" s="6">
        <f>IF(ISERROR(E709/L709),0,E709/L709)</f>
        <v>68.922619047619051</v>
      </c>
      <c r="N709" t="s">
        <v>21</v>
      </c>
      <c r="O709" t="s">
        <v>22</v>
      </c>
      <c r="P709">
        <v>1544248800</v>
      </c>
      <c r="Q709">
        <v>1547359200</v>
      </c>
      <c r="R709" s="10">
        <f t="shared" si="33"/>
        <v>43442.25</v>
      </c>
      <c r="S709" s="10">
        <f t="shared" si="33"/>
        <v>43478.25</v>
      </c>
      <c r="T709" t="b">
        <v>0</v>
      </c>
      <c r="U709" t="b">
        <v>0</v>
      </c>
      <c r="V709" t="s">
        <v>53</v>
      </c>
      <c r="W709" t="s">
        <v>2039</v>
      </c>
      <c r="X709" t="s">
        <v>2047</v>
      </c>
    </row>
    <row r="710" spans="1:24" ht="46.8" x14ac:dyDescent="0.3">
      <c r="A710">
        <v>708</v>
      </c>
      <c r="B710" t="s">
        <v>1454</v>
      </c>
      <c r="C710" s="3" t="s">
        <v>1455</v>
      </c>
      <c r="D710">
        <v>1700</v>
      </c>
      <c r="E710" s="7">
        <f>IF(ISERROR(F710*H710),0,F710*H710)</f>
        <v>14424</v>
      </c>
      <c r="F710">
        <v>12020</v>
      </c>
      <c r="G710" s="7">
        <f t="shared" si="34"/>
        <v>848.47058823529414</v>
      </c>
      <c r="H710">
        <v>1.2</v>
      </c>
      <c r="I710" t="s">
        <v>20</v>
      </c>
      <c r="J710" t="s">
        <v>20</v>
      </c>
      <c r="K710" s="7">
        <f t="shared" si="35"/>
        <v>12724</v>
      </c>
      <c r="L710">
        <v>137</v>
      </c>
      <c r="M710" s="6">
        <f>IF(ISERROR(E710/L710),0,E710/L710)</f>
        <v>105.28467153284672</v>
      </c>
      <c r="N710" t="s">
        <v>98</v>
      </c>
      <c r="O710" t="s">
        <v>99</v>
      </c>
      <c r="P710">
        <v>1495429200</v>
      </c>
      <c r="Q710">
        <v>1496293200</v>
      </c>
      <c r="R710" s="10">
        <f t="shared" si="33"/>
        <v>42877.208333333328</v>
      </c>
      <c r="S710" s="10">
        <f t="shared" si="33"/>
        <v>42887.208333333328</v>
      </c>
      <c r="T710" t="b">
        <v>0</v>
      </c>
      <c r="U710" t="b">
        <v>0</v>
      </c>
      <c r="V710" t="s">
        <v>33</v>
      </c>
      <c r="W710" t="s">
        <v>2038</v>
      </c>
      <c r="X710" t="s">
        <v>2044</v>
      </c>
    </row>
    <row r="711" spans="1:24" ht="46.8" x14ac:dyDescent="0.3">
      <c r="A711">
        <v>709</v>
      </c>
      <c r="B711" t="s">
        <v>1456</v>
      </c>
      <c r="C711" s="3" t="s">
        <v>1457</v>
      </c>
      <c r="D711">
        <v>9800</v>
      </c>
      <c r="E711" s="7">
        <f>IF(ISERROR(F711*H711),0,F711*H711)</f>
        <v>15628.480000000001</v>
      </c>
      <c r="F711">
        <v>13954</v>
      </c>
      <c r="G711" s="7">
        <f t="shared" si="34"/>
        <v>159.47428571428571</v>
      </c>
      <c r="H711">
        <v>1.1200000000000001</v>
      </c>
      <c r="I711" t="s">
        <v>20</v>
      </c>
      <c r="J711" t="s">
        <v>20</v>
      </c>
      <c r="K711" s="7">
        <f t="shared" si="35"/>
        <v>5828.4800000000014</v>
      </c>
      <c r="L711">
        <v>186</v>
      </c>
      <c r="M711" s="6">
        <f>IF(ISERROR(E711/L711),0,E711/L711)</f>
        <v>84.024086021505383</v>
      </c>
      <c r="N711" t="s">
        <v>107</v>
      </c>
      <c r="O711" t="s">
        <v>108</v>
      </c>
      <c r="P711">
        <v>1334811600</v>
      </c>
      <c r="Q711">
        <v>1335416400</v>
      </c>
      <c r="R711" s="10">
        <f t="shared" si="33"/>
        <v>41018.208333333336</v>
      </c>
      <c r="S711" s="10">
        <f t="shared" si="33"/>
        <v>41025.208333333336</v>
      </c>
      <c r="T711" t="b">
        <v>0</v>
      </c>
      <c r="U711" t="b">
        <v>0</v>
      </c>
      <c r="V711" t="s">
        <v>33</v>
      </c>
      <c r="W711" t="s">
        <v>2038</v>
      </c>
      <c r="X711" t="s">
        <v>2044</v>
      </c>
    </row>
    <row r="712" spans="1:24" ht="46.8" x14ac:dyDescent="0.3">
      <c r="A712">
        <v>710</v>
      </c>
      <c r="B712" t="s">
        <v>1458</v>
      </c>
      <c r="C712" s="3" t="s">
        <v>1459</v>
      </c>
      <c r="D712">
        <v>4300</v>
      </c>
      <c r="E712" s="7">
        <f>IF(ISERROR(F712*H712),0,F712*H712)</f>
        <v>6358</v>
      </c>
      <c r="F712">
        <v>6358</v>
      </c>
      <c r="G712" s="7">
        <f t="shared" si="34"/>
        <v>147.86046511627907</v>
      </c>
      <c r="H712">
        <v>1</v>
      </c>
      <c r="I712" t="s">
        <v>20</v>
      </c>
      <c r="J712" t="s">
        <v>20</v>
      </c>
      <c r="K712" s="7">
        <f t="shared" si="35"/>
        <v>2058</v>
      </c>
      <c r="L712">
        <v>125</v>
      </c>
      <c r="M712" s="6">
        <f>IF(ISERROR(E712/L712),0,E712/L712)</f>
        <v>50.863999999999997</v>
      </c>
      <c r="N712" t="s">
        <v>21</v>
      </c>
      <c r="O712" t="s">
        <v>22</v>
      </c>
      <c r="P712">
        <v>1531544400</v>
      </c>
      <c r="Q712">
        <v>1532149200</v>
      </c>
      <c r="R712" s="10">
        <f t="shared" si="33"/>
        <v>43295.208333333328</v>
      </c>
      <c r="S712" s="10">
        <f t="shared" si="33"/>
        <v>43302.208333333328</v>
      </c>
      <c r="T712" t="b">
        <v>0</v>
      </c>
      <c r="U712" t="b">
        <v>1</v>
      </c>
      <c r="V712" t="s">
        <v>33</v>
      </c>
      <c r="W712" t="s">
        <v>2038</v>
      </c>
      <c r="X712" t="s">
        <v>2044</v>
      </c>
    </row>
    <row r="713" spans="1:24" ht="62.4" x14ac:dyDescent="0.3">
      <c r="A713">
        <v>711</v>
      </c>
      <c r="B713" t="s">
        <v>1460</v>
      </c>
      <c r="C713" s="3" t="s">
        <v>1461</v>
      </c>
      <c r="D713">
        <v>6200</v>
      </c>
      <c r="E713" s="7">
        <f>IF(ISERROR(F713*H713),0,F713*H713)</f>
        <v>1411.2</v>
      </c>
      <c r="F713">
        <v>1260</v>
      </c>
      <c r="G713" s="7">
        <f t="shared" si="34"/>
        <v>22.761290322580646</v>
      </c>
      <c r="H713">
        <v>1.1200000000000001</v>
      </c>
      <c r="I713" t="s">
        <v>14</v>
      </c>
      <c r="J713" t="s">
        <v>14</v>
      </c>
      <c r="K713" s="7">
        <f t="shared" si="35"/>
        <v>-4788.8</v>
      </c>
      <c r="L713">
        <v>14</v>
      </c>
      <c r="M713" s="6">
        <f>IF(ISERROR(E713/L713),0,E713/L713)</f>
        <v>100.8</v>
      </c>
      <c r="N713" t="s">
        <v>107</v>
      </c>
      <c r="O713" t="s">
        <v>108</v>
      </c>
      <c r="P713">
        <v>1453615200</v>
      </c>
      <c r="Q713">
        <v>1453788000</v>
      </c>
      <c r="R713" s="10">
        <f t="shared" si="33"/>
        <v>42393.25</v>
      </c>
      <c r="S713" s="10">
        <f t="shared" si="33"/>
        <v>42395.25</v>
      </c>
      <c r="T713" t="b">
        <v>1</v>
      </c>
      <c r="U713" t="b">
        <v>1</v>
      </c>
      <c r="V713" t="s">
        <v>33</v>
      </c>
      <c r="W713" t="s">
        <v>2038</v>
      </c>
      <c r="X713" t="s">
        <v>2044</v>
      </c>
    </row>
    <row r="714" spans="1:24" ht="46.8" x14ac:dyDescent="0.3">
      <c r="A714">
        <v>712</v>
      </c>
      <c r="B714" t="s">
        <v>1462</v>
      </c>
      <c r="C714" s="3" t="s">
        <v>1463</v>
      </c>
      <c r="D714">
        <v>800</v>
      </c>
      <c r="E714" s="7">
        <f>IF(ISERROR(F714*H714),0,F714*H714)</f>
        <v>14725</v>
      </c>
      <c r="F714">
        <v>14725</v>
      </c>
      <c r="G714" s="7">
        <f t="shared" si="34"/>
        <v>1840.625</v>
      </c>
      <c r="H714">
        <v>1</v>
      </c>
      <c r="I714" t="s">
        <v>20</v>
      </c>
      <c r="J714" t="s">
        <v>20</v>
      </c>
      <c r="K714" s="7">
        <f t="shared" si="35"/>
        <v>13925</v>
      </c>
      <c r="L714">
        <v>202</v>
      </c>
      <c r="M714" s="6">
        <f>IF(ISERROR(E714/L714),0,E714/L714)</f>
        <v>72.896039603960389</v>
      </c>
      <c r="N714" t="s">
        <v>21</v>
      </c>
      <c r="O714" t="s">
        <v>22</v>
      </c>
      <c r="P714">
        <v>1467954000</v>
      </c>
      <c r="Q714">
        <v>1471496400</v>
      </c>
      <c r="R714" s="10">
        <f t="shared" si="33"/>
        <v>42559.208333333328</v>
      </c>
      <c r="S714" s="10">
        <f t="shared" si="33"/>
        <v>42600.208333333328</v>
      </c>
      <c r="T714" t="b">
        <v>0</v>
      </c>
      <c r="U714" t="b">
        <v>0</v>
      </c>
      <c r="V714" t="s">
        <v>33</v>
      </c>
      <c r="W714" t="s">
        <v>2038</v>
      </c>
      <c r="X714" t="s">
        <v>2044</v>
      </c>
    </row>
    <row r="715" spans="1:24" ht="46.8" x14ac:dyDescent="0.3">
      <c r="A715">
        <v>713</v>
      </c>
      <c r="B715" t="s">
        <v>1464</v>
      </c>
      <c r="C715" s="3" t="s">
        <v>1465</v>
      </c>
      <c r="D715">
        <v>6900</v>
      </c>
      <c r="E715" s="7">
        <f>IF(ISERROR(F715*H715),0,F715*H715)</f>
        <v>11174</v>
      </c>
      <c r="F715">
        <v>11174</v>
      </c>
      <c r="G715" s="7">
        <f t="shared" si="34"/>
        <v>161.94202898550725</v>
      </c>
      <c r="H715">
        <v>1</v>
      </c>
      <c r="I715" t="s">
        <v>20</v>
      </c>
      <c r="J715" t="s">
        <v>20</v>
      </c>
      <c r="K715" s="7">
        <f t="shared" si="35"/>
        <v>4274</v>
      </c>
      <c r="L715">
        <v>103</v>
      </c>
      <c r="M715" s="6">
        <f>IF(ISERROR(E715/L715),0,E715/L715)</f>
        <v>108.48543689320388</v>
      </c>
      <c r="N715" t="s">
        <v>21</v>
      </c>
      <c r="O715" t="s">
        <v>22</v>
      </c>
      <c r="P715">
        <v>1471842000</v>
      </c>
      <c r="Q715">
        <v>1472878800</v>
      </c>
      <c r="R715" s="10">
        <f t="shared" si="33"/>
        <v>42604.208333333328</v>
      </c>
      <c r="S715" s="10">
        <f t="shared" si="33"/>
        <v>42616.208333333328</v>
      </c>
      <c r="T715" t="b">
        <v>0</v>
      </c>
      <c r="U715" t="b">
        <v>0</v>
      </c>
      <c r="V715" t="s">
        <v>133</v>
      </c>
      <c r="W715" t="s">
        <v>2040</v>
      </c>
      <c r="X715" t="s">
        <v>2058</v>
      </c>
    </row>
    <row r="716" spans="1:24" ht="62.4" x14ac:dyDescent="0.3">
      <c r="A716">
        <v>714</v>
      </c>
      <c r="B716" t="s">
        <v>1466</v>
      </c>
      <c r="C716" s="3" t="s">
        <v>1467</v>
      </c>
      <c r="D716">
        <v>38500</v>
      </c>
      <c r="E716" s="7">
        <f>IF(ISERROR(F716*H716),0,F716*H716)</f>
        <v>182036</v>
      </c>
      <c r="F716">
        <v>182036</v>
      </c>
      <c r="G716" s="7">
        <f t="shared" si="34"/>
        <v>472.82077922077923</v>
      </c>
      <c r="H716">
        <v>1</v>
      </c>
      <c r="I716" t="s">
        <v>20</v>
      </c>
      <c r="J716" t="s">
        <v>20</v>
      </c>
      <c r="K716" s="7">
        <f t="shared" si="35"/>
        <v>143536</v>
      </c>
      <c r="L716">
        <v>1785</v>
      </c>
      <c r="M716" s="6">
        <f>IF(ISERROR(E716/L716),0,E716/L716)</f>
        <v>101.98095238095237</v>
      </c>
      <c r="N716" t="s">
        <v>21</v>
      </c>
      <c r="O716" t="s">
        <v>22</v>
      </c>
      <c r="P716">
        <v>1408424400</v>
      </c>
      <c r="Q716">
        <v>1408510800</v>
      </c>
      <c r="R716" s="10">
        <f t="shared" si="33"/>
        <v>41870.208333333336</v>
      </c>
      <c r="S716" s="10">
        <f t="shared" si="33"/>
        <v>41871.208333333336</v>
      </c>
      <c r="T716" t="b">
        <v>0</v>
      </c>
      <c r="U716" t="b">
        <v>0</v>
      </c>
      <c r="V716" t="s">
        <v>23</v>
      </c>
      <c r="W716" t="s">
        <v>2036</v>
      </c>
      <c r="X716" t="s">
        <v>2042</v>
      </c>
    </row>
    <row r="717" spans="1:24" ht="46.8" x14ac:dyDescent="0.3">
      <c r="A717">
        <v>715</v>
      </c>
      <c r="B717" t="s">
        <v>1468</v>
      </c>
      <c r="C717" s="3" t="s">
        <v>1469</v>
      </c>
      <c r="D717">
        <v>118000</v>
      </c>
      <c r="E717" s="7">
        <f>IF(ISERROR(F717*H717),0,F717*H717)</f>
        <v>28870</v>
      </c>
      <c r="F717">
        <v>28870</v>
      </c>
      <c r="G717" s="7">
        <f t="shared" si="34"/>
        <v>24.466101694915253</v>
      </c>
      <c r="H717">
        <v>1</v>
      </c>
      <c r="I717" t="s">
        <v>14</v>
      </c>
      <c r="J717" t="s">
        <v>14</v>
      </c>
      <c r="K717" s="7">
        <f t="shared" si="35"/>
        <v>-89130</v>
      </c>
      <c r="L717">
        <v>656</v>
      </c>
      <c r="M717" s="6">
        <f>IF(ISERROR(E717/L717),0,E717/L717)</f>
        <v>44.009146341463413</v>
      </c>
      <c r="N717" t="s">
        <v>21</v>
      </c>
      <c r="O717" t="s">
        <v>22</v>
      </c>
      <c r="P717">
        <v>1281157200</v>
      </c>
      <c r="Q717">
        <v>1281589200</v>
      </c>
      <c r="R717" s="10">
        <f t="shared" si="33"/>
        <v>40397.208333333336</v>
      </c>
      <c r="S717" s="10">
        <f t="shared" si="33"/>
        <v>40402.208333333336</v>
      </c>
      <c r="T717" t="b">
        <v>0</v>
      </c>
      <c r="U717" t="b">
        <v>0</v>
      </c>
      <c r="V717" t="s">
        <v>292</v>
      </c>
      <c r="W717" t="s">
        <v>2052</v>
      </c>
      <c r="X717" t="s">
        <v>2063</v>
      </c>
    </row>
    <row r="718" spans="1:24" ht="46.8" x14ac:dyDescent="0.3">
      <c r="A718">
        <v>716</v>
      </c>
      <c r="B718" t="s">
        <v>1470</v>
      </c>
      <c r="C718" s="3" t="s">
        <v>1471</v>
      </c>
      <c r="D718">
        <v>2000</v>
      </c>
      <c r="E718" s="7">
        <f>IF(ISERROR(F718*H718),0,F718*H718)</f>
        <v>10353</v>
      </c>
      <c r="F718">
        <v>10353</v>
      </c>
      <c r="G718" s="7">
        <f t="shared" si="34"/>
        <v>517.65</v>
      </c>
      <c r="H718">
        <v>1</v>
      </c>
      <c r="I718" t="s">
        <v>20</v>
      </c>
      <c r="J718" t="s">
        <v>20</v>
      </c>
      <c r="K718" s="7">
        <f t="shared" si="35"/>
        <v>8353</v>
      </c>
      <c r="L718">
        <v>157</v>
      </c>
      <c r="M718" s="6">
        <f>IF(ISERROR(E718/L718),0,E718/L718)</f>
        <v>65.942675159235662</v>
      </c>
      <c r="N718" t="s">
        <v>21</v>
      </c>
      <c r="O718" t="s">
        <v>22</v>
      </c>
      <c r="P718">
        <v>1373432400</v>
      </c>
      <c r="Q718">
        <v>1375851600</v>
      </c>
      <c r="R718" s="10">
        <f t="shared" si="33"/>
        <v>41465.208333333336</v>
      </c>
      <c r="S718" s="10">
        <f t="shared" si="33"/>
        <v>41493.208333333336</v>
      </c>
      <c r="T718" t="b">
        <v>0</v>
      </c>
      <c r="U718" t="b">
        <v>1</v>
      </c>
      <c r="V718" t="s">
        <v>33</v>
      </c>
      <c r="W718" t="s">
        <v>2038</v>
      </c>
      <c r="X718" t="s">
        <v>2044</v>
      </c>
    </row>
    <row r="719" spans="1:24" ht="78" x14ac:dyDescent="0.3">
      <c r="A719">
        <v>717</v>
      </c>
      <c r="B719" t="s">
        <v>1472</v>
      </c>
      <c r="C719" s="3" t="s">
        <v>1473</v>
      </c>
      <c r="D719">
        <v>5600</v>
      </c>
      <c r="E719" s="7">
        <f>IF(ISERROR(F719*H719),0,F719*H719)</f>
        <v>13868</v>
      </c>
      <c r="F719">
        <v>13868</v>
      </c>
      <c r="G719" s="7">
        <f t="shared" si="34"/>
        <v>247.64285714285714</v>
      </c>
      <c r="H719">
        <v>1</v>
      </c>
      <c r="I719" t="s">
        <v>20</v>
      </c>
      <c r="J719" t="s">
        <v>20</v>
      </c>
      <c r="K719" s="7">
        <f t="shared" si="35"/>
        <v>8268</v>
      </c>
      <c r="L719">
        <v>555</v>
      </c>
      <c r="M719" s="6">
        <f>IF(ISERROR(E719/L719),0,E719/L719)</f>
        <v>24.987387387387386</v>
      </c>
      <c r="N719" t="s">
        <v>21</v>
      </c>
      <c r="O719" t="s">
        <v>22</v>
      </c>
      <c r="P719">
        <v>1313989200</v>
      </c>
      <c r="Q719">
        <v>1315803600</v>
      </c>
      <c r="R719" s="10">
        <f t="shared" si="33"/>
        <v>40777.208333333336</v>
      </c>
      <c r="S719" s="10">
        <f t="shared" si="33"/>
        <v>40798.208333333336</v>
      </c>
      <c r="T719" t="b">
        <v>0</v>
      </c>
      <c r="U719" t="b">
        <v>0</v>
      </c>
      <c r="V719" t="s">
        <v>42</v>
      </c>
      <c r="W719" t="s">
        <v>2039</v>
      </c>
      <c r="X719" t="s">
        <v>2045</v>
      </c>
    </row>
    <row r="720" spans="1:24" ht="62.4" x14ac:dyDescent="0.3">
      <c r="A720">
        <v>718</v>
      </c>
      <c r="B720" t="s">
        <v>1474</v>
      </c>
      <c r="C720" s="3" t="s">
        <v>1475</v>
      </c>
      <c r="D720">
        <v>8300</v>
      </c>
      <c r="E720" s="7">
        <f>IF(ISERROR(F720*H720),0,F720*H720)</f>
        <v>8317</v>
      </c>
      <c r="F720">
        <v>8317</v>
      </c>
      <c r="G720" s="7">
        <f t="shared" si="34"/>
        <v>100.20481927710843</v>
      </c>
      <c r="H720">
        <v>1</v>
      </c>
      <c r="I720" t="s">
        <v>20</v>
      </c>
      <c r="J720" t="s">
        <v>20</v>
      </c>
      <c r="K720" s="7">
        <f t="shared" si="35"/>
        <v>17</v>
      </c>
      <c r="L720">
        <v>297</v>
      </c>
      <c r="M720" s="6">
        <f>IF(ISERROR(E720/L720),0,E720/L720)</f>
        <v>28.003367003367003</v>
      </c>
      <c r="N720" t="s">
        <v>21</v>
      </c>
      <c r="O720" t="s">
        <v>22</v>
      </c>
      <c r="P720">
        <v>1371445200</v>
      </c>
      <c r="Q720">
        <v>1373691600</v>
      </c>
      <c r="R720" s="10">
        <f t="shared" si="33"/>
        <v>41442.208333333336</v>
      </c>
      <c r="S720" s="10">
        <f t="shared" si="33"/>
        <v>41468.208333333336</v>
      </c>
      <c r="T720" t="b">
        <v>0</v>
      </c>
      <c r="U720" t="b">
        <v>0</v>
      </c>
      <c r="V720" t="s">
        <v>65</v>
      </c>
      <c r="W720" t="s">
        <v>2037</v>
      </c>
      <c r="X720" t="s">
        <v>2049</v>
      </c>
    </row>
    <row r="721" spans="1:24" ht="46.8" x14ac:dyDescent="0.3">
      <c r="A721">
        <v>719</v>
      </c>
      <c r="B721" t="s">
        <v>1476</v>
      </c>
      <c r="C721" s="3" t="s">
        <v>1477</v>
      </c>
      <c r="D721">
        <v>6900</v>
      </c>
      <c r="E721" s="7">
        <f>IF(ISERROR(F721*H721),0,F721*H721)</f>
        <v>10557</v>
      </c>
      <c r="F721">
        <v>10557</v>
      </c>
      <c r="G721" s="7">
        <f t="shared" si="34"/>
        <v>153</v>
      </c>
      <c r="H721">
        <v>1</v>
      </c>
      <c r="I721" t="s">
        <v>20</v>
      </c>
      <c r="J721" t="s">
        <v>20</v>
      </c>
      <c r="K721" s="7">
        <f t="shared" si="35"/>
        <v>3657</v>
      </c>
      <c r="L721">
        <v>123</v>
      </c>
      <c r="M721" s="6">
        <f>IF(ISERROR(E721/L721),0,E721/L721)</f>
        <v>85.829268292682926</v>
      </c>
      <c r="N721" t="s">
        <v>21</v>
      </c>
      <c r="O721" t="s">
        <v>22</v>
      </c>
      <c r="P721">
        <v>1338267600</v>
      </c>
      <c r="Q721">
        <v>1339218000</v>
      </c>
      <c r="R721" s="10">
        <f t="shared" si="33"/>
        <v>41058.208333333336</v>
      </c>
      <c r="S721" s="10">
        <f t="shared" si="33"/>
        <v>41069.208333333336</v>
      </c>
      <c r="T721" t="b">
        <v>0</v>
      </c>
      <c r="U721" t="b">
        <v>0</v>
      </c>
      <c r="V721" t="s">
        <v>119</v>
      </c>
      <c r="W721" t="s">
        <v>2040</v>
      </c>
      <c r="X721" t="s">
        <v>2055</v>
      </c>
    </row>
    <row r="722" spans="1:24" ht="78" x14ac:dyDescent="0.3">
      <c r="A722">
        <v>720</v>
      </c>
      <c r="B722" t="s">
        <v>1478</v>
      </c>
      <c r="C722" s="3" t="s">
        <v>1479</v>
      </c>
      <c r="D722">
        <v>8700</v>
      </c>
      <c r="E722" s="7">
        <f>IF(ISERROR(F722*H722),0,F722*H722)</f>
        <v>484.04999999999995</v>
      </c>
      <c r="F722">
        <v>3227</v>
      </c>
      <c r="G722" s="7">
        <f t="shared" si="34"/>
        <v>5.5637931034482753</v>
      </c>
      <c r="H722">
        <v>0.15</v>
      </c>
      <c r="I722" t="s">
        <v>74</v>
      </c>
      <c r="J722" t="s">
        <v>74</v>
      </c>
      <c r="K722" s="7">
        <f t="shared" si="35"/>
        <v>-8215.9500000000007</v>
      </c>
      <c r="L722">
        <v>38</v>
      </c>
      <c r="M722" s="6">
        <f>IF(ISERROR(E722/L722),0,E722/L722)</f>
        <v>12.73815789473684</v>
      </c>
      <c r="N722" t="s">
        <v>36</v>
      </c>
      <c r="O722" t="s">
        <v>37</v>
      </c>
      <c r="P722">
        <v>1519192800</v>
      </c>
      <c r="Q722">
        <v>1520402400</v>
      </c>
      <c r="R722" s="10">
        <f t="shared" si="33"/>
        <v>43152.25</v>
      </c>
      <c r="S722" s="10">
        <f t="shared" si="33"/>
        <v>43166.25</v>
      </c>
      <c r="T722" t="b">
        <v>0</v>
      </c>
      <c r="U722" t="b">
        <v>1</v>
      </c>
      <c r="V722" t="s">
        <v>33</v>
      </c>
      <c r="W722" t="s">
        <v>2038</v>
      </c>
      <c r="X722" t="s">
        <v>2044</v>
      </c>
    </row>
    <row r="723" spans="1:24" ht="62.4" x14ac:dyDescent="0.3">
      <c r="A723">
        <v>721</v>
      </c>
      <c r="B723" t="s">
        <v>1480</v>
      </c>
      <c r="C723" s="3" t="s">
        <v>1481</v>
      </c>
      <c r="D723">
        <v>123600</v>
      </c>
      <c r="E723" s="7">
        <f>IF(ISERROR(F723*H723),0,F723*H723)</f>
        <v>5429</v>
      </c>
      <c r="F723">
        <v>5429</v>
      </c>
      <c r="G723" s="7">
        <f t="shared" si="34"/>
        <v>4.392394822006473</v>
      </c>
      <c r="H723">
        <v>1</v>
      </c>
      <c r="I723" t="s">
        <v>74</v>
      </c>
      <c r="J723" t="s">
        <v>74</v>
      </c>
      <c r="K723" s="7">
        <f t="shared" si="35"/>
        <v>-118171</v>
      </c>
      <c r="L723">
        <v>60</v>
      </c>
      <c r="M723" s="6">
        <f>IF(ISERROR(E723/L723),0,E723/L723)</f>
        <v>90.483333333333334</v>
      </c>
      <c r="N723" t="s">
        <v>21</v>
      </c>
      <c r="O723" t="s">
        <v>22</v>
      </c>
      <c r="P723">
        <v>1522818000</v>
      </c>
      <c r="Q723">
        <v>1523336400</v>
      </c>
      <c r="R723" s="10">
        <f t="shared" si="33"/>
        <v>43194.208333333328</v>
      </c>
      <c r="S723" s="10">
        <f t="shared" si="33"/>
        <v>43200.208333333328</v>
      </c>
      <c r="T723" t="b">
        <v>0</v>
      </c>
      <c r="U723" t="b">
        <v>0</v>
      </c>
      <c r="V723" t="s">
        <v>23</v>
      </c>
      <c r="W723" t="s">
        <v>2036</v>
      </c>
      <c r="X723" t="s">
        <v>2042</v>
      </c>
    </row>
    <row r="724" spans="1:24" ht="31.2" x14ac:dyDescent="0.3">
      <c r="A724">
        <v>722</v>
      </c>
      <c r="B724" t="s">
        <v>1482</v>
      </c>
      <c r="C724" s="3" t="s">
        <v>1483</v>
      </c>
      <c r="D724">
        <v>48500</v>
      </c>
      <c r="E724" s="7">
        <f>IF(ISERROR(F724*H724),0,F724*H724)</f>
        <v>75906</v>
      </c>
      <c r="F724">
        <v>75906</v>
      </c>
      <c r="G724" s="7">
        <f t="shared" si="34"/>
        <v>156.50721649484535</v>
      </c>
      <c r="H724">
        <v>1</v>
      </c>
      <c r="I724" t="s">
        <v>20</v>
      </c>
      <c r="J724" t="s">
        <v>20</v>
      </c>
      <c r="K724" s="7">
        <f t="shared" si="35"/>
        <v>27406</v>
      </c>
      <c r="L724">
        <v>3036</v>
      </c>
      <c r="M724" s="6">
        <f>IF(ISERROR(E724/L724),0,E724/L724)</f>
        <v>25.00197628458498</v>
      </c>
      <c r="N724" t="s">
        <v>21</v>
      </c>
      <c r="O724" t="s">
        <v>22</v>
      </c>
      <c r="P724">
        <v>1509948000</v>
      </c>
      <c r="Q724">
        <v>1512280800</v>
      </c>
      <c r="R724" s="10">
        <f t="shared" si="33"/>
        <v>43045.25</v>
      </c>
      <c r="S724" s="10">
        <f t="shared" si="33"/>
        <v>43072.25</v>
      </c>
      <c r="T724" t="b">
        <v>0</v>
      </c>
      <c r="U724" t="b">
        <v>0</v>
      </c>
      <c r="V724" t="s">
        <v>42</v>
      </c>
      <c r="W724" t="s">
        <v>2039</v>
      </c>
      <c r="X724" t="s">
        <v>2045</v>
      </c>
    </row>
    <row r="725" spans="1:24" ht="46.8" x14ac:dyDescent="0.3">
      <c r="A725">
        <v>723</v>
      </c>
      <c r="B725" t="s">
        <v>1484</v>
      </c>
      <c r="C725" s="3" t="s">
        <v>1485</v>
      </c>
      <c r="D725">
        <v>4900</v>
      </c>
      <c r="E725" s="7">
        <f>IF(ISERROR(F725*H725),0,F725*H725)</f>
        <v>9142.5</v>
      </c>
      <c r="F725">
        <v>13250</v>
      </c>
      <c r="G725" s="7">
        <f t="shared" si="34"/>
        <v>186.58163265306123</v>
      </c>
      <c r="H725">
        <v>0.69</v>
      </c>
      <c r="I725" t="s">
        <v>20</v>
      </c>
      <c r="J725" t="s">
        <v>20</v>
      </c>
      <c r="K725" s="7">
        <f t="shared" si="35"/>
        <v>4242.5</v>
      </c>
      <c r="L725">
        <v>144</v>
      </c>
      <c r="M725" s="6">
        <f>IF(ISERROR(E725/L725),0,E725/L725)</f>
        <v>63.489583333333336</v>
      </c>
      <c r="N725" t="s">
        <v>26</v>
      </c>
      <c r="O725" t="s">
        <v>27</v>
      </c>
      <c r="P725">
        <v>1456898400</v>
      </c>
      <c r="Q725">
        <v>1458709200</v>
      </c>
      <c r="R725" s="10">
        <f t="shared" si="33"/>
        <v>42431.25</v>
      </c>
      <c r="S725" s="10">
        <f t="shared" si="33"/>
        <v>42452.208333333328</v>
      </c>
      <c r="T725" t="b">
        <v>0</v>
      </c>
      <c r="U725" t="b">
        <v>0</v>
      </c>
      <c r="V725" t="s">
        <v>33</v>
      </c>
      <c r="W725" t="s">
        <v>2038</v>
      </c>
      <c r="X725" t="s">
        <v>2044</v>
      </c>
    </row>
    <row r="726" spans="1:24" ht="62.4" x14ac:dyDescent="0.3">
      <c r="A726">
        <v>724</v>
      </c>
      <c r="B726" t="s">
        <v>1486</v>
      </c>
      <c r="C726" s="3" t="s">
        <v>1487</v>
      </c>
      <c r="D726">
        <v>8400</v>
      </c>
      <c r="E726" s="7">
        <f>IF(ISERROR(F726*H726),0,F726*H726)</f>
        <v>15202.35</v>
      </c>
      <c r="F726">
        <v>11261</v>
      </c>
      <c r="G726" s="7">
        <f t="shared" si="34"/>
        <v>180.98035714285714</v>
      </c>
      <c r="H726">
        <v>1.35</v>
      </c>
      <c r="I726" t="s">
        <v>20</v>
      </c>
      <c r="J726" t="s">
        <v>20</v>
      </c>
      <c r="K726" s="7">
        <f t="shared" si="35"/>
        <v>6802.35</v>
      </c>
      <c r="L726">
        <v>121</v>
      </c>
      <c r="M726" s="6">
        <f>IF(ISERROR(E726/L726),0,E726/L726)</f>
        <v>125.63925619834711</v>
      </c>
      <c r="N726" t="s">
        <v>40</v>
      </c>
      <c r="O726" t="s">
        <v>41</v>
      </c>
      <c r="P726">
        <v>1413954000</v>
      </c>
      <c r="Q726">
        <v>1414126800</v>
      </c>
      <c r="R726" s="10">
        <f t="shared" si="33"/>
        <v>41934.208333333336</v>
      </c>
      <c r="S726" s="10">
        <f t="shared" si="33"/>
        <v>41936.208333333336</v>
      </c>
      <c r="T726" t="b">
        <v>0</v>
      </c>
      <c r="U726" t="b">
        <v>1</v>
      </c>
      <c r="V726" t="s">
        <v>33</v>
      </c>
      <c r="W726" t="s">
        <v>2038</v>
      </c>
      <c r="X726" t="s">
        <v>2044</v>
      </c>
    </row>
    <row r="727" spans="1:24" ht="46.8" x14ac:dyDescent="0.3">
      <c r="A727">
        <v>725</v>
      </c>
      <c r="B727" t="s">
        <v>1488</v>
      </c>
      <c r="C727" s="3" t="s">
        <v>1489</v>
      </c>
      <c r="D727">
        <v>193200</v>
      </c>
      <c r="E727" s="7">
        <f>IF(ISERROR(F727*H727),0,F727*H727)</f>
        <v>97369</v>
      </c>
      <c r="F727">
        <v>97369</v>
      </c>
      <c r="G727" s="7">
        <f t="shared" si="34"/>
        <v>50.398033126293996</v>
      </c>
      <c r="H727">
        <v>1</v>
      </c>
      <c r="I727" t="s">
        <v>14</v>
      </c>
      <c r="J727" t="s">
        <v>14</v>
      </c>
      <c r="K727" s="7">
        <f t="shared" si="35"/>
        <v>-95831</v>
      </c>
      <c r="L727">
        <v>1596</v>
      </c>
      <c r="M727" s="6">
        <f>IF(ISERROR(E727/L727),0,E727/L727)</f>
        <v>61.008145363408524</v>
      </c>
      <c r="N727" t="s">
        <v>21</v>
      </c>
      <c r="O727" t="s">
        <v>22</v>
      </c>
      <c r="P727">
        <v>1416031200</v>
      </c>
      <c r="Q727">
        <v>1416204000</v>
      </c>
      <c r="R727" s="10">
        <f t="shared" si="33"/>
        <v>41958.25</v>
      </c>
      <c r="S727" s="10">
        <f t="shared" si="33"/>
        <v>41960.25</v>
      </c>
      <c r="T727" t="b">
        <v>0</v>
      </c>
      <c r="U727" t="b">
        <v>0</v>
      </c>
      <c r="V727" t="s">
        <v>292</v>
      </c>
      <c r="W727" t="s">
        <v>2052</v>
      </c>
      <c r="X727" t="s">
        <v>2063</v>
      </c>
    </row>
    <row r="728" spans="1:24" ht="46.8" x14ac:dyDescent="0.3">
      <c r="A728">
        <v>726</v>
      </c>
      <c r="B728" t="s">
        <v>1490</v>
      </c>
      <c r="C728" s="3" t="s">
        <v>1491</v>
      </c>
      <c r="D728">
        <v>54300</v>
      </c>
      <c r="E728" s="7">
        <f>IF(ISERROR(F728*H728),0,F728*H728)</f>
        <v>48227</v>
      </c>
      <c r="F728">
        <v>48227</v>
      </c>
      <c r="G728" s="7">
        <f t="shared" si="34"/>
        <v>88.815837937384899</v>
      </c>
      <c r="H728">
        <v>1</v>
      </c>
      <c r="I728" t="s">
        <v>74</v>
      </c>
      <c r="J728" t="s">
        <v>74</v>
      </c>
      <c r="K728" s="7">
        <f t="shared" si="35"/>
        <v>-6073</v>
      </c>
      <c r="L728">
        <v>524</v>
      </c>
      <c r="M728" s="6">
        <f>IF(ISERROR(E728/L728),0,E728/L728)</f>
        <v>92.036259541984734</v>
      </c>
      <c r="N728" t="s">
        <v>21</v>
      </c>
      <c r="O728" t="s">
        <v>22</v>
      </c>
      <c r="P728">
        <v>1287982800</v>
      </c>
      <c r="Q728">
        <v>1288501200</v>
      </c>
      <c r="R728" s="10">
        <f t="shared" si="33"/>
        <v>40476.208333333336</v>
      </c>
      <c r="S728" s="10">
        <f t="shared" si="33"/>
        <v>40482.208333333336</v>
      </c>
      <c r="T728" t="b">
        <v>0</v>
      </c>
      <c r="U728" t="b">
        <v>1</v>
      </c>
      <c r="V728" t="s">
        <v>33</v>
      </c>
      <c r="W728" t="s">
        <v>2038</v>
      </c>
      <c r="X728" t="s">
        <v>2044</v>
      </c>
    </row>
    <row r="729" spans="1:24" ht="62.4" x14ac:dyDescent="0.3">
      <c r="A729">
        <v>727</v>
      </c>
      <c r="B729" t="s">
        <v>1492</v>
      </c>
      <c r="C729" s="3" t="s">
        <v>1493</v>
      </c>
      <c r="D729">
        <v>8900</v>
      </c>
      <c r="E729" s="7">
        <f>IF(ISERROR(F729*H729),0,F729*H729)</f>
        <v>14685</v>
      </c>
      <c r="F729">
        <v>14685</v>
      </c>
      <c r="G729" s="7">
        <f t="shared" si="34"/>
        <v>165</v>
      </c>
      <c r="H729">
        <v>1</v>
      </c>
      <c r="I729" t="s">
        <v>20</v>
      </c>
      <c r="J729" t="s">
        <v>20</v>
      </c>
      <c r="K729" s="7">
        <f t="shared" si="35"/>
        <v>5785</v>
      </c>
      <c r="L729">
        <v>181</v>
      </c>
      <c r="M729" s="6">
        <f>IF(ISERROR(E729/L729),0,E729/L729)</f>
        <v>81.132596685082873</v>
      </c>
      <c r="N729" t="s">
        <v>21</v>
      </c>
      <c r="O729" t="s">
        <v>22</v>
      </c>
      <c r="P729">
        <v>1547964000</v>
      </c>
      <c r="Q729">
        <v>1552971600</v>
      </c>
      <c r="R729" s="10">
        <f t="shared" si="33"/>
        <v>43485.25</v>
      </c>
      <c r="S729" s="10">
        <f t="shared" si="33"/>
        <v>43543.208333333328</v>
      </c>
      <c r="T729" t="b">
        <v>0</v>
      </c>
      <c r="U729" t="b">
        <v>0</v>
      </c>
      <c r="V729" t="s">
        <v>28</v>
      </c>
      <c r="W729" t="s">
        <v>2037</v>
      </c>
      <c r="X729" t="s">
        <v>2043</v>
      </c>
    </row>
    <row r="730" spans="1:24" ht="78" x14ac:dyDescent="0.3">
      <c r="A730">
        <v>728</v>
      </c>
      <c r="B730" t="s">
        <v>1494</v>
      </c>
      <c r="C730" s="3" t="s">
        <v>1495</v>
      </c>
      <c r="D730">
        <v>4200</v>
      </c>
      <c r="E730" s="7">
        <f>IF(ISERROR(F730*H730),0,F730*H730)</f>
        <v>735</v>
      </c>
      <c r="F730">
        <v>735</v>
      </c>
      <c r="G730" s="7">
        <f t="shared" si="34"/>
        <v>17.5</v>
      </c>
      <c r="H730">
        <v>1</v>
      </c>
      <c r="I730" t="s">
        <v>14</v>
      </c>
      <c r="J730" t="s">
        <v>14</v>
      </c>
      <c r="K730" s="7">
        <f t="shared" si="35"/>
        <v>-3465</v>
      </c>
      <c r="L730">
        <v>10</v>
      </c>
      <c r="M730" s="6">
        <f>IF(ISERROR(E730/L730),0,E730/L730)</f>
        <v>73.5</v>
      </c>
      <c r="N730" t="s">
        <v>21</v>
      </c>
      <c r="O730" t="s">
        <v>22</v>
      </c>
      <c r="P730">
        <v>1464152400</v>
      </c>
      <c r="Q730">
        <v>1465102800</v>
      </c>
      <c r="R730" s="10">
        <f t="shared" si="33"/>
        <v>42515.208333333328</v>
      </c>
      <c r="S730" s="10">
        <f t="shared" si="33"/>
        <v>42526.208333333328</v>
      </c>
      <c r="T730" t="b">
        <v>0</v>
      </c>
      <c r="U730" t="b">
        <v>0</v>
      </c>
      <c r="V730" t="s">
        <v>33</v>
      </c>
      <c r="W730" t="s">
        <v>2038</v>
      </c>
      <c r="X730" t="s">
        <v>2044</v>
      </c>
    </row>
    <row r="731" spans="1:24" ht="62.4" x14ac:dyDescent="0.3">
      <c r="A731">
        <v>729</v>
      </c>
      <c r="B731" t="s">
        <v>1496</v>
      </c>
      <c r="C731" s="3" t="s">
        <v>1497</v>
      </c>
      <c r="D731">
        <v>5600</v>
      </c>
      <c r="E731" s="7">
        <f>IF(ISERROR(F731*H731),0,F731*H731)</f>
        <v>10397</v>
      </c>
      <c r="F731">
        <v>10397</v>
      </c>
      <c r="G731" s="7">
        <f t="shared" si="34"/>
        <v>185.66071428571428</v>
      </c>
      <c r="H731">
        <v>1</v>
      </c>
      <c r="I731" t="s">
        <v>20</v>
      </c>
      <c r="J731" t="s">
        <v>20</v>
      </c>
      <c r="K731" s="7">
        <f t="shared" si="35"/>
        <v>4797</v>
      </c>
      <c r="L731">
        <v>122</v>
      </c>
      <c r="M731" s="6">
        <f>IF(ISERROR(E731/L731),0,E731/L731)</f>
        <v>85.221311475409834</v>
      </c>
      <c r="N731" t="s">
        <v>21</v>
      </c>
      <c r="O731" t="s">
        <v>22</v>
      </c>
      <c r="P731">
        <v>1359957600</v>
      </c>
      <c r="Q731">
        <v>1360130400</v>
      </c>
      <c r="R731" s="10">
        <f t="shared" si="33"/>
        <v>41309.25</v>
      </c>
      <c r="S731" s="10">
        <f t="shared" si="33"/>
        <v>41311.25</v>
      </c>
      <c r="T731" t="b">
        <v>0</v>
      </c>
      <c r="U731" t="b">
        <v>0</v>
      </c>
      <c r="V731" t="s">
        <v>53</v>
      </c>
      <c r="W731" t="s">
        <v>2039</v>
      </c>
      <c r="X731" t="s">
        <v>2047</v>
      </c>
    </row>
    <row r="732" spans="1:24" ht="62.4" x14ac:dyDescent="0.3">
      <c r="A732">
        <v>730</v>
      </c>
      <c r="B732" t="s">
        <v>1498</v>
      </c>
      <c r="C732" s="3" t="s">
        <v>1499</v>
      </c>
      <c r="D732">
        <v>28800</v>
      </c>
      <c r="E732" s="7">
        <f>IF(ISERROR(F732*H732),0,F732*H732)</f>
        <v>87946.78</v>
      </c>
      <c r="F732">
        <v>118847</v>
      </c>
      <c r="G732" s="7">
        <f t="shared" si="34"/>
        <v>305.37076388888886</v>
      </c>
      <c r="H732">
        <v>0.74</v>
      </c>
      <c r="I732" t="s">
        <v>20</v>
      </c>
      <c r="J732" t="s">
        <v>20</v>
      </c>
      <c r="K732" s="7">
        <f t="shared" si="35"/>
        <v>59146.78</v>
      </c>
      <c r="L732">
        <v>1071</v>
      </c>
      <c r="M732" s="6">
        <f>IF(ISERROR(E732/L732),0,E732/L732)</f>
        <v>82.116507936507929</v>
      </c>
      <c r="N732" t="s">
        <v>15</v>
      </c>
      <c r="O732" t="s">
        <v>16</v>
      </c>
      <c r="P732">
        <v>1432357200</v>
      </c>
      <c r="Q732">
        <v>1432875600</v>
      </c>
      <c r="R732" s="10">
        <f t="shared" si="33"/>
        <v>42147.208333333328</v>
      </c>
      <c r="S732" s="10">
        <f t="shared" si="33"/>
        <v>42153.208333333328</v>
      </c>
      <c r="T732" t="b">
        <v>0</v>
      </c>
      <c r="U732" t="b">
        <v>0</v>
      </c>
      <c r="V732" t="s">
        <v>65</v>
      </c>
      <c r="W732" t="s">
        <v>2037</v>
      </c>
      <c r="X732" t="s">
        <v>2049</v>
      </c>
    </row>
    <row r="733" spans="1:24" ht="46.8" x14ac:dyDescent="0.3">
      <c r="A733">
        <v>731</v>
      </c>
      <c r="B733" t="s">
        <v>1500</v>
      </c>
      <c r="C733" s="3" t="s">
        <v>1501</v>
      </c>
      <c r="D733">
        <v>8000</v>
      </c>
      <c r="E733" s="7">
        <f>IF(ISERROR(F733*H733),0,F733*H733)</f>
        <v>7220</v>
      </c>
      <c r="F733">
        <v>7220</v>
      </c>
      <c r="G733" s="7">
        <f t="shared" si="34"/>
        <v>90.25</v>
      </c>
      <c r="H733">
        <v>1</v>
      </c>
      <c r="I733" t="s">
        <v>74</v>
      </c>
      <c r="J733" t="s">
        <v>74</v>
      </c>
      <c r="K733" s="7">
        <f t="shared" si="35"/>
        <v>-780</v>
      </c>
      <c r="L733">
        <v>219</v>
      </c>
      <c r="M733" s="6">
        <f>IF(ISERROR(E733/L733),0,E733/L733)</f>
        <v>32.968036529680369</v>
      </c>
      <c r="N733" t="s">
        <v>21</v>
      </c>
      <c r="O733" t="s">
        <v>22</v>
      </c>
      <c r="P733">
        <v>1500786000</v>
      </c>
      <c r="Q733">
        <v>1500872400</v>
      </c>
      <c r="R733" s="10">
        <f t="shared" si="33"/>
        <v>42939.208333333328</v>
      </c>
      <c r="S733" s="10">
        <f t="shared" si="33"/>
        <v>42940.208333333328</v>
      </c>
      <c r="T733" t="b">
        <v>0</v>
      </c>
      <c r="U733" t="b">
        <v>0</v>
      </c>
      <c r="V733" t="s">
        <v>28</v>
      </c>
      <c r="W733" t="s">
        <v>2037</v>
      </c>
      <c r="X733" t="s">
        <v>2043</v>
      </c>
    </row>
    <row r="734" spans="1:24" ht="46.8" x14ac:dyDescent="0.3">
      <c r="A734">
        <v>732</v>
      </c>
      <c r="B734" t="s">
        <v>1502</v>
      </c>
      <c r="C734" s="3" t="s">
        <v>1503</v>
      </c>
      <c r="D734">
        <v>117000</v>
      </c>
      <c r="E734" s="7">
        <f>IF(ISERROR(F734*H734),0,F734*H734)</f>
        <v>107622</v>
      </c>
      <c r="F734">
        <v>107622</v>
      </c>
      <c r="G734" s="7">
        <f t="shared" si="34"/>
        <v>91.984615384615381</v>
      </c>
      <c r="H734">
        <v>1</v>
      </c>
      <c r="I734" t="s">
        <v>14</v>
      </c>
      <c r="J734" t="s">
        <v>14</v>
      </c>
      <c r="K734" s="7">
        <f t="shared" si="35"/>
        <v>-9378</v>
      </c>
      <c r="L734">
        <v>1121</v>
      </c>
      <c r="M734" s="6">
        <f>IF(ISERROR(E734/L734),0,E734/L734)</f>
        <v>96.005352363960753</v>
      </c>
      <c r="N734" t="s">
        <v>21</v>
      </c>
      <c r="O734" t="s">
        <v>22</v>
      </c>
      <c r="P734">
        <v>1490158800</v>
      </c>
      <c r="Q734">
        <v>1492146000</v>
      </c>
      <c r="R734" s="10">
        <f t="shared" si="33"/>
        <v>42816.208333333328</v>
      </c>
      <c r="S734" s="10">
        <f t="shared" si="33"/>
        <v>42839.208333333328</v>
      </c>
      <c r="T734" t="b">
        <v>0</v>
      </c>
      <c r="U734" t="b">
        <v>1</v>
      </c>
      <c r="V734" t="s">
        <v>23</v>
      </c>
      <c r="W734" t="s">
        <v>2036</v>
      </c>
      <c r="X734" t="s">
        <v>2042</v>
      </c>
    </row>
    <row r="735" spans="1:24" ht="46.8" x14ac:dyDescent="0.3">
      <c r="A735">
        <v>733</v>
      </c>
      <c r="B735" t="s">
        <v>1504</v>
      </c>
      <c r="C735" s="3" t="s">
        <v>1505</v>
      </c>
      <c r="D735">
        <v>15800</v>
      </c>
      <c r="E735" s="7">
        <f>IF(ISERROR(F735*H735),0,F735*H735)</f>
        <v>83267</v>
      </c>
      <c r="F735">
        <v>83267</v>
      </c>
      <c r="G735" s="7">
        <f t="shared" si="34"/>
        <v>527.00632911392404</v>
      </c>
      <c r="H735">
        <v>1</v>
      </c>
      <c r="I735" t="s">
        <v>20</v>
      </c>
      <c r="J735" t="s">
        <v>20</v>
      </c>
      <c r="K735" s="7">
        <f t="shared" si="35"/>
        <v>67467</v>
      </c>
      <c r="L735">
        <v>980</v>
      </c>
      <c r="M735" s="6">
        <f>IF(ISERROR(E735/L735),0,E735/L735)</f>
        <v>84.96632653061225</v>
      </c>
      <c r="N735" t="s">
        <v>21</v>
      </c>
      <c r="O735" t="s">
        <v>22</v>
      </c>
      <c r="P735">
        <v>1406178000</v>
      </c>
      <c r="Q735">
        <v>1407301200</v>
      </c>
      <c r="R735" s="10">
        <f t="shared" si="33"/>
        <v>41844.208333333336</v>
      </c>
      <c r="S735" s="10">
        <f t="shared" si="33"/>
        <v>41857.208333333336</v>
      </c>
      <c r="T735" t="b">
        <v>0</v>
      </c>
      <c r="U735" t="b">
        <v>0</v>
      </c>
      <c r="V735" t="s">
        <v>148</v>
      </c>
      <c r="W735" t="s">
        <v>2036</v>
      </c>
      <c r="X735" t="s">
        <v>2059</v>
      </c>
    </row>
    <row r="736" spans="1:24" ht="46.8" x14ac:dyDescent="0.3">
      <c r="A736">
        <v>734</v>
      </c>
      <c r="B736" t="s">
        <v>1506</v>
      </c>
      <c r="C736" s="3" t="s">
        <v>1507</v>
      </c>
      <c r="D736">
        <v>4200</v>
      </c>
      <c r="E736" s="7">
        <f>IF(ISERROR(F736*H736),0,F736*H736)</f>
        <v>13404</v>
      </c>
      <c r="F736">
        <v>13404</v>
      </c>
      <c r="G736" s="7">
        <f t="shared" si="34"/>
        <v>319.14285714285711</v>
      </c>
      <c r="H736">
        <v>1</v>
      </c>
      <c r="I736" t="s">
        <v>20</v>
      </c>
      <c r="J736" t="s">
        <v>20</v>
      </c>
      <c r="K736" s="7">
        <f t="shared" si="35"/>
        <v>9204</v>
      </c>
      <c r="L736">
        <v>536</v>
      </c>
      <c r="M736" s="6">
        <f>IF(ISERROR(E736/L736),0,E736/L736)</f>
        <v>25.007462686567163</v>
      </c>
      <c r="N736" t="s">
        <v>21</v>
      </c>
      <c r="O736" t="s">
        <v>22</v>
      </c>
      <c r="P736">
        <v>1485583200</v>
      </c>
      <c r="Q736">
        <v>1486620000</v>
      </c>
      <c r="R736" s="10">
        <f t="shared" si="33"/>
        <v>42763.25</v>
      </c>
      <c r="S736" s="10">
        <f t="shared" si="33"/>
        <v>42775.25</v>
      </c>
      <c r="T736" t="b">
        <v>0</v>
      </c>
      <c r="U736" t="b">
        <v>1</v>
      </c>
      <c r="V736" t="s">
        <v>33</v>
      </c>
      <c r="W736" t="s">
        <v>2038</v>
      </c>
      <c r="X736" t="s">
        <v>2044</v>
      </c>
    </row>
    <row r="737" spans="1:24" ht="62.4" x14ac:dyDescent="0.3">
      <c r="A737">
        <v>735</v>
      </c>
      <c r="B737" t="s">
        <v>1508</v>
      </c>
      <c r="C737" s="3" t="s">
        <v>1509</v>
      </c>
      <c r="D737">
        <v>37100</v>
      </c>
      <c r="E737" s="7">
        <f>IF(ISERROR(F737*H737),0,F737*H737)</f>
        <v>131404</v>
      </c>
      <c r="F737">
        <v>131404</v>
      </c>
      <c r="G737" s="7">
        <f t="shared" si="34"/>
        <v>354.18867924528303</v>
      </c>
      <c r="H737">
        <v>1</v>
      </c>
      <c r="I737" t="s">
        <v>20</v>
      </c>
      <c r="J737" t="s">
        <v>20</v>
      </c>
      <c r="K737" s="7">
        <f t="shared" si="35"/>
        <v>94304</v>
      </c>
      <c r="L737">
        <v>1991</v>
      </c>
      <c r="M737" s="6">
        <f>IF(ISERROR(E737/L737),0,E737/L737)</f>
        <v>65.998995479658461</v>
      </c>
      <c r="N737" t="s">
        <v>21</v>
      </c>
      <c r="O737" t="s">
        <v>22</v>
      </c>
      <c r="P737">
        <v>1459314000</v>
      </c>
      <c r="Q737">
        <v>1459918800</v>
      </c>
      <c r="R737" s="10">
        <f t="shared" si="33"/>
        <v>42459.208333333328</v>
      </c>
      <c r="S737" s="10">
        <f t="shared" si="33"/>
        <v>42466.208333333328</v>
      </c>
      <c r="T737" t="b">
        <v>0</v>
      </c>
      <c r="U737" t="b">
        <v>0</v>
      </c>
      <c r="V737" t="s">
        <v>122</v>
      </c>
      <c r="W737" t="s">
        <v>2056</v>
      </c>
      <c r="X737" t="s">
        <v>2057</v>
      </c>
    </row>
    <row r="738" spans="1:24" ht="46.8" x14ac:dyDescent="0.3">
      <c r="A738">
        <v>736</v>
      </c>
      <c r="B738" t="s">
        <v>1510</v>
      </c>
      <c r="C738" s="3" t="s">
        <v>1511</v>
      </c>
      <c r="D738">
        <v>7700</v>
      </c>
      <c r="E738" s="7">
        <f>IF(ISERROR(F738*H738),0,F738*H738)</f>
        <v>2533</v>
      </c>
      <c r="F738">
        <v>2533</v>
      </c>
      <c r="G738" s="7">
        <f t="shared" si="34"/>
        <v>32.896103896103895</v>
      </c>
      <c r="H738">
        <v>1</v>
      </c>
      <c r="I738" t="s">
        <v>74</v>
      </c>
      <c r="J738" t="s">
        <v>74</v>
      </c>
      <c r="K738" s="7">
        <f t="shared" si="35"/>
        <v>-5167</v>
      </c>
      <c r="L738">
        <v>29</v>
      </c>
      <c r="M738" s="6">
        <f>IF(ISERROR(E738/L738),0,E738/L738)</f>
        <v>87.34482758620689</v>
      </c>
      <c r="N738" t="s">
        <v>21</v>
      </c>
      <c r="O738" t="s">
        <v>22</v>
      </c>
      <c r="P738">
        <v>1424412000</v>
      </c>
      <c r="Q738">
        <v>1424757600</v>
      </c>
      <c r="R738" s="10">
        <f t="shared" si="33"/>
        <v>42055.25</v>
      </c>
      <c r="S738" s="10">
        <f t="shared" si="33"/>
        <v>42059.25</v>
      </c>
      <c r="T738" t="b">
        <v>0</v>
      </c>
      <c r="U738" t="b">
        <v>0</v>
      </c>
      <c r="V738" t="s">
        <v>68</v>
      </c>
      <c r="W738" t="s">
        <v>2040</v>
      </c>
      <c r="X738" t="s">
        <v>2050</v>
      </c>
    </row>
    <row r="739" spans="1:24" ht="78" x14ac:dyDescent="0.3">
      <c r="A739">
        <v>737</v>
      </c>
      <c r="B739" t="s">
        <v>1512</v>
      </c>
      <c r="C739" s="3" t="s">
        <v>1513</v>
      </c>
      <c r="D739">
        <v>3700</v>
      </c>
      <c r="E739" s="7">
        <f>IF(ISERROR(F739*H739),0,F739*H739)</f>
        <v>5028</v>
      </c>
      <c r="F739">
        <v>5028</v>
      </c>
      <c r="G739" s="7">
        <f t="shared" si="34"/>
        <v>135.8918918918919</v>
      </c>
      <c r="H739">
        <v>1</v>
      </c>
      <c r="I739" t="s">
        <v>20</v>
      </c>
      <c r="J739" t="s">
        <v>20</v>
      </c>
      <c r="K739" s="7">
        <f t="shared" si="35"/>
        <v>1328</v>
      </c>
      <c r="L739">
        <v>180</v>
      </c>
      <c r="M739" s="6">
        <f>IF(ISERROR(E739/L739),0,E739/L739)</f>
        <v>27.933333333333334</v>
      </c>
      <c r="N739" t="s">
        <v>21</v>
      </c>
      <c r="O739" t="s">
        <v>22</v>
      </c>
      <c r="P739">
        <v>1478844000</v>
      </c>
      <c r="Q739">
        <v>1479880800</v>
      </c>
      <c r="R739" s="10">
        <f t="shared" si="33"/>
        <v>42685.25</v>
      </c>
      <c r="S739" s="10">
        <f t="shared" si="33"/>
        <v>42697.25</v>
      </c>
      <c r="T739" t="b">
        <v>0</v>
      </c>
      <c r="U739" t="b">
        <v>0</v>
      </c>
      <c r="V739" t="s">
        <v>60</v>
      </c>
      <c r="W739" t="s">
        <v>2036</v>
      </c>
      <c r="X739" t="s">
        <v>2048</v>
      </c>
    </row>
    <row r="740" spans="1:24" ht="46.8" x14ac:dyDescent="0.3">
      <c r="A740">
        <v>738</v>
      </c>
      <c r="B740" t="s">
        <v>1032</v>
      </c>
      <c r="C740" s="3" t="s">
        <v>1514</v>
      </c>
      <c r="D740">
        <v>74700</v>
      </c>
      <c r="E740" s="7">
        <f>IF(ISERROR(F740*H740),0,F740*H740)</f>
        <v>1557</v>
      </c>
      <c r="F740">
        <v>1557</v>
      </c>
      <c r="G740" s="7">
        <f t="shared" si="34"/>
        <v>2.0843373493975905</v>
      </c>
      <c r="H740">
        <v>1</v>
      </c>
      <c r="I740" t="s">
        <v>14</v>
      </c>
      <c r="J740" t="s">
        <v>14</v>
      </c>
      <c r="K740" s="7">
        <f t="shared" si="35"/>
        <v>-73143</v>
      </c>
      <c r="L740">
        <v>15</v>
      </c>
      <c r="M740" s="6">
        <f>IF(ISERROR(E740/L740),0,E740/L740)</f>
        <v>103.8</v>
      </c>
      <c r="N740" t="s">
        <v>21</v>
      </c>
      <c r="O740" t="s">
        <v>22</v>
      </c>
      <c r="P740">
        <v>1416117600</v>
      </c>
      <c r="Q740">
        <v>1418018400</v>
      </c>
      <c r="R740" s="10">
        <f t="shared" si="33"/>
        <v>41959.25</v>
      </c>
      <c r="S740" s="10">
        <f t="shared" si="33"/>
        <v>41981.25</v>
      </c>
      <c r="T740" t="b">
        <v>0</v>
      </c>
      <c r="U740" t="b">
        <v>1</v>
      </c>
      <c r="V740" t="s">
        <v>33</v>
      </c>
      <c r="W740" t="s">
        <v>2038</v>
      </c>
      <c r="X740" t="s">
        <v>2044</v>
      </c>
    </row>
    <row r="741" spans="1:24" ht="46.8" x14ac:dyDescent="0.3">
      <c r="A741">
        <v>739</v>
      </c>
      <c r="B741" t="s">
        <v>1515</v>
      </c>
      <c r="C741" s="3" t="s">
        <v>1516</v>
      </c>
      <c r="D741">
        <v>10000</v>
      </c>
      <c r="E741" s="7">
        <f>IF(ISERROR(F741*H741),0,F741*H741)</f>
        <v>6100</v>
      </c>
      <c r="F741">
        <v>6100</v>
      </c>
      <c r="G741" s="7">
        <f t="shared" si="34"/>
        <v>61</v>
      </c>
      <c r="H741">
        <v>1</v>
      </c>
      <c r="I741" t="s">
        <v>14</v>
      </c>
      <c r="J741" t="s">
        <v>14</v>
      </c>
      <c r="K741" s="7">
        <f t="shared" si="35"/>
        <v>-3900</v>
      </c>
      <c r="L741">
        <v>191</v>
      </c>
      <c r="M741" s="6">
        <f>IF(ISERROR(E741/L741),0,E741/L741)</f>
        <v>31.937172774869111</v>
      </c>
      <c r="N741" t="s">
        <v>21</v>
      </c>
      <c r="O741" t="s">
        <v>22</v>
      </c>
      <c r="P741">
        <v>1340946000</v>
      </c>
      <c r="Q741">
        <v>1341032400</v>
      </c>
      <c r="R741" s="10">
        <f t="shared" si="33"/>
        <v>41089.208333333336</v>
      </c>
      <c r="S741" s="10">
        <f t="shared" si="33"/>
        <v>41090.208333333336</v>
      </c>
      <c r="T741" t="b">
        <v>0</v>
      </c>
      <c r="U741" t="b">
        <v>0</v>
      </c>
      <c r="V741" t="s">
        <v>60</v>
      </c>
      <c r="W741" t="s">
        <v>2036</v>
      </c>
      <c r="X741" t="s">
        <v>2048</v>
      </c>
    </row>
    <row r="742" spans="1:24" ht="78" x14ac:dyDescent="0.3">
      <c r="A742">
        <v>740</v>
      </c>
      <c r="B742" t="s">
        <v>1517</v>
      </c>
      <c r="C742" s="3" t="s">
        <v>1518</v>
      </c>
      <c r="D742">
        <v>5300</v>
      </c>
      <c r="E742" s="7">
        <f>IF(ISERROR(F742*H742),0,F742*H742)</f>
        <v>1592</v>
      </c>
      <c r="F742">
        <v>1592</v>
      </c>
      <c r="G742" s="7">
        <f t="shared" si="34"/>
        <v>30.037735849056602</v>
      </c>
      <c r="H742">
        <v>1</v>
      </c>
      <c r="I742" t="s">
        <v>14</v>
      </c>
      <c r="J742" t="s">
        <v>14</v>
      </c>
      <c r="K742" s="7">
        <f t="shared" si="35"/>
        <v>-3708</v>
      </c>
      <c r="L742">
        <v>16</v>
      </c>
      <c r="M742" s="6">
        <f>IF(ISERROR(E742/L742),0,E742/L742)</f>
        <v>99.5</v>
      </c>
      <c r="N742" t="s">
        <v>21</v>
      </c>
      <c r="O742" t="s">
        <v>22</v>
      </c>
      <c r="P742">
        <v>1486101600</v>
      </c>
      <c r="Q742">
        <v>1486360800</v>
      </c>
      <c r="R742" s="10">
        <f t="shared" si="33"/>
        <v>42769.25</v>
      </c>
      <c r="S742" s="10">
        <f t="shared" si="33"/>
        <v>42772.25</v>
      </c>
      <c r="T742" t="b">
        <v>0</v>
      </c>
      <c r="U742" t="b">
        <v>0</v>
      </c>
      <c r="V742" t="s">
        <v>33</v>
      </c>
      <c r="W742" t="s">
        <v>2038</v>
      </c>
      <c r="X742" t="s">
        <v>2044</v>
      </c>
    </row>
    <row r="743" spans="1:24" ht="46.8" x14ac:dyDescent="0.3">
      <c r="A743">
        <v>741</v>
      </c>
      <c r="B743" t="s">
        <v>628</v>
      </c>
      <c r="C743" s="3" t="s">
        <v>1519</v>
      </c>
      <c r="D743">
        <v>1200</v>
      </c>
      <c r="E743" s="7">
        <f>IF(ISERROR(F743*H743),0,F743*H743)</f>
        <v>14150</v>
      </c>
      <c r="F743">
        <v>14150</v>
      </c>
      <c r="G743" s="7">
        <f t="shared" si="34"/>
        <v>1179.1666666666665</v>
      </c>
      <c r="H743">
        <v>1</v>
      </c>
      <c r="I743" t="s">
        <v>20</v>
      </c>
      <c r="J743" t="s">
        <v>20</v>
      </c>
      <c r="K743" s="7">
        <f t="shared" si="35"/>
        <v>12950</v>
      </c>
      <c r="L743">
        <v>130</v>
      </c>
      <c r="M743" s="6">
        <f>IF(ISERROR(E743/L743),0,E743/L743)</f>
        <v>108.84615384615384</v>
      </c>
      <c r="N743" t="s">
        <v>21</v>
      </c>
      <c r="O743" t="s">
        <v>22</v>
      </c>
      <c r="P743">
        <v>1274590800</v>
      </c>
      <c r="Q743">
        <v>1274677200</v>
      </c>
      <c r="R743" s="10">
        <f t="shared" si="33"/>
        <v>40321.208333333336</v>
      </c>
      <c r="S743" s="10">
        <f t="shared" si="33"/>
        <v>40322.208333333336</v>
      </c>
      <c r="T743" t="b">
        <v>0</v>
      </c>
      <c r="U743" t="b">
        <v>0</v>
      </c>
      <c r="V743" t="s">
        <v>33</v>
      </c>
      <c r="W743" t="s">
        <v>2038</v>
      </c>
      <c r="X743" t="s">
        <v>2044</v>
      </c>
    </row>
    <row r="744" spans="1:24" ht="62.4" x14ac:dyDescent="0.3">
      <c r="A744">
        <v>742</v>
      </c>
      <c r="B744" t="s">
        <v>1520</v>
      </c>
      <c r="C744" s="3" t="s">
        <v>1521</v>
      </c>
      <c r="D744">
        <v>1200</v>
      </c>
      <c r="E744" s="7">
        <f>IF(ISERROR(F744*H744),0,F744*H744)</f>
        <v>13513</v>
      </c>
      <c r="F744">
        <v>13513</v>
      </c>
      <c r="G744" s="7">
        <f t="shared" si="34"/>
        <v>1126.0833333333335</v>
      </c>
      <c r="H744">
        <v>1</v>
      </c>
      <c r="I744" t="s">
        <v>20</v>
      </c>
      <c r="J744" t="s">
        <v>20</v>
      </c>
      <c r="K744" s="7">
        <f t="shared" si="35"/>
        <v>12313</v>
      </c>
      <c r="L744">
        <v>122</v>
      </c>
      <c r="M744" s="6">
        <f>IF(ISERROR(E744/L744),0,E744/L744)</f>
        <v>110.76229508196721</v>
      </c>
      <c r="N744" t="s">
        <v>21</v>
      </c>
      <c r="O744" t="s">
        <v>22</v>
      </c>
      <c r="P744">
        <v>1263880800</v>
      </c>
      <c r="Q744">
        <v>1267509600</v>
      </c>
      <c r="R744" s="10">
        <f t="shared" si="33"/>
        <v>40197.25</v>
      </c>
      <c r="S744" s="10">
        <f t="shared" si="33"/>
        <v>40239.25</v>
      </c>
      <c r="T744" t="b">
        <v>0</v>
      </c>
      <c r="U744" t="b">
        <v>0</v>
      </c>
      <c r="V744" t="s">
        <v>50</v>
      </c>
      <c r="W744" t="s">
        <v>2036</v>
      </c>
      <c r="X744" t="s">
        <v>2046</v>
      </c>
    </row>
    <row r="745" spans="1:24" ht="62.4" x14ac:dyDescent="0.3">
      <c r="A745">
        <v>743</v>
      </c>
      <c r="B745" t="s">
        <v>1522</v>
      </c>
      <c r="C745" s="3" t="s">
        <v>1523</v>
      </c>
      <c r="D745">
        <v>3900</v>
      </c>
      <c r="E745" s="7">
        <f>IF(ISERROR(F745*H745),0,F745*H745)</f>
        <v>504</v>
      </c>
      <c r="F745">
        <v>504</v>
      </c>
      <c r="G745" s="7">
        <f t="shared" si="34"/>
        <v>12.923076923076923</v>
      </c>
      <c r="H745">
        <v>1</v>
      </c>
      <c r="I745" t="s">
        <v>14</v>
      </c>
      <c r="J745" t="s">
        <v>14</v>
      </c>
      <c r="K745" s="7">
        <f t="shared" si="35"/>
        <v>-3396</v>
      </c>
      <c r="L745">
        <v>17</v>
      </c>
      <c r="M745" s="6">
        <f>IF(ISERROR(E745/L745),0,E745/L745)</f>
        <v>29.647058823529413</v>
      </c>
      <c r="N745" t="s">
        <v>21</v>
      </c>
      <c r="O745" t="s">
        <v>22</v>
      </c>
      <c r="P745">
        <v>1445403600</v>
      </c>
      <c r="Q745">
        <v>1445922000</v>
      </c>
      <c r="R745" s="10">
        <f t="shared" si="33"/>
        <v>42298.208333333328</v>
      </c>
      <c r="S745" s="10">
        <f t="shared" si="33"/>
        <v>42304.208333333328</v>
      </c>
      <c r="T745" t="b">
        <v>0</v>
      </c>
      <c r="U745" t="b">
        <v>1</v>
      </c>
      <c r="V745" t="s">
        <v>33</v>
      </c>
      <c r="W745" t="s">
        <v>2038</v>
      </c>
      <c r="X745" t="s">
        <v>2044</v>
      </c>
    </row>
    <row r="746" spans="1:24" ht="46.8" x14ac:dyDescent="0.3">
      <c r="A746">
        <v>744</v>
      </c>
      <c r="B746" t="s">
        <v>1524</v>
      </c>
      <c r="C746" s="3" t="s">
        <v>1525</v>
      </c>
      <c r="D746">
        <v>2000</v>
      </c>
      <c r="E746" s="7">
        <f>IF(ISERROR(F746*H746),0,F746*H746)</f>
        <v>14240</v>
      </c>
      <c r="F746">
        <v>14240</v>
      </c>
      <c r="G746" s="7">
        <f t="shared" si="34"/>
        <v>712</v>
      </c>
      <c r="H746">
        <v>1</v>
      </c>
      <c r="I746" t="s">
        <v>20</v>
      </c>
      <c r="J746" t="s">
        <v>20</v>
      </c>
      <c r="K746" s="7">
        <f t="shared" si="35"/>
        <v>12240</v>
      </c>
      <c r="L746">
        <v>140</v>
      </c>
      <c r="M746" s="6">
        <f>IF(ISERROR(E746/L746),0,E746/L746)</f>
        <v>101.71428571428571</v>
      </c>
      <c r="N746" t="s">
        <v>21</v>
      </c>
      <c r="O746" t="s">
        <v>22</v>
      </c>
      <c r="P746">
        <v>1533877200</v>
      </c>
      <c r="Q746">
        <v>1534050000</v>
      </c>
      <c r="R746" s="10">
        <f t="shared" si="33"/>
        <v>43322.208333333328</v>
      </c>
      <c r="S746" s="10">
        <f t="shared" si="33"/>
        <v>43324.208333333328</v>
      </c>
      <c r="T746" t="b">
        <v>0</v>
      </c>
      <c r="U746" t="b">
        <v>1</v>
      </c>
      <c r="V746" t="s">
        <v>33</v>
      </c>
      <c r="W746" t="s">
        <v>2038</v>
      </c>
      <c r="X746" t="s">
        <v>2044</v>
      </c>
    </row>
    <row r="747" spans="1:24" ht="62.4" x14ac:dyDescent="0.3">
      <c r="A747">
        <v>745</v>
      </c>
      <c r="B747" t="s">
        <v>1526</v>
      </c>
      <c r="C747" s="3" t="s">
        <v>1527</v>
      </c>
      <c r="D747">
        <v>6900</v>
      </c>
      <c r="E747" s="7">
        <f>IF(ISERROR(F747*H747),0,F747*H747)</f>
        <v>2091</v>
      </c>
      <c r="F747">
        <v>2091</v>
      </c>
      <c r="G747" s="7">
        <f t="shared" si="34"/>
        <v>30.304347826086957</v>
      </c>
      <c r="H747">
        <v>1</v>
      </c>
      <c r="I747" t="s">
        <v>14</v>
      </c>
      <c r="J747" t="s">
        <v>14</v>
      </c>
      <c r="K747" s="7">
        <f t="shared" si="35"/>
        <v>-4809</v>
      </c>
      <c r="L747">
        <v>34</v>
      </c>
      <c r="M747" s="6">
        <f>IF(ISERROR(E747/L747),0,E747/L747)</f>
        <v>61.5</v>
      </c>
      <c r="N747" t="s">
        <v>21</v>
      </c>
      <c r="O747" t="s">
        <v>22</v>
      </c>
      <c r="P747">
        <v>1275195600</v>
      </c>
      <c r="Q747">
        <v>1277528400</v>
      </c>
      <c r="R747" s="10">
        <f t="shared" si="33"/>
        <v>40328.208333333336</v>
      </c>
      <c r="S747" s="10">
        <f t="shared" si="33"/>
        <v>40355.208333333336</v>
      </c>
      <c r="T747" t="b">
        <v>0</v>
      </c>
      <c r="U747" t="b">
        <v>0</v>
      </c>
      <c r="V747" t="s">
        <v>65</v>
      </c>
      <c r="W747" t="s">
        <v>2037</v>
      </c>
      <c r="X747" t="s">
        <v>2049</v>
      </c>
    </row>
    <row r="748" spans="1:24" ht="62.4" x14ac:dyDescent="0.3">
      <c r="A748">
        <v>746</v>
      </c>
      <c r="B748" t="s">
        <v>1528</v>
      </c>
      <c r="C748" s="3" t="s">
        <v>1529</v>
      </c>
      <c r="D748">
        <v>55800</v>
      </c>
      <c r="E748" s="7">
        <f>IF(ISERROR(F748*H748),0,F748*H748)</f>
        <v>118580</v>
      </c>
      <c r="F748">
        <v>118580</v>
      </c>
      <c r="G748" s="7">
        <f t="shared" si="34"/>
        <v>212.50896057347671</v>
      </c>
      <c r="H748">
        <v>1</v>
      </c>
      <c r="I748" t="s">
        <v>20</v>
      </c>
      <c r="J748" t="s">
        <v>20</v>
      </c>
      <c r="K748" s="7">
        <f t="shared" si="35"/>
        <v>62780</v>
      </c>
      <c r="L748">
        <v>3388</v>
      </c>
      <c r="M748" s="6">
        <f>IF(ISERROR(E748/L748),0,E748/L748)</f>
        <v>35</v>
      </c>
      <c r="N748" t="s">
        <v>21</v>
      </c>
      <c r="O748" t="s">
        <v>22</v>
      </c>
      <c r="P748">
        <v>1318136400</v>
      </c>
      <c r="Q748">
        <v>1318568400</v>
      </c>
      <c r="R748" s="10">
        <f t="shared" si="33"/>
        <v>40825.208333333336</v>
      </c>
      <c r="S748" s="10">
        <f t="shared" si="33"/>
        <v>40830.208333333336</v>
      </c>
      <c r="T748" t="b">
        <v>0</v>
      </c>
      <c r="U748" t="b">
        <v>0</v>
      </c>
      <c r="V748" t="s">
        <v>28</v>
      </c>
      <c r="W748" t="s">
        <v>2037</v>
      </c>
      <c r="X748" t="s">
        <v>2043</v>
      </c>
    </row>
    <row r="749" spans="1:24" ht="46.8" x14ac:dyDescent="0.3">
      <c r="A749">
        <v>747</v>
      </c>
      <c r="B749" t="s">
        <v>1530</v>
      </c>
      <c r="C749" s="3" t="s">
        <v>1531</v>
      </c>
      <c r="D749">
        <v>4900</v>
      </c>
      <c r="E749" s="7">
        <f>IF(ISERROR(F749*H749),0,F749*H749)</f>
        <v>11214</v>
      </c>
      <c r="F749">
        <v>11214</v>
      </c>
      <c r="G749" s="7">
        <f t="shared" si="34"/>
        <v>228.85714285714286</v>
      </c>
      <c r="H749">
        <v>1</v>
      </c>
      <c r="I749" t="s">
        <v>20</v>
      </c>
      <c r="J749" t="s">
        <v>20</v>
      </c>
      <c r="K749" s="7">
        <f t="shared" si="35"/>
        <v>6314</v>
      </c>
      <c r="L749">
        <v>280</v>
      </c>
      <c r="M749" s="6">
        <f>IF(ISERROR(E749/L749),0,E749/L749)</f>
        <v>40.049999999999997</v>
      </c>
      <c r="N749" t="s">
        <v>21</v>
      </c>
      <c r="O749" t="s">
        <v>22</v>
      </c>
      <c r="P749">
        <v>1283403600</v>
      </c>
      <c r="Q749">
        <v>1284354000</v>
      </c>
      <c r="R749" s="10">
        <f t="shared" si="33"/>
        <v>40423.208333333336</v>
      </c>
      <c r="S749" s="10">
        <f t="shared" si="33"/>
        <v>40434.208333333336</v>
      </c>
      <c r="T749" t="b">
        <v>0</v>
      </c>
      <c r="U749" t="b">
        <v>0</v>
      </c>
      <c r="V749" t="s">
        <v>33</v>
      </c>
      <c r="W749" t="s">
        <v>2038</v>
      </c>
      <c r="X749" t="s">
        <v>2044</v>
      </c>
    </row>
    <row r="750" spans="1:24" ht="46.8" x14ac:dyDescent="0.3">
      <c r="A750">
        <v>748</v>
      </c>
      <c r="B750" t="s">
        <v>1532</v>
      </c>
      <c r="C750" s="3" t="s">
        <v>1533</v>
      </c>
      <c r="D750">
        <v>194900</v>
      </c>
      <c r="E750" s="7">
        <f>IF(ISERROR(F750*H750),0,F750*H750)</f>
        <v>68137</v>
      </c>
      <c r="F750">
        <v>68137</v>
      </c>
      <c r="G750" s="7">
        <f t="shared" si="34"/>
        <v>34.959979476654695</v>
      </c>
      <c r="H750">
        <v>1</v>
      </c>
      <c r="I750" t="s">
        <v>74</v>
      </c>
      <c r="J750" t="s">
        <v>74</v>
      </c>
      <c r="K750" s="7">
        <f t="shared" si="35"/>
        <v>-126763</v>
      </c>
      <c r="L750">
        <v>614</v>
      </c>
      <c r="M750" s="6">
        <f>IF(ISERROR(E750/L750),0,E750/L750)</f>
        <v>110.97231270358306</v>
      </c>
      <c r="N750" t="s">
        <v>21</v>
      </c>
      <c r="O750" t="s">
        <v>22</v>
      </c>
      <c r="P750">
        <v>1267423200</v>
      </c>
      <c r="Q750">
        <v>1269579600</v>
      </c>
      <c r="R750" s="10">
        <f t="shared" si="33"/>
        <v>40238.25</v>
      </c>
      <c r="S750" s="10">
        <f t="shared" si="33"/>
        <v>40263.208333333336</v>
      </c>
      <c r="T750" t="b">
        <v>0</v>
      </c>
      <c r="U750" t="b">
        <v>1</v>
      </c>
      <c r="V750" t="s">
        <v>71</v>
      </c>
      <c r="W750" t="s">
        <v>2039</v>
      </c>
      <c r="X750" t="s">
        <v>2051</v>
      </c>
    </row>
    <row r="751" spans="1:24" ht="46.8" x14ac:dyDescent="0.3">
      <c r="A751">
        <v>749</v>
      </c>
      <c r="B751" t="s">
        <v>1534</v>
      </c>
      <c r="C751" s="3" t="s">
        <v>1535</v>
      </c>
      <c r="D751">
        <v>8600</v>
      </c>
      <c r="E751" s="7">
        <f>IF(ISERROR(F751*H751),0,F751*H751)</f>
        <v>15150.240000000002</v>
      </c>
      <c r="F751">
        <v>13527</v>
      </c>
      <c r="G751" s="7">
        <f t="shared" si="34"/>
        <v>176.16558139534885</v>
      </c>
      <c r="H751">
        <v>1.1200000000000001</v>
      </c>
      <c r="I751" t="s">
        <v>20</v>
      </c>
      <c r="J751" t="s">
        <v>20</v>
      </c>
      <c r="K751" s="7">
        <f t="shared" si="35"/>
        <v>6550.2400000000016</v>
      </c>
      <c r="L751">
        <v>366</v>
      </c>
      <c r="M751" s="6">
        <f>IF(ISERROR(E751/L751),0,E751/L751)</f>
        <v>41.39409836065574</v>
      </c>
      <c r="N751" t="s">
        <v>107</v>
      </c>
      <c r="O751" t="s">
        <v>108</v>
      </c>
      <c r="P751">
        <v>1412744400</v>
      </c>
      <c r="Q751">
        <v>1413781200</v>
      </c>
      <c r="R751" s="10">
        <f t="shared" si="33"/>
        <v>41920.208333333336</v>
      </c>
      <c r="S751" s="10">
        <f t="shared" si="33"/>
        <v>41932.208333333336</v>
      </c>
      <c r="T751" t="b">
        <v>0</v>
      </c>
      <c r="U751" t="b">
        <v>1</v>
      </c>
      <c r="V751" t="s">
        <v>65</v>
      </c>
      <c r="W751" t="s">
        <v>2037</v>
      </c>
      <c r="X751" t="s">
        <v>2049</v>
      </c>
    </row>
    <row r="752" spans="1:24" ht="62.4" x14ac:dyDescent="0.3">
      <c r="A752">
        <v>750</v>
      </c>
      <c r="B752" t="s">
        <v>1536</v>
      </c>
      <c r="C752" s="3" t="s">
        <v>1537</v>
      </c>
      <c r="D752">
        <v>100</v>
      </c>
      <c r="E752" s="7">
        <f>IF(ISERROR(F752*H752),0,F752*H752)</f>
        <v>1.35</v>
      </c>
      <c r="F752">
        <v>1</v>
      </c>
      <c r="G752" s="7">
        <f t="shared" si="34"/>
        <v>1.35</v>
      </c>
      <c r="H752">
        <v>1.35</v>
      </c>
      <c r="I752" t="s">
        <v>14</v>
      </c>
      <c r="J752" t="s">
        <v>14</v>
      </c>
      <c r="K752" s="7">
        <f t="shared" si="35"/>
        <v>-98.65</v>
      </c>
      <c r="L752">
        <v>1</v>
      </c>
      <c r="M752" s="6">
        <f>IF(ISERROR(E752/L752),0,E752/L752)</f>
        <v>1.35</v>
      </c>
      <c r="N752" t="s">
        <v>40</v>
      </c>
      <c r="O752" t="s">
        <v>41</v>
      </c>
      <c r="P752">
        <v>1277960400</v>
      </c>
      <c r="Q752">
        <v>1280120400</v>
      </c>
      <c r="R752" s="10">
        <f t="shared" si="33"/>
        <v>40360.208333333336</v>
      </c>
      <c r="S752" s="10">
        <f t="shared" si="33"/>
        <v>40385.208333333336</v>
      </c>
      <c r="T752" t="b">
        <v>0</v>
      </c>
      <c r="U752" t="b">
        <v>0</v>
      </c>
      <c r="V752" t="s">
        <v>50</v>
      </c>
      <c r="W752" t="s">
        <v>2036</v>
      </c>
      <c r="X752" t="s">
        <v>2046</v>
      </c>
    </row>
    <row r="753" spans="1:24" ht="46.8" x14ac:dyDescent="0.3">
      <c r="A753">
        <v>751</v>
      </c>
      <c r="B753" t="s">
        <v>1538</v>
      </c>
      <c r="C753" s="3" t="s">
        <v>1539</v>
      </c>
      <c r="D753">
        <v>3600</v>
      </c>
      <c r="E753" s="7">
        <f>IF(ISERROR(F753*H753),0,F753*H753)</f>
        <v>8363</v>
      </c>
      <c r="F753">
        <v>8363</v>
      </c>
      <c r="G753" s="7">
        <f t="shared" si="34"/>
        <v>232.30555555555554</v>
      </c>
      <c r="H753">
        <v>1</v>
      </c>
      <c r="I753" t="s">
        <v>20</v>
      </c>
      <c r="J753" t="s">
        <v>20</v>
      </c>
      <c r="K753" s="7">
        <f t="shared" si="35"/>
        <v>4763</v>
      </c>
      <c r="L753">
        <v>270</v>
      </c>
      <c r="M753" s="6">
        <f>IF(ISERROR(E753/L753),0,E753/L753)</f>
        <v>30.974074074074075</v>
      </c>
      <c r="N753" t="s">
        <v>21</v>
      </c>
      <c r="O753" t="s">
        <v>22</v>
      </c>
      <c r="P753">
        <v>1458190800</v>
      </c>
      <c r="Q753">
        <v>1459486800</v>
      </c>
      <c r="R753" s="10">
        <f t="shared" si="33"/>
        <v>42446.208333333328</v>
      </c>
      <c r="S753" s="10">
        <f t="shared" si="33"/>
        <v>42461.208333333328</v>
      </c>
      <c r="T753" t="b">
        <v>1</v>
      </c>
      <c r="U753" t="b">
        <v>1</v>
      </c>
      <c r="V753" t="s">
        <v>68</v>
      </c>
      <c r="W753" t="s">
        <v>2040</v>
      </c>
      <c r="X753" t="s">
        <v>2050</v>
      </c>
    </row>
    <row r="754" spans="1:24" ht="46.8" x14ac:dyDescent="0.3">
      <c r="A754">
        <v>752</v>
      </c>
      <c r="B754" t="s">
        <v>1540</v>
      </c>
      <c r="C754" s="3" t="s">
        <v>1541</v>
      </c>
      <c r="D754">
        <v>5800</v>
      </c>
      <c r="E754" s="7">
        <f>IF(ISERROR(F754*H754),0,F754*H754)</f>
        <v>5362</v>
      </c>
      <c r="F754">
        <v>5362</v>
      </c>
      <c r="G754" s="7">
        <f t="shared" si="34"/>
        <v>92.448275862068968</v>
      </c>
      <c r="H754">
        <v>1</v>
      </c>
      <c r="I754" t="s">
        <v>74</v>
      </c>
      <c r="J754" t="s">
        <v>74</v>
      </c>
      <c r="K754" s="7">
        <f t="shared" si="35"/>
        <v>-438</v>
      </c>
      <c r="L754">
        <v>114</v>
      </c>
      <c r="M754" s="6">
        <f>IF(ISERROR(E754/L754),0,E754/L754)</f>
        <v>47.035087719298247</v>
      </c>
      <c r="N754" t="s">
        <v>21</v>
      </c>
      <c r="O754" t="s">
        <v>22</v>
      </c>
      <c r="P754">
        <v>1280984400</v>
      </c>
      <c r="Q754">
        <v>1282539600</v>
      </c>
      <c r="R754" s="10">
        <f t="shared" si="33"/>
        <v>40395.208333333336</v>
      </c>
      <c r="S754" s="10">
        <f t="shared" si="33"/>
        <v>40413.208333333336</v>
      </c>
      <c r="T754" t="b">
        <v>0</v>
      </c>
      <c r="U754" t="b">
        <v>1</v>
      </c>
      <c r="V754" t="s">
        <v>33</v>
      </c>
      <c r="W754" t="s">
        <v>2038</v>
      </c>
      <c r="X754" t="s">
        <v>2044</v>
      </c>
    </row>
    <row r="755" spans="1:24" ht="46.8" x14ac:dyDescent="0.3">
      <c r="A755">
        <v>753</v>
      </c>
      <c r="B755" t="s">
        <v>1542</v>
      </c>
      <c r="C755" s="3" t="s">
        <v>1543</v>
      </c>
      <c r="D755">
        <v>4700</v>
      </c>
      <c r="E755" s="7">
        <f>IF(ISERROR(F755*H755),0,F755*H755)</f>
        <v>12065</v>
      </c>
      <c r="F755">
        <v>12065</v>
      </c>
      <c r="G755" s="7">
        <f t="shared" si="34"/>
        <v>256.70212765957444</v>
      </c>
      <c r="H755">
        <v>1</v>
      </c>
      <c r="I755" t="s">
        <v>20</v>
      </c>
      <c r="J755" t="s">
        <v>20</v>
      </c>
      <c r="K755" s="7">
        <f t="shared" si="35"/>
        <v>7365</v>
      </c>
      <c r="L755">
        <v>137</v>
      </c>
      <c r="M755" s="6">
        <f>IF(ISERROR(E755/L755),0,E755/L755)</f>
        <v>88.065693430656935</v>
      </c>
      <c r="N755" t="s">
        <v>21</v>
      </c>
      <c r="O755" t="s">
        <v>22</v>
      </c>
      <c r="P755">
        <v>1274590800</v>
      </c>
      <c r="Q755">
        <v>1275886800</v>
      </c>
      <c r="R755" s="10">
        <f t="shared" si="33"/>
        <v>40321.208333333336</v>
      </c>
      <c r="S755" s="10">
        <f t="shared" si="33"/>
        <v>40336.208333333336</v>
      </c>
      <c r="T755" t="b">
        <v>0</v>
      </c>
      <c r="U755" t="b">
        <v>0</v>
      </c>
      <c r="V755" t="s">
        <v>122</v>
      </c>
      <c r="W755" t="s">
        <v>2056</v>
      </c>
      <c r="X755" t="s">
        <v>2057</v>
      </c>
    </row>
    <row r="756" spans="1:24" ht="46.8" x14ac:dyDescent="0.3">
      <c r="A756">
        <v>754</v>
      </c>
      <c r="B756" t="s">
        <v>1544</v>
      </c>
      <c r="C756" s="3" t="s">
        <v>1545</v>
      </c>
      <c r="D756">
        <v>70400</v>
      </c>
      <c r="E756" s="7">
        <f>IF(ISERROR(F756*H756),0,F756*H756)</f>
        <v>118603</v>
      </c>
      <c r="F756">
        <v>118603</v>
      </c>
      <c r="G756" s="7">
        <f t="shared" si="34"/>
        <v>168.47017045454547</v>
      </c>
      <c r="H756">
        <v>1</v>
      </c>
      <c r="I756" t="s">
        <v>20</v>
      </c>
      <c r="J756" t="s">
        <v>20</v>
      </c>
      <c r="K756" s="7">
        <f t="shared" si="35"/>
        <v>48203</v>
      </c>
      <c r="L756">
        <v>3205</v>
      </c>
      <c r="M756" s="6">
        <f>IF(ISERROR(E756/L756),0,E756/L756)</f>
        <v>37.005616224648989</v>
      </c>
      <c r="N756" t="s">
        <v>21</v>
      </c>
      <c r="O756" t="s">
        <v>22</v>
      </c>
      <c r="P756">
        <v>1351400400</v>
      </c>
      <c r="Q756">
        <v>1355983200</v>
      </c>
      <c r="R756" s="10">
        <f t="shared" si="33"/>
        <v>41210.208333333336</v>
      </c>
      <c r="S756" s="10">
        <f t="shared" si="33"/>
        <v>41263.25</v>
      </c>
      <c r="T756" t="b">
        <v>0</v>
      </c>
      <c r="U756" t="b">
        <v>0</v>
      </c>
      <c r="V756" t="s">
        <v>33</v>
      </c>
      <c r="W756" t="s">
        <v>2038</v>
      </c>
      <c r="X756" t="s">
        <v>2044</v>
      </c>
    </row>
    <row r="757" spans="1:24" ht="46.8" x14ac:dyDescent="0.3">
      <c r="A757">
        <v>755</v>
      </c>
      <c r="B757" t="s">
        <v>1546</v>
      </c>
      <c r="C757" s="3" t="s">
        <v>1547</v>
      </c>
      <c r="D757">
        <v>4500</v>
      </c>
      <c r="E757" s="7">
        <f>IF(ISERROR(F757*H757),0,F757*H757)</f>
        <v>1124.3999999999999</v>
      </c>
      <c r="F757">
        <v>7496</v>
      </c>
      <c r="G757" s="7">
        <f t="shared" si="34"/>
        <v>24.986666666666661</v>
      </c>
      <c r="H757">
        <v>0.15</v>
      </c>
      <c r="I757" t="s">
        <v>20</v>
      </c>
      <c r="J757" t="s">
        <v>14</v>
      </c>
      <c r="K757" s="7">
        <f t="shared" si="35"/>
        <v>-3375.6000000000004</v>
      </c>
      <c r="L757">
        <v>288</v>
      </c>
      <c r="M757" s="6">
        <f>IF(ISERROR(E757/L757),0,E757/L757)</f>
        <v>3.9041666666666663</v>
      </c>
      <c r="N757" t="s">
        <v>36</v>
      </c>
      <c r="O757" t="s">
        <v>37</v>
      </c>
      <c r="P757">
        <v>1514354400</v>
      </c>
      <c r="Q757">
        <v>1515391200</v>
      </c>
      <c r="R757" s="10">
        <f t="shared" si="33"/>
        <v>43096.25</v>
      </c>
      <c r="S757" s="10">
        <f t="shared" si="33"/>
        <v>43108.25</v>
      </c>
      <c r="T757" t="b">
        <v>0</v>
      </c>
      <c r="U757" t="b">
        <v>1</v>
      </c>
      <c r="V757" t="s">
        <v>33</v>
      </c>
      <c r="W757" t="s">
        <v>2038</v>
      </c>
      <c r="X757" t="s">
        <v>2044</v>
      </c>
    </row>
    <row r="758" spans="1:24" ht="46.8" x14ac:dyDescent="0.3">
      <c r="A758">
        <v>756</v>
      </c>
      <c r="B758" t="s">
        <v>1548</v>
      </c>
      <c r="C758" s="3" t="s">
        <v>1549</v>
      </c>
      <c r="D758">
        <v>1300</v>
      </c>
      <c r="E758" s="7">
        <f>IF(ISERROR(F758*H758),0,F758*H758)</f>
        <v>10037</v>
      </c>
      <c r="F758">
        <v>10037</v>
      </c>
      <c r="G758" s="7">
        <f t="shared" si="34"/>
        <v>772.07692307692309</v>
      </c>
      <c r="H758">
        <v>1</v>
      </c>
      <c r="I758" t="s">
        <v>20</v>
      </c>
      <c r="J758" t="s">
        <v>20</v>
      </c>
      <c r="K758" s="7">
        <f t="shared" si="35"/>
        <v>8737</v>
      </c>
      <c r="L758">
        <v>148</v>
      </c>
      <c r="M758" s="6">
        <f>IF(ISERROR(E758/L758),0,E758/L758)</f>
        <v>67.817567567567565</v>
      </c>
      <c r="N758" t="s">
        <v>21</v>
      </c>
      <c r="O758" t="s">
        <v>22</v>
      </c>
      <c r="P758">
        <v>1421733600</v>
      </c>
      <c r="Q758">
        <v>1422252000</v>
      </c>
      <c r="R758" s="10">
        <f t="shared" si="33"/>
        <v>42024.25</v>
      </c>
      <c r="S758" s="10">
        <f t="shared" si="33"/>
        <v>42030.25</v>
      </c>
      <c r="T758" t="b">
        <v>0</v>
      </c>
      <c r="U758" t="b">
        <v>0</v>
      </c>
      <c r="V758" t="s">
        <v>33</v>
      </c>
      <c r="W758" t="s">
        <v>2038</v>
      </c>
      <c r="X758" t="s">
        <v>2044</v>
      </c>
    </row>
    <row r="759" spans="1:24" ht="46.8" x14ac:dyDescent="0.3">
      <c r="A759">
        <v>757</v>
      </c>
      <c r="B759" t="s">
        <v>1550</v>
      </c>
      <c r="C759" s="3" t="s">
        <v>1551</v>
      </c>
      <c r="D759">
        <v>1400</v>
      </c>
      <c r="E759" s="7">
        <f>IF(ISERROR(F759*H759),0,F759*H759)</f>
        <v>5696</v>
      </c>
      <c r="F759">
        <v>5696</v>
      </c>
      <c r="G759" s="7">
        <f t="shared" si="34"/>
        <v>406.85714285714283</v>
      </c>
      <c r="H759">
        <v>1</v>
      </c>
      <c r="I759" t="s">
        <v>20</v>
      </c>
      <c r="J759" t="s">
        <v>20</v>
      </c>
      <c r="K759" s="7">
        <f t="shared" si="35"/>
        <v>4296</v>
      </c>
      <c r="L759">
        <v>114</v>
      </c>
      <c r="M759" s="6">
        <f>IF(ISERROR(E759/L759),0,E759/L759)</f>
        <v>49.964912280701753</v>
      </c>
      <c r="N759" t="s">
        <v>21</v>
      </c>
      <c r="O759" t="s">
        <v>22</v>
      </c>
      <c r="P759">
        <v>1305176400</v>
      </c>
      <c r="Q759">
        <v>1305522000</v>
      </c>
      <c r="R759" s="10">
        <f t="shared" si="33"/>
        <v>40675.208333333336</v>
      </c>
      <c r="S759" s="10">
        <f t="shared" si="33"/>
        <v>40679.208333333336</v>
      </c>
      <c r="T759" t="b">
        <v>0</v>
      </c>
      <c r="U759" t="b">
        <v>0</v>
      </c>
      <c r="V759" t="s">
        <v>53</v>
      </c>
      <c r="W759" t="s">
        <v>2039</v>
      </c>
      <c r="X759" t="s">
        <v>2047</v>
      </c>
    </row>
    <row r="760" spans="1:24" ht="46.8" x14ac:dyDescent="0.3">
      <c r="A760">
        <v>758</v>
      </c>
      <c r="B760" t="s">
        <v>1552</v>
      </c>
      <c r="C760" s="3" t="s">
        <v>1553</v>
      </c>
      <c r="D760">
        <v>29600</v>
      </c>
      <c r="E760" s="7">
        <f>IF(ISERROR(F760*H760),0,F760*H760)</f>
        <v>123583.7</v>
      </c>
      <c r="F760">
        <v>167005</v>
      </c>
      <c r="G760" s="7">
        <f t="shared" si="34"/>
        <v>417.51249999999993</v>
      </c>
      <c r="H760">
        <v>0.74</v>
      </c>
      <c r="I760" t="s">
        <v>20</v>
      </c>
      <c r="J760" t="s">
        <v>20</v>
      </c>
      <c r="K760" s="7">
        <f t="shared" si="35"/>
        <v>93983.7</v>
      </c>
      <c r="L760">
        <v>1518</v>
      </c>
      <c r="M760" s="6">
        <f>IF(ISERROR(E760/L760),0,E760/L760)</f>
        <v>81.412187088274038</v>
      </c>
      <c r="N760" t="s">
        <v>15</v>
      </c>
      <c r="O760" t="s">
        <v>16</v>
      </c>
      <c r="P760">
        <v>1414126800</v>
      </c>
      <c r="Q760">
        <v>1414904400</v>
      </c>
      <c r="R760" s="10">
        <f t="shared" si="33"/>
        <v>41936.208333333336</v>
      </c>
      <c r="S760" s="10">
        <f t="shared" si="33"/>
        <v>41945.208333333336</v>
      </c>
      <c r="T760" t="b">
        <v>0</v>
      </c>
      <c r="U760" t="b">
        <v>0</v>
      </c>
      <c r="V760" t="s">
        <v>23</v>
      </c>
      <c r="W760" t="s">
        <v>2036</v>
      </c>
      <c r="X760" t="s">
        <v>2042</v>
      </c>
    </row>
    <row r="761" spans="1:24" ht="62.4" x14ac:dyDescent="0.3">
      <c r="A761">
        <v>759</v>
      </c>
      <c r="B761" t="s">
        <v>1554</v>
      </c>
      <c r="C761" s="3" t="s">
        <v>1555</v>
      </c>
      <c r="D761">
        <v>167500</v>
      </c>
      <c r="E761" s="7">
        <f>IF(ISERROR(F761*H761),0,F761*H761)</f>
        <v>114615</v>
      </c>
      <c r="F761">
        <v>114615</v>
      </c>
      <c r="G761" s="7">
        <f t="shared" si="34"/>
        <v>68.426865671641792</v>
      </c>
      <c r="H761">
        <v>1</v>
      </c>
      <c r="I761" t="s">
        <v>14</v>
      </c>
      <c r="J761" t="s">
        <v>14</v>
      </c>
      <c r="K761" s="7">
        <f t="shared" si="35"/>
        <v>-52885</v>
      </c>
      <c r="L761">
        <v>1274</v>
      </c>
      <c r="M761" s="6">
        <f>IF(ISERROR(E761/L761),0,E761/L761)</f>
        <v>89.964678178963894</v>
      </c>
      <c r="N761" t="s">
        <v>21</v>
      </c>
      <c r="O761" t="s">
        <v>22</v>
      </c>
      <c r="P761">
        <v>1517810400</v>
      </c>
      <c r="Q761">
        <v>1520402400</v>
      </c>
      <c r="R761" s="10">
        <f t="shared" si="33"/>
        <v>43136.25</v>
      </c>
      <c r="S761" s="10">
        <f t="shared" si="33"/>
        <v>43166.25</v>
      </c>
      <c r="T761" t="b">
        <v>0</v>
      </c>
      <c r="U761" t="b">
        <v>0</v>
      </c>
      <c r="V761" t="s">
        <v>50</v>
      </c>
      <c r="W761" t="s">
        <v>2036</v>
      </c>
      <c r="X761" t="s">
        <v>2046</v>
      </c>
    </row>
    <row r="762" spans="1:24" ht="31.2" x14ac:dyDescent="0.3">
      <c r="A762">
        <v>760</v>
      </c>
      <c r="B762" t="s">
        <v>1556</v>
      </c>
      <c r="C762" s="3" t="s">
        <v>1557</v>
      </c>
      <c r="D762">
        <v>48300</v>
      </c>
      <c r="E762" s="7">
        <f>IF(ISERROR(F762*H762),0,F762*H762)</f>
        <v>18583.04</v>
      </c>
      <c r="F762">
        <v>16592</v>
      </c>
      <c r="G762" s="7">
        <f t="shared" si="34"/>
        <v>38.474202898550722</v>
      </c>
      <c r="H762">
        <v>1.1200000000000001</v>
      </c>
      <c r="I762" t="s">
        <v>14</v>
      </c>
      <c r="J762" t="s">
        <v>14</v>
      </c>
      <c r="K762" s="7">
        <f t="shared" si="35"/>
        <v>-29716.959999999999</v>
      </c>
      <c r="L762">
        <v>210</v>
      </c>
      <c r="M762" s="6">
        <f>IF(ISERROR(E762/L762),0,E762/L762)</f>
        <v>88.490666666666669</v>
      </c>
      <c r="N762" t="s">
        <v>107</v>
      </c>
      <c r="O762" t="s">
        <v>108</v>
      </c>
      <c r="P762">
        <v>1564635600</v>
      </c>
      <c r="Q762">
        <v>1567141200</v>
      </c>
      <c r="R762" s="10">
        <f t="shared" si="33"/>
        <v>43678.208333333328</v>
      </c>
      <c r="S762" s="10">
        <f t="shared" si="33"/>
        <v>43707.208333333328</v>
      </c>
      <c r="T762" t="b">
        <v>0</v>
      </c>
      <c r="U762" t="b">
        <v>1</v>
      </c>
      <c r="V762" t="s">
        <v>89</v>
      </c>
      <c r="W762" t="s">
        <v>2052</v>
      </c>
      <c r="X762" t="s">
        <v>2053</v>
      </c>
    </row>
    <row r="763" spans="1:24" ht="46.8" x14ac:dyDescent="0.3">
      <c r="A763">
        <v>761</v>
      </c>
      <c r="B763" t="s">
        <v>1558</v>
      </c>
      <c r="C763" s="3" t="s">
        <v>1559</v>
      </c>
      <c r="D763">
        <v>2200</v>
      </c>
      <c r="E763" s="7">
        <f>IF(ISERROR(F763*H763),0,F763*H763)</f>
        <v>14420</v>
      </c>
      <c r="F763">
        <v>14420</v>
      </c>
      <c r="G763" s="7">
        <f t="shared" si="34"/>
        <v>655.4545454545455</v>
      </c>
      <c r="H763">
        <v>1</v>
      </c>
      <c r="I763" t="s">
        <v>20</v>
      </c>
      <c r="J763" t="s">
        <v>20</v>
      </c>
      <c r="K763" s="7">
        <f t="shared" si="35"/>
        <v>12220</v>
      </c>
      <c r="L763">
        <v>166</v>
      </c>
      <c r="M763" s="6">
        <f>IF(ISERROR(E763/L763),0,E763/L763)</f>
        <v>86.867469879518069</v>
      </c>
      <c r="N763" t="s">
        <v>21</v>
      </c>
      <c r="O763" t="s">
        <v>22</v>
      </c>
      <c r="P763">
        <v>1500699600</v>
      </c>
      <c r="Q763">
        <v>1501131600</v>
      </c>
      <c r="R763" s="10">
        <f t="shared" si="33"/>
        <v>42938.208333333328</v>
      </c>
      <c r="S763" s="10">
        <f t="shared" si="33"/>
        <v>42943.208333333328</v>
      </c>
      <c r="T763" t="b">
        <v>0</v>
      </c>
      <c r="U763" t="b">
        <v>0</v>
      </c>
      <c r="V763" t="s">
        <v>23</v>
      </c>
      <c r="W763" t="s">
        <v>2036</v>
      </c>
      <c r="X763" t="s">
        <v>2042</v>
      </c>
    </row>
    <row r="764" spans="1:24" ht="46.8" x14ac:dyDescent="0.3">
      <c r="A764">
        <v>762</v>
      </c>
      <c r="B764" t="s">
        <v>668</v>
      </c>
      <c r="C764" s="3" t="s">
        <v>1560</v>
      </c>
      <c r="D764">
        <v>3500</v>
      </c>
      <c r="E764" s="7">
        <f>IF(ISERROR(F764*H764),0,F764*H764)</f>
        <v>4280.7599999999993</v>
      </c>
      <c r="F764">
        <v>6204</v>
      </c>
      <c r="G764" s="7">
        <f t="shared" si="34"/>
        <v>122.30742857142856</v>
      </c>
      <c r="H764">
        <v>0.69</v>
      </c>
      <c r="I764" t="s">
        <v>20</v>
      </c>
      <c r="J764" t="s">
        <v>20</v>
      </c>
      <c r="K764" s="7">
        <f t="shared" si="35"/>
        <v>780.75999999999931</v>
      </c>
      <c r="L764">
        <v>100</v>
      </c>
      <c r="M764" s="6">
        <f>IF(ISERROR(E764/L764),0,E764/L764)</f>
        <v>42.807599999999994</v>
      </c>
      <c r="N764" t="s">
        <v>26</v>
      </c>
      <c r="O764" t="s">
        <v>27</v>
      </c>
      <c r="P764">
        <v>1354082400</v>
      </c>
      <c r="Q764">
        <v>1355032800</v>
      </c>
      <c r="R764" s="10">
        <f t="shared" si="33"/>
        <v>41241.25</v>
      </c>
      <c r="S764" s="10">
        <f t="shared" si="33"/>
        <v>41252.25</v>
      </c>
      <c r="T764" t="b">
        <v>0</v>
      </c>
      <c r="U764" t="b">
        <v>0</v>
      </c>
      <c r="V764" t="s">
        <v>159</v>
      </c>
      <c r="W764" t="s">
        <v>2036</v>
      </c>
      <c r="X764" t="s">
        <v>2060</v>
      </c>
    </row>
    <row r="765" spans="1:24" ht="46.8" x14ac:dyDescent="0.3">
      <c r="A765">
        <v>763</v>
      </c>
      <c r="B765" t="s">
        <v>1561</v>
      </c>
      <c r="C765" s="3" t="s">
        <v>1562</v>
      </c>
      <c r="D765">
        <v>5600</v>
      </c>
      <c r="E765" s="7">
        <f>IF(ISERROR(F765*H765),0,F765*H765)</f>
        <v>6338</v>
      </c>
      <c r="F765">
        <v>6338</v>
      </c>
      <c r="G765" s="7">
        <f t="shared" si="34"/>
        <v>113.17857142857144</v>
      </c>
      <c r="H765">
        <v>1</v>
      </c>
      <c r="I765" t="s">
        <v>20</v>
      </c>
      <c r="J765" t="s">
        <v>20</v>
      </c>
      <c r="K765" s="7">
        <f t="shared" si="35"/>
        <v>738</v>
      </c>
      <c r="L765">
        <v>235</v>
      </c>
      <c r="M765" s="6">
        <f>IF(ISERROR(E765/L765),0,E765/L765)</f>
        <v>26.970212765957445</v>
      </c>
      <c r="N765" t="s">
        <v>21</v>
      </c>
      <c r="O765" t="s">
        <v>22</v>
      </c>
      <c r="P765">
        <v>1336453200</v>
      </c>
      <c r="Q765">
        <v>1339477200</v>
      </c>
      <c r="R765" s="10">
        <f t="shared" si="33"/>
        <v>41037.208333333336</v>
      </c>
      <c r="S765" s="10">
        <f t="shared" si="33"/>
        <v>41072.208333333336</v>
      </c>
      <c r="T765" t="b">
        <v>0</v>
      </c>
      <c r="U765" t="b">
        <v>1</v>
      </c>
      <c r="V765" t="s">
        <v>33</v>
      </c>
      <c r="W765" t="s">
        <v>2038</v>
      </c>
      <c r="X765" t="s">
        <v>2044</v>
      </c>
    </row>
    <row r="766" spans="1:24" ht="62.4" x14ac:dyDescent="0.3">
      <c r="A766">
        <v>764</v>
      </c>
      <c r="B766" t="s">
        <v>1563</v>
      </c>
      <c r="C766" s="3" t="s">
        <v>1564</v>
      </c>
      <c r="D766">
        <v>1100</v>
      </c>
      <c r="E766" s="7">
        <f>IF(ISERROR(F766*H766),0,F766*H766)</f>
        <v>8010</v>
      </c>
      <c r="F766">
        <v>8010</v>
      </c>
      <c r="G766" s="7">
        <f t="shared" si="34"/>
        <v>728.18181818181824</v>
      </c>
      <c r="H766">
        <v>1</v>
      </c>
      <c r="I766" t="s">
        <v>20</v>
      </c>
      <c r="J766" t="s">
        <v>20</v>
      </c>
      <c r="K766" s="7">
        <f t="shared" si="35"/>
        <v>6910</v>
      </c>
      <c r="L766">
        <v>148</v>
      </c>
      <c r="M766" s="6">
        <f>IF(ISERROR(E766/L766),0,E766/L766)</f>
        <v>54.121621621621621</v>
      </c>
      <c r="N766" t="s">
        <v>21</v>
      </c>
      <c r="O766" t="s">
        <v>22</v>
      </c>
      <c r="P766">
        <v>1305262800</v>
      </c>
      <c r="Q766">
        <v>1305954000</v>
      </c>
      <c r="R766" s="10">
        <f t="shared" si="33"/>
        <v>40676.208333333336</v>
      </c>
      <c r="S766" s="10">
        <f t="shared" si="33"/>
        <v>40684.208333333336</v>
      </c>
      <c r="T766" t="b">
        <v>0</v>
      </c>
      <c r="U766" t="b">
        <v>0</v>
      </c>
      <c r="V766" t="s">
        <v>23</v>
      </c>
      <c r="W766" t="s">
        <v>2036</v>
      </c>
      <c r="X766" t="s">
        <v>2042</v>
      </c>
    </row>
    <row r="767" spans="1:24" ht="46.8" x14ac:dyDescent="0.3">
      <c r="A767">
        <v>765</v>
      </c>
      <c r="B767" t="s">
        <v>1565</v>
      </c>
      <c r="C767" s="3" t="s">
        <v>1566</v>
      </c>
      <c r="D767">
        <v>3900</v>
      </c>
      <c r="E767" s="7">
        <f>IF(ISERROR(F767*H767),0,F767*H767)</f>
        <v>8125</v>
      </c>
      <c r="F767">
        <v>8125</v>
      </c>
      <c r="G767" s="7">
        <f t="shared" si="34"/>
        <v>208.33333333333334</v>
      </c>
      <c r="H767">
        <v>1</v>
      </c>
      <c r="I767" t="s">
        <v>20</v>
      </c>
      <c r="J767" t="s">
        <v>20</v>
      </c>
      <c r="K767" s="7">
        <f t="shared" si="35"/>
        <v>4225</v>
      </c>
      <c r="L767">
        <v>198</v>
      </c>
      <c r="M767" s="6">
        <f>IF(ISERROR(E767/L767),0,E767/L767)</f>
        <v>41.035353535353536</v>
      </c>
      <c r="N767" t="s">
        <v>21</v>
      </c>
      <c r="O767" t="s">
        <v>22</v>
      </c>
      <c r="P767">
        <v>1492232400</v>
      </c>
      <c r="Q767">
        <v>1494392400</v>
      </c>
      <c r="R767" s="10">
        <f t="shared" si="33"/>
        <v>42840.208333333328</v>
      </c>
      <c r="S767" s="10">
        <f t="shared" si="33"/>
        <v>42865.208333333328</v>
      </c>
      <c r="T767" t="b">
        <v>1</v>
      </c>
      <c r="U767" t="b">
        <v>1</v>
      </c>
      <c r="V767" t="s">
        <v>60</v>
      </c>
      <c r="W767" t="s">
        <v>2036</v>
      </c>
      <c r="X767" t="s">
        <v>2048</v>
      </c>
    </row>
    <row r="768" spans="1:24" ht="46.8" x14ac:dyDescent="0.3">
      <c r="A768">
        <v>766</v>
      </c>
      <c r="B768" t="s">
        <v>1567</v>
      </c>
      <c r="C768" s="3" t="s">
        <v>1568</v>
      </c>
      <c r="D768">
        <v>43800</v>
      </c>
      <c r="E768" s="7">
        <f>IF(ISERROR(F768*H768),0,F768*H768)</f>
        <v>9420.57</v>
      </c>
      <c r="F768">
        <v>13653</v>
      </c>
      <c r="G768" s="7">
        <f t="shared" si="34"/>
        <v>21.508150684931508</v>
      </c>
      <c r="H768">
        <v>0.69</v>
      </c>
      <c r="I768" t="s">
        <v>14</v>
      </c>
      <c r="J768" t="s">
        <v>14</v>
      </c>
      <c r="K768" s="7">
        <f t="shared" si="35"/>
        <v>-34379.43</v>
      </c>
      <c r="L768">
        <v>248</v>
      </c>
      <c r="M768" s="6">
        <f>IF(ISERROR(E768/L768),0,E768/L768)</f>
        <v>37.986169354838708</v>
      </c>
      <c r="N768" t="s">
        <v>26</v>
      </c>
      <c r="O768" t="s">
        <v>27</v>
      </c>
      <c r="P768">
        <v>1537333200</v>
      </c>
      <c r="Q768">
        <v>1537419600</v>
      </c>
      <c r="R768" s="10">
        <f t="shared" si="33"/>
        <v>43362.208333333328</v>
      </c>
      <c r="S768" s="10">
        <f t="shared" si="33"/>
        <v>43363.208333333328</v>
      </c>
      <c r="T768" t="b">
        <v>0</v>
      </c>
      <c r="U768" t="b">
        <v>0</v>
      </c>
      <c r="V768" t="s">
        <v>474</v>
      </c>
      <c r="W768" t="s">
        <v>2039</v>
      </c>
      <c r="X768" t="s">
        <v>2065</v>
      </c>
    </row>
    <row r="769" spans="1:24" ht="62.4" x14ac:dyDescent="0.3">
      <c r="A769">
        <v>767</v>
      </c>
      <c r="B769" t="s">
        <v>1569</v>
      </c>
      <c r="C769" s="3" t="s">
        <v>1570</v>
      </c>
      <c r="D769">
        <v>97200</v>
      </c>
      <c r="E769" s="7">
        <f>IF(ISERROR(F769*H769),0,F769*H769)</f>
        <v>55372</v>
      </c>
      <c r="F769">
        <v>55372</v>
      </c>
      <c r="G769" s="7">
        <f t="shared" si="34"/>
        <v>56.967078189300416</v>
      </c>
      <c r="H769">
        <v>1</v>
      </c>
      <c r="I769" t="s">
        <v>14</v>
      </c>
      <c r="J769" t="s">
        <v>14</v>
      </c>
      <c r="K769" s="7">
        <f t="shared" si="35"/>
        <v>-41828</v>
      </c>
      <c r="L769">
        <v>513</v>
      </c>
      <c r="M769" s="6">
        <f>IF(ISERROR(E769/L769),0,E769/L769)</f>
        <v>107.93762183235867</v>
      </c>
      <c r="N769" t="s">
        <v>21</v>
      </c>
      <c r="O769" t="s">
        <v>22</v>
      </c>
      <c r="P769">
        <v>1444107600</v>
      </c>
      <c r="Q769">
        <v>1447999200</v>
      </c>
      <c r="R769" s="10">
        <f t="shared" si="33"/>
        <v>42283.208333333328</v>
      </c>
      <c r="S769" s="10">
        <f t="shared" si="33"/>
        <v>42328.25</v>
      </c>
      <c r="T769" t="b">
        <v>0</v>
      </c>
      <c r="U769" t="b">
        <v>0</v>
      </c>
      <c r="V769" t="s">
        <v>206</v>
      </c>
      <c r="W769" t="s">
        <v>2040</v>
      </c>
      <c r="X769" t="s">
        <v>2061</v>
      </c>
    </row>
    <row r="770" spans="1:24" ht="46.8" x14ac:dyDescent="0.3">
      <c r="A770">
        <v>768</v>
      </c>
      <c r="B770" t="s">
        <v>1571</v>
      </c>
      <c r="C770" s="3" t="s">
        <v>1572</v>
      </c>
      <c r="D770">
        <v>4800</v>
      </c>
      <c r="E770" s="7">
        <f>IF(ISERROR(F770*H770),0,F770*H770)</f>
        <v>11088</v>
      </c>
      <c r="F770">
        <v>11088</v>
      </c>
      <c r="G770" s="7">
        <f t="shared" si="34"/>
        <v>231</v>
      </c>
      <c r="H770">
        <v>1</v>
      </c>
      <c r="I770" t="s">
        <v>20</v>
      </c>
      <c r="J770" t="s">
        <v>20</v>
      </c>
      <c r="K770" s="7">
        <f t="shared" si="35"/>
        <v>6288</v>
      </c>
      <c r="L770">
        <v>150</v>
      </c>
      <c r="M770" s="6">
        <f>IF(ISERROR(E770/L770),0,E770/L770)</f>
        <v>73.92</v>
      </c>
      <c r="N770" t="s">
        <v>21</v>
      </c>
      <c r="O770" t="s">
        <v>22</v>
      </c>
      <c r="P770">
        <v>1386741600</v>
      </c>
      <c r="Q770">
        <v>1388037600</v>
      </c>
      <c r="R770" s="10">
        <f t="shared" ref="R770:S833" si="36">(((P770/60)/60)/24)+DATE(1970,1,1)</f>
        <v>41619.25</v>
      </c>
      <c r="S770" s="10">
        <f t="shared" si="36"/>
        <v>41634.25</v>
      </c>
      <c r="T770" t="b">
        <v>0</v>
      </c>
      <c r="U770" t="b">
        <v>0</v>
      </c>
      <c r="V770" t="s">
        <v>33</v>
      </c>
      <c r="W770" t="s">
        <v>2038</v>
      </c>
      <c r="X770" t="s">
        <v>2044</v>
      </c>
    </row>
    <row r="771" spans="1:24" ht="46.8" x14ac:dyDescent="0.3">
      <c r="A771">
        <v>769</v>
      </c>
      <c r="B771" t="s">
        <v>1573</v>
      </c>
      <c r="C771" s="3" t="s">
        <v>1574</v>
      </c>
      <c r="D771">
        <v>125600</v>
      </c>
      <c r="E771" s="7">
        <f>IF(ISERROR(F771*H771),0,F771*H771)</f>
        <v>109106</v>
      </c>
      <c r="F771">
        <v>109106</v>
      </c>
      <c r="G771" s="7">
        <f t="shared" ref="G771:G834" si="37">E771/D771*100</f>
        <v>86.867834394904463</v>
      </c>
      <c r="H771">
        <v>1</v>
      </c>
      <c r="I771" t="s">
        <v>14</v>
      </c>
      <c r="J771" t="s">
        <v>14</v>
      </c>
      <c r="K771" s="7">
        <f t="shared" ref="K771:K834" si="38">E771-D771</f>
        <v>-16494</v>
      </c>
      <c r="L771">
        <v>3410</v>
      </c>
      <c r="M771" s="6">
        <f>IF(ISERROR(E771/L771),0,E771/L771)</f>
        <v>31.995894428152493</v>
      </c>
      <c r="N771" t="s">
        <v>21</v>
      </c>
      <c r="O771" t="s">
        <v>22</v>
      </c>
      <c r="P771">
        <v>1376542800</v>
      </c>
      <c r="Q771">
        <v>1378789200</v>
      </c>
      <c r="R771" s="10">
        <f t="shared" si="36"/>
        <v>41501.208333333336</v>
      </c>
      <c r="S771" s="10">
        <f t="shared" si="36"/>
        <v>41527.208333333336</v>
      </c>
      <c r="T771" t="b">
        <v>0</v>
      </c>
      <c r="U771" t="b">
        <v>0</v>
      </c>
      <c r="V771" t="s">
        <v>89</v>
      </c>
      <c r="W771" t="s">
        <v>2052</v>
      </c>
      <c r="X771" t="s">
        <v>2053</v>
      </c>
    </row>
    <row r="772" spans="1:24" ht="62.4" x14ac:dyDescent="0.3">
      <c r="A772">
        <v>770</v>
      </c>
      <c r="B772" t="s">
        <v>1575</v>
      </c>
      <c r="C772" s="3" t="s">
        <v>1576</v>
      </c>
      <c r="D772">
        <v>4300</v>
      </c>
      <c r="E772" s="7">
        <f>IF(ISERROR(F772*H772),0,F772*H772)</f>
        <v>13039.04</v>
      </c>
      <c r="F772">
        <v>11642</v>
      </c>
      <c r="G772" s="7">
        <f t="shared" si="37"/>
        <v>303.23348837209301</v>
      </c>
      <c r="H772">
        <v>1.1200000000000001</v>
      </c>
      <c r="I772" t="s">
        <v>20</v>
      </c>
      <c r="J772" t="s">
        <v>20</v>
      </c>
      <c r="K772" s="7">
        <f t="shared" si="38"/>
        <v>8739.0400000000009</v>
      </c>
      <c r="L772">
        <v>216</v>
      </c>
      <c r="M772" s="6">
        <f>IF(ISERROR(E772/L772),0,E772/L772)</f>
        <v>60.365925925925929</v>
      </c>
      <c r="N772" t="s">
        <v>107</v>
      </c>
      <c r="O772" t="s">
        <v>108</v>
      </c>
      <c r="P772">
        <v>1397451600</v>
      </c>
      <c r="Q772">
        <v>1398056400</v>
      </c>
      <c r="R772" s="10">
        <f t="shared" si="36"/>
        <v>41743.208333333336</v>
      </c>
      <c r="S772" s="10">
        <f t="shared" si="36"/>
        <v>41750.208333333336</v>
      </c>
      <c r="T772" t="b">
        <v>0</v>
      </c>
      <c r="U772" t="b">
        <v>1</v>
      </c>
      <c r="V772" t="s">
        <v>33</v>
      </c>
      <c r="W772" t="s">
        <v>2038</v>
      </c>
      <c r="X772" t="s">
        <v>2044</v>
      </c>
    </row>
    <row r="773" spans="1:24" ht="46.8" x14ac:dyDescent="0.3">
      <c r="A773">
        <v>771</v>
      </c>
      <c r="B773" t="s">
        <v>1577</v>
      </c>
      <c r="C773" s="3" t="s">
        <v>1578</v>
      </c>
      <c r="D773">
        <v>5600</v>
      </c>
      <c r="E773" s="7">
        <f>IF(ISERROR(F773*H773),0,F773*H773)</f>
        <v>2769</v>
      </c>
      <c r="F773">
        <v>2769</v>
      </c>
      <c r="G773" s="7">
        <f t="shared" si="37"/>
        <v>49.446428571428569</v>
      </c>
      <c r="H773">
        <v>1</v>
      </c>
      <c r="I773" t="s">
        <v>74</v>
      </c>
      <c r="J773" t="s">
        <v>74</v>
      </c>
      <c r="K773" s="7">
        <f t="shared" si="38"/>
        <v>-2831</v>
      </c>
      <c r="L773">
        <v>26</v>
      </c>
      <c r="M773" s="6">
        <f>IF(ISERROR(E773/L773),0,E773/L773)</f>
        <v>106.5</v>
      </c>
      <c r="N773" t="s">
        <v>21</v>
      </c>
      <c r="O773" t="s">
        <v>22</v>
      </c>
      <c r="P773">
        <v>1548482400</v>
      </c>
      <c r="Q773">
        <v>1550815200</v>
      </c>
      <c r="R773" s="10">
        <f t="shared" si="36"/>
        <v>43491.25</v>
      </c>
      <c r="S773" s="10">
        <f t="shared" si="36"/>
        <v>43518.25</v>
      </c>
      <c r="T773" t="b">
        <v>0</v>
      </c>
      <c r="U773" t="b">
        <v>0</v>
      </c>
      <c r="V773" t="s">
        <v>33</v>
      </c>
      <c r="W773" t="s">
        <v>2038</v>
      </c>
      <c r="X773" t="s">
        <v>2044</v>
      </c>
    </row>
    <row r="774" spans="1:24" ht="46.8" x14ac:dyDescent="0.3">
      <c r="A774">
        <v>772</v>
      </c>
      <c r="B774" t="s">
        <v>1579</v>
      </c>
      <c r="C774" s="3" t="s">
        <v>1580</v>
      </c>
      <c r="D774">
        <v>149600</v>
      </c>
      <c r="E774" s="7">
        <f>IF(ISERROR(F774*H774),0,F774*H774)</f>
        <v>169586</v>
      </c>
      <c r="F774">
        <v>169586</v>
      </c>
      <c r="G774" s="7">
        <f t="shared" si="37"/>
        <v>113.3596256684492</v>
      </c>
      <c r="H774">
        <v>1</v>
      </c>
      <c r="I774" t="s">
        <v>20</v>
      </c>
      <c r="J774" t="s">
        <v>20</v>
      </c>
      <c r="K774" s="7">
        <f t="shared" si="38"/>
        <v>19986</v>
      </c>
      <c r="L774">
        <v>5139</v>
      </c>
      <c r="M774" s="6">
        <f>IF(ISERROR(E774/L774),0,E774/L774)</f>
        <v>32.999805409612762</v>
      </c>
      <c r="N774" t="s">
        <v>21</v>
      </c>
      <c r="O774" t="s">
        <v>22</v>
      </c>
      <c r="P774">
        <v>1549692000</v>
      </c>
      <c r="Q774">
        <v>1550037600</v>
      </c>
      <c r="R774" s="10">
        <f t="shared" si="36"/>
        <v>43505.25</v>
      </c>
      <c r="S774" s="10">
        <f t="shared" si="36"/>
        <v>43509.25</v>
      </c>
      <c r="T774" t="b">
        <v>0</v>
      </c>
      <c r="U774" t="b">
        <v>0</v>
      </c>
      <c r="V774" t="s">
        <v>60</v>
      </c>
      <c r="W774" t="s">
        <v>2036</v>
      </c>
      <c r="X774" t="s">
        <v>2048</v>
      </c>
    </row>
    <row r="775" spans="1:24" ht="62.4" x14ac:dyDescent="0.3">
      <c r="A775">
        <v>773</v>
      </c>
      <c r="B775" t="s">
        <v>1581</v>
      </c>
      <c r="C775" s="3" t="s">
        <v>1582</v>
      </c>
      <c r="D775">
        <v>53100</v>
      </c>
      <c r="E775" s="7">
        <f>IF(ISERROR(F775*H775),0,F775*H775)</f>
        <v>101185</v>
      </c>
      <c r="F775">
        <v>101185</v>
      </c>
      <c r="G775" s="7">
        <f t="shared" si="37"/>
        <v>190.55555555555554</v>
      </c>
      <c r="H775">
        <v>1</v>
      </c>
      <c r="I775" t="s">
        <v>20</v>
      </c>
      <c r="J775" t="s">
        <v>20</v>
      </c>
      <c r="K775" s="7">
        <f t="shared" si="38"/>
        <v>48085</v>
      </c>
      <c r="L775">
        <v>2353</v>
      </c>
      <c r="M775" s="6">
        <f>IF(ISERROR(E775/L775),0,E775/L775)</f>
        <v>43.00254993625159</v>
      </c>
      <c r="N775" t="s">
        <v>21</v>
      </c>
      <c r="O775" t="s">
        <v>22</v>
      </c>
      <c r="P775">
        <v>1492059600</v>
      </c>
      <c r="Q775">
        <v>1492923600</v>
      </c>
      <c r="R775" s="10">
        <f t="shared" si="36"/>
        <v>42838.208333333328</v>
      </c>
      <c r="S775" s="10">
        <f t="shared" si="36"/>
        <v>42848.208333333328</v>
      </c>
      <c r="T775" t="b">
        <v>0</v>
      </c>
      <c r="U775" t="b">
        <v>0</v>
      </c>
      <c r="V775" t="s">
        <v>33</v>
      </c>
      <c r="W775" t="s">
        <v>2038</v>
      </c>
      <c r="X775" t="s">
        <v>2044</v>
      </c>
    </row>
    <row r="776" spans="1:24" ht="46.8" x14ac:dyDescent="0.3">
      <c r="A776">
        <v>774</v>
      </c>
      <c r="B776" t="s">
        <v>1583</v>
      </c>
      <c r="C776" s="3" t="s">
        <v>1584</v>
      </c>
      <c r="D776">
        <v>5000</v>
      </c>
      <c r="E776" s="7">
        <f>IF(ISERROR(F776*H776),0,F776*H776)</f>
        <v>7588.0000000000009</v>
      </c>
      <c r="F776">
        <v>6775</v>
      </c>
      <c r="G776" s="7">
        <f t="shared" si="37"/>
        <v>151.76000000000002</v>
      </c>
      <c r="H776">
        <v>1.1200000000000001</v>
      </c>
      <c r="I776" t="s">
        <v>20</v>
      </c>
      <c r="J776" t="s">
        <v>20</v>
      </c>
      <c r="K776" s="7">
        <f t="shared" si="38"/>
        <v>2588.0000000000009</v>
      </c>
      <c r="L776">
        <v>78</v>
      </c>
      <c r="M776" s="6">
        <f>IF(ISERROR(E776/L776),0,E776/L776)</f>
        <v>97.282051282051299</v>
      </c>
      <c r="N776" t="s">
        <v>107</v>
      </c>
      <c r="O776" t="s">
        <v>108</v>
      </c>
      <c r="P776">
        <v>1463979600</v>
      </c>
      <c r="Q776">
        <v>1467522000</v>
      </c>
      <c r="R776" s="10">
        <f t="shared" si="36"/>
        <v>42513.208333333328</v>
      </c>
      <c r="S776" s="10">
        <f t="shared" si="36"/>
        <v>42554.208333333328</v>
      </c>
      <c r="T776" t="b">
        <v>0</v>
      </c>
      <c r="U776" t="b">
        <v>0</v>
      </c>
      <c r="V776" t="s">
        <v>28</v>
      </c>
      <c r="W776" t="s">
        <v>2037</v>
      </c>
      <c r="X776" t="s">
        <v>2043</v>
      </c>
    </row>
    <row r="777" spans="1:24" ht="62.4" x14ac:dyDescent="0.3">
      <c r="A777">
        <v>775</v>
      </c>
      <c r="B777" t="s">
        <v>1585</v>
      </c>
      <c r="C777" s="3" t="s">
        <v>1586</v>
      </c>
      <c r="D777">
        <v>9400</v>
      </c>
      <c r="E777" s="7">
        <f>IF(ISERROR(F777*H777),0,F777*H777)</f>
        <v>968</v>
      </c>
      <c r="F777">
        <v>968</v>
      </c>
      <c r="G777" s="7">
        <f t="shared" si="37"/>
        <v>10.297872340425531</v>
      </c>
      <c r="H777">
        <v>1</v>
      </c>
      <c r="I777" t="s">
        <v>14</v>
      </c>
      <c r="J777" t="s">
        <v>14</v>
      </c>
      <c r="K777" s="7">
        <f t="shared" si="38"/>
        <v>-8432</v>
      </c>
      <c r="L777">
        <v>10</v>
      </c>
      <c r="M777" s="6">
        <f>IF(ISERROR(E777/L777),0,E777/L777)</f>
        <v>96.8</v>
      </c>
      <c r="N777" t="s">
        <v>21</v>
      </c>
      <c r="O777" t="s">
        <v>22</v>
      </c>
      <c r="P777">
        <v>1415253600</v>
      </c>
      <c r="Q777">
        <v>1416117600</v>
      </c>
      <c r="R777" s="10">
        <f t="shared" si="36"/>
        <v>41949.25</v>
      </c>
      <c r="S777" s="10">
        <f t="shared" si="36"/>
        <v>41959.25</v>
      </c>
      <c r="T777" t="b">
        <v>0</v>
      </c>
      <c r="U777" t="b">
        <v>0</v>
      </c>
      <c r="V777" t="s">
        <v>23</v>
      </c>
      <c r="W777" t="s">
        <v>2036</v>
      </c>
      <c r="X777" t="s">
        <v>2042</v>
      </c>
    </row>
    <row r="778" spans="1:24" ht="46.8" x14ac:dyDescent="0.3">
      <c r="A778">
        <v>776</v>
      </c>
      <c r="B778" t="s">
        <v>1587</v>
      </c>
      <c r="C778" s="3" t="s">
        <v>1588</v>
      </c>
      <c r="D778">
        <v>110800</v>
      </c>
      <c r="E778" s="7">
        <f>IF(ISERROR(F778*H778),0,F778*H778)</f>
        <v>72623</v>
      </c>
      <c r="F778">
        <v>72623</v>
      </c>
      <c r="G778" s="7">
        <f t="shared" si="37"/>
        <v>65.544223826714799</v>
      </c>
      <c r="H778">
        <v>1</v>
      </c>
      <c r="I778" t="s">
        <v>14</v>
      </c>
      <c r="J778" t="s">
        <v>14</v>
      </c>
      <c r="K778" s="7">
        <f t="shared" si="38"/>
        <v>-38177</v>
      </c>
      <c r="L778">
        <v>2201</v>
      </c>
      <c r="M778" s="6">
        <f>IF(ISERROR(E778/L778),0,E778/L778)</f>
        <v>32.995456610631528</v>
      </c>
      <c r="N778" t="s">
        <v>21</v>
      </c>
      <c r="O778" t="s">
        <v>22</v>
      </c>
      <c r="P778">
        <v>1562216400</v>
      </c>
      <c r="Q778">
        <v>1563771600</v>
      </c>
      <c r="R778" s="10">
        <f t="shared" si="36"/>
        <v>43650.208333333328</v>
      </c>
      <c r="S778" s="10">
        <f t="shared" si="36"/>
        <v>43668.208333333328</v>
      </c>
      <c r="T778" t="b">
        <v>0</v>
      </c>
      <c r="U778" t="b">
        <v>0</v>
      </c>
      <c r="V778" t="s">
        <v>33</v>
      </c>
      <c r="W778" t="s">
        <v>2038</v>
      </c>
      <c r="X778" t="s">
        <v>2044</v>
      </c>
    </row>
    <row r="779" spans="1:24" ht="62.4" x14ac:dyDescent="0.3">
      <c r="A779">
        <v>777</v>
      </c>
      <c r="B779" t="s">
        <v>1589</v>
      </c>
      <c r="C779" s="3" t="s">
        <v>1590</v>
      </c>
      <c r="D779">
        <v>93800</v>
      </c>
      <c r="E779" s="7">
        <f>IF(ISERROR(F779*H779),0,F779*H779)</f>
        <v>45987</v>
      </c>
      <c r="F779">
        <v>45987</v>
      </c>
      <c r="G779" s="7">
        <f t="shared" si="37"/>
        <v>49.026652452025587</v>
      </c>
      <c r="H779">
        <v>1</v>
      </c>
      <c r="I779" t="s">
        <v>14</v>
      </c>
      <c r="J779" t="s">
        <v>14</v>
      </c>
      <c r="K779" s="7">
        <f t="shared" si="38"/>
        <v>-47813</v>
      </c>
      <c r="L779">
        <v>676</v>
      </c>
      <c r="M779" s="6">
        <f>IF(ISERROR(E779/L779),0,E779/L779)</f>
        <v>68.028106508875737</v>
      </c>
      <c r="N779" t="s">
        <v>21</v>
      </c>
      <c r="O779" t="s">
        <v>22</v>
      </c>
      <c r="P779">
        <v>1316754000</v>
      </c>
      <c r="Q779">
        <v>1319259600</v>
      </c>
      <c r="R779" s="10">
        <f t="shared" si="36"/>
        <v>40809.208333333336</v>
      </c>
      <c r="S779" s="10">
        <f t="shared" si="36"/>
        <v>40838.208333333336</v>
      </c>
      <c r="T779" t="b">
        <v>0</v>
      </c>
      <c r="U779" t="b">
        <v>0</v>
      </c>
      <c r="V779" t="s">
        <v>33</v>
      </c>
      <c r="W779" t="s">
        <v>2038</v>
      </c>
      <c r="X779" t="s">
        <v>2044</v>
      </c>
    </row>
    <row r="780" spans="1:24" ht="62.4" x14ac:dyDescent="0.3">
      <c r="A780">
        <v>778</v>
      </c>
      <c r="B780" t="s">
        <v>1591</v>
      </c>
      <c r="C780" s="3" t="s">
        <v>1592</v>
      </c>
      <c r="D780">
        <v>1300</v>
      </c>
      <c r="E780" s="7">
        <f>IF(ISERROR(F780*H780),0,F780*H780)</f>
        <v>12291.6</v>
      </c>
      <c r="F780">
        <v>10243</v>
      </c>
      <c r="G780" s="7">
        <f t="shared" si="37"/>
        <v>945.50769230769231</v>
      </c>
      <c r="H780">
        <v>1.2</v>
      </c>
      <c r="I780" t="s">
        <v>20</v>
      </c>
      <c r="J780" t="s">
        <v>20</v>
      </c>
      <c r="K780" s="7">
        <f t="shared" si="38"/>
        <v>10991.6</v>
      </c>
      <c r="L780">
        <v>174</v>
      </c>
      <c r="M780" s="6">
        <f>IF(ISERROR(E780/L780),0,E780/L780)</f>
        <v>70.641379310344831</v>
      </c>
      <c r="N780" t="s">
        <v>98</v>
      </c>
      <c r="O780" t="s">
        <v>99</v>
      </c>
      <c r="P780">
        <v>1313211600</v>
      </c>
      <c r="Q780">
        <v>1313643600</v>
      </c>
      <c r="R780" s="10">
        <f t="shared" si="36"/>
        <v>40768.208333333336</v>
      </c>
      <c r="S780" s="10">
        <f t="shared" si="36"/>
        <v>40773.208333333336</v>
      </c>
      <c r="T780" t="b">
        <v>0</v>
      </c>
      <c r="U780" t="b">
        <v>0</v>
      </c>
      <c r="V780" t="s">
        <v>71</v>
      </c>
      <c r="W780" t="s">
        <v>2039</v>
      </c>
      <c r="X780" t="s">
        <v>2051</v>
      </c>
    </row>
    <row r="781" spans="1:24" ht="46.8" x14ac:dyDescent="0.3">
      <c r="A781">
        <v>779</v>
      </c>
      <c r="B781" t="s">
        <v>1593</v>
      </c>
      <c r="C781" s="3" t="s">
        <v>1594</v>
      </c>
      <c r="D781">
        <v>108700</v>
      </c>
      <c r="E781" s="7">
        <f>IF(ISERROR(F781*H781),0,F781*H781)</f>
        <v>87293</v>
      </c>
      <c r="F781">
        <v>87293</v>
      </c>
      <c r="G781" s="7">
        <f t="shared" si="37"/>
        <v>80.306347746090154</v>
      </c>
      <c r="H781">
        <v>1</v>
      </c>
      <c r="I781" t="s">
        <v>14</v>
      </c>
      <c r="J781" t="s">
        <v>14</v>
      </c>
      <c r="K781" s="7">
        <f t="shared" si="38"/>
        <v>-21407</v>
      </c>
      <c r="L781">
        <v>831</v>
      </c>
      <c r="M781" s="6">
        <f>IF(ISERROR(E781/L781),0,E781/L781)</f>
        <v>105.04572803850782</v>
      </c>
      <c r="N781" t="s">
        <v>21</v>
      </c>
      <c r="O781" t="s">
        <v>22</v>
      </c>
      <c r="P781">
        <v>1439528400</v>
      </c>
      <c r="Q781">
        <v>1440306000</v>
      </c>
      <c r="R781" s="10">
        <f t="shared" si="36"/>
        <v>42230.208333333328</v>
      </c>
      <c r="S781" s="10">
        <f t="shared" si="36"/>
        <v>42239.208333333328</v>
      </c>
      <c r="T781" t="b">
        <v>0</v>
      </c>
      <c r="U781" t="b">
        <v>1</v>
      </c>
      <c r="V781" t="s">
        <v>33</v>
      </c>
      <c r="W781" t="s">
        <v>2038</v>
      </c>
      <c r="X781" t="s">
        <v>2044</v>
      </c>
    </row>
    <row r="782" spans="1:24" ht="46.8" x14ac:dyDescent="0.3">
      <c r="A782">
        <v>780</v>
      </c>
      <c r="B782" t="s">
        <v>1595</v>
      </c>
      <c r="C782" s="3" t="s">
        <v>1596</v>
      </c>
      <c r="D782">
        <v>5100</v>
      </c>
      <c r="E782" s="7">
        <f>IF(ISERROR(F782*H782),0,F782*H782)</f>
        <v>5421</v>
      </c>
      <c r="F782">
        <v>5421</v>
      </c>
      <c r="G782" s="7">
        <f t="shared" si="37"/>
        <v>106.29411764705883</v>
      </c>
      <c r="H782">
        <v>1</v>
      </c>
      <c r="I782" t="s">
        <v>20</v>
      </c>
      <c r="J782" t="s">
        <v>20</v>
      </c>
      <c r="K782" s="7">
        <f t="shared" si="38"/>
        <v>321</v>
      </c>
      <c r="L782">
        <v>164</v>
      </c>
      <c r="M782" s="6">
        <f>IF(ISERROR(E782/L782),0,E782/L782)</f>
        <v>33.054878048780488</v>
      </c>
      <c r="N782" t="s">
        <v>21</v>
      </c>
      <c r="O782" t="s">
        <v>22</v>
      </c>
      <c r="P782">
        <v>1469163600</v>
      </c>
      <c r="Q782">
        <v>1470805200</v>
      </c>
      <c r="R782" s="10">
        <f t="shared" si="36"/>
        <v>42573.208333333328</v>
      </c>
      <c r="S782" s="10">
        <f t="shared" si="36"/>
        <v>42592.208333333328</v>
      </c>
      <c r="T782" t="b">
        <v>0</v>
      </c>
      <c r="U782" t="b">
        <v>1</v>
      </c>
      <c r="V782" t="s">
        <v>53</v>
      </c>
      <c r="W782" t="s">
        <v>2039</v>
      </c>
      <c r="X782" t="s">
        <v>2047</v>
      </c>
    </row>
    <row r="783" spans="1:24" ht="46.8" x14ac:dyDescent="0.3">
      <c r="A783">
        <v>781</v>
      </c>
      <c r="B783" t="s">
        <v>1597</v>
      </c>
      <c r="C783" s="3" t="s">
        <v>1598</v>
      </c>
      <c r="D783">
        <v>8700</v>
      </c>
      <c r="E783" s="7">
        <f>IF(ISERROR(F783*H783),0,F783*H783)</f>
        <v>5296.8</v>
      </c>
      <c r="F783">
        <v>4414</v>
      </c>
      <c r="G783" s="7">
        <f t="shared" si="37"/>
        <v>60.882758620689657</v>
      </c>
      <c r="H783">
        <v>1.2</v>
      </c>
      <c r="I783" t="s">
        <v>74</v>
      </c>
      <c r="J783" t="s">
        <v>74</v>
      </c>
      <c r="K783" s="7">
        <f t="shared" si="38"/>
        <v>-3403.2</v>
      </c>
      <c r="L783">
        <v>56</v>
      </c>
      <c r="M783" s="6">
        <f>IF(ISERROR(E783/L783),0,E783/L783)</f>
        <v>94.585714285714289</v>
      </c>
      <c r="N783" t="s">
        <v>98</v>
      </c>
      <c r="O783" t="s">
        <v>99</v>
      </c>
      <c r="P783">
        <v>1288501200</v>
      </c>
      <c r="Q783">
        <v>1292911200</v>
      </c>
      <c r="R783" s="10">
        <f t="shared" si="36"/>
        <v>40482.208333333336</v>
      </c>
      <c r="S783" s="10">
        <f t="shared" si="36"/>
        <v>40533.25</v>
      </c>
      <c r="T783" t="b">
        <v>0</v>
      </c>
      <c r="U783" t="b">
        <v>0</v>
      </c>
      <c r="V783" t="s">
        <v>33</v>
      </c>
      <c r="W783" t="s">
        <v>2038</v>
      </c>
      <c r="X783" t="s">
        <v>2044</v>
      </c>
    </row>
    <row r="784" spans="1:24" ht="46.8" x14ac:dyDescent="0.3">
      <c r="A784">
        <v>782</v>
      </c>
      <c r="B784" t="s">
        <v>1599</v>
      </c>
      <c r="C784" s="3" t="s">
        <v>1600</v>
      </c>
      <c r="D784">
        <v>5100</v>
      </c>
      <c r="E784" s="7">
        <f>IF(ISERROR(F784*H784),0,F784*H784)</f>
        <v>10981</v>
      </c>
      <c r="F784">
        <v>10981</v>
      </c>
      <c r="G784" s="7">
        <f t="shared" si="37"/>
        <v>215.31372549019611</v>
      </c>
      <c r="H784">
        <v>1</v>
      </c>
      <c r="I784" t="s">
        <v>20</v>
      </c>
      <c r="J784" t="s">
        <v>20</v>
      </c>
      <c r="K784" s="7">
        <f t="shared" si="38"/>
        <v>5881</v>
      </c>
      <c r="L784">
        <v>161</v>
      </c>
      <c r="M784" s="6">
        <f>IF(ISERROR(E784/L784),0,E784/L784)</f>
        <v>68.204968944099377</v>
      </c>
      <c r="N784" t="s">
        <v>21</v>
      </c>
      <c r="O784" t="s">
        <v>22</v>
      </c>
      <c r="P784">
        <v>1298959200</v>
      </c>
      <c r="Q784">
        <v>1301374800</v>
      </c>
      <c r="R784" s="10">
        <f t="shared" si="36"/>
        <v>40603.25</v>
      </c>
      <c r="S784" s="10">
        <f t="shared" si="36"/>
        <v>40631.208333333336</v>
      </c>
      <c r="T784" t="b">
        <v>0</v>
      </c>
      <c r="U784" t="b">
        <v>1</v>
      </c>
      <c r="V784" t="s">
        <v>71</v>
      </c>
      <c r="W784" t="s">
        <v>2039</v>
      </c>
      <c r="X784" t="s">
        <v>2051</v>
      </c>
    </row>
    <row r="785" spans="1:24" ht="46.8" x14ac:dyDescent="0.3">
      <c r="A785">
        <v>783</v>
      </c>
      <c r="B785" t="s">
        <v>1601</v>
      </c>
      <c r="C785" s="3" t="s">
        <v>1602</v>
      </c>
      <c r="D785">
        <v>7400</v>
      </c>
      <c r="E785" s="7">
        <f>IF(ISERROR(F785*H785),0,F785*H785)</f>
        <v>10451</v>
      </c>
      <c r="F785">
        <v>10451</v>
      </c>
      <c r="G785" s="7">
        <f t="shared" si="37"/>
        <v>141.22972972972974</v>
      </c>
      <c r="H785">
        <v>1</v>
      </c>
      <c r="I785" t="s">
        <v>20</v>
      </c>
      <c r="J785" t="s">
        <v>20</v>
      </c>
      <c r="K785" s="7">
        <f t="shared" si="38"/>
        <v>3051</v>
      </c>
      <c r="L785">
        <v>138</v>
      </c>
      <c r="M785" s="6">
        <f>IF(ISERROR(E785/L785),0,E785/L785)</f>
        <v>75.731884057971016</v>
      </c>
      <c r="N785" t="s">
        <v>21</v>
      </c>
      <c r="O785" t="s">
        <v>22</v>
      </c>
      <c r="P785">
        <v>1387260000</v>
      </c>
      <c r="Q785">
        <v>1387864800</v>
      </c>
      <c r="R785" s="10">
        <f t="shared" si="36"/>
        <v>41625.25</v>
      </c>
      <c r="S785" s="10">
        <f t="shared" si="36"/>
        <v>41632.25</v>
      </c>
      <c r="T785" t="b">
        <v>0</v>
      </c>
      <c r="U785" t="b">
        <v>0</v>
      </c>
      <c r="V785" t="s">
        <v>23</v>
      </c>
      <c r="W785" t="s">
        <v>2036</v>
      </c>
      <c r="X785" t="s">
        <v>2042</v>
      </c>
    </row>
    <row r="786" spans="1:24" ht="46.8" x14ac:dyDescent="0.3">
      <c r="A786">
        <v>784</v>
      </c>
      <c r="B786" t="s">
        <v>1603</v>
      </c>
      <c r="C786" s="3" t="s">
        <v>1604</v>
      </c>
      <c r="D786">
        <v>88900</v>
      </c>
      <c r="E786" s="7">
        <f>IF(ISERROR(F786*H786),0,F786*H786)</f>
        <v>102535</v>
      </c>
      <c r="F786">
        <v>102535</v>
      </c>
      <c r="G786" s="7">
        <f t="shared" si="37"/>
        <v>115.33745781777279</v>
      </c>
      <c r="H786">
        <v>1</v>
      </c>
      <c r="I786" t="s">
        <v>20</v>
      </c>
      <c r="J786" t="s">
        <v>20</v>
      </c>
      <c r="K786" s="7">
        <f t="shared" si="38"/>
        <v>13635</v>
      </c>
      <c r="L786">
        <v>3308</v>
      </c>
      <c r="M786" s="6">
        <f>IF(ISERROR(E786/L786),0,E786/L786)</f>
        <v>30.996070133010882</v>
      </c>
      <c r="N786" t="s">
        <v>21</v>
      </c>
      <c r="O786" t="s">
        <v>22</v>
      </c>
      <c r="P786">
        <v>1457244000</v>
      </c>
      <c r="Q786">
        <v>1458190800</v>
      </c>
      <c r="R786" s="10">
        <f t="shared" si="36"/>
        <v>42435.25</v>
      </c>
      <c r="S786" s="10">
        <f t="shared" si="36"/>
        <v>42446.208333333328</v>
      </c>
      <c r="T786" t="b">
        <v>0</v>
      </c>
      <c r="U786" t="b">
        <v>0</v>
      </c>
      <c r="V786" t="s">
        <v>28</v>
      </c>
      <c r="W786" t="s">
        <v>2037</v>
      </c>
      <c r="X786" t="s">
        <v>2043</v>
      </c>
    </row>
    <row r="787" spans="1:24" ht="62.4" x14ac:dyDescent="0.3">
      <c r="A787">
        <v>785</v>
      </c>
      <c r="B787" t="s">
        <v>1605</v>
      </c>
      <c r="C787" s="3" t="s">
        <v>1606</v>
      </c>
      <c r="D787">
        <v>6700</v>
      </c>
      <c r="E787" s="7">
        <f>IF(ISERROR(F787*H787),0,F787*H787)</f>
        <v>8927.91</v>
      </c>
      <c r="F787">
        <v>12939</v>
      </c>
      <c r="G787" s="7">
        <f t="shared" si="37"/>
        <v>133.2523880597015</v>
      </c>
      <c r="H787">
        <v>0.69</v>
      </c>
      <c r="I787" t="s">
        <v>20</v>
      </c>
      <c r="J787" t="s">
        <v>20</v>
      </c>
      <c r="K787" s="7">
        <f t="shared" si="38"/>
        <v>2227.91</v>
      </c>
      <c r="L787">
        <v>127</v>
      </c>
      <c r="M787" s="6">
        <f>IF(ISERROR(E787/L787),0,E787/L787)</f>
        <v>70.298503937007879</v>
      </c>
      <c r="N787" t="s">
        <v>26</v>
      </c>
      <c r="O787" t="s">
        <v>27</v>
      </c>
      <c r="P787">
        <v>1556341200</v>
      </c>
      <c r="Q787">
        <v>1559278800</v>
      </c>
      <c r="R787" s="10">
        <f t="shared" si="36"/>
        <v>43582.208333333328</v>
      </c>
      <c r="S787" s="10">
        <f t="shared" si="36"/>
        <v>43616.208333333328</v>
      </c>
      <c r="T787" t="b">
        <v>0</v>
      </c>
      <c r="U787" t="b">
        <v>1</v>
      </c>
      <c r="V787" t="s">
        <v>71</v>
      </c>
      <c r="W787" t="s">
        <v>2039</v>
      </c>
      <c r="X787" t="s">
        <v>2051</v>
      </c>
    </row>
    <row r="788" spans="1:24" ht="46.8" x14ac:dyDescent="0.3">
      <c r="A788">
        <v>786</v>
      </c>
      <c r="B788" t="s">
        <v>1607</v>
      </c>
      <c r="C788" s="3" t="s">
        <v>1608</v>
      </c>
      <c r="D788">
        <v>1500</v>
      </c>
      <c r="E788" s="7">
        <f>IF(ISERROR(F788*H788),0,F788*H788)</f>
        <v>12259.52</v>
      </c>
      <c r="F788">
        <v>10946</v>
      </c>
      <c r="G788" s="7">
        <f t="shared" si="37"/>
        <v>817.30133333333333</v>
      </c>
      <c r="H788">
        <v>1.1200000000000001</v>
      </c>
      <c r="I788" t="s">
        <v>20</v>
      </c>
      <c r="J788" t="s">
        <v>20</v>
      </c>
      <c r="K788" s="7">
        <f t="shared" si="38"/>
        <v>10759.52</v>
      </c>
      <c r="L788">
        <v>207</v>
      </c>
      <c r="M788" s="6">
        <f>IF(ISERROR(E788/L788),0,E788/L788)</f>
        <v>59.224734299516911</v>
      </c>
      <c r="N788" t="s">
        <v>107</v>
      </c>
      <c r="O788" t="s">
        <v>108</v>
      </c>
      <c r="P788">
        <v>1522126800</v>
      </c>
      <c r="Q788">
        <v>1522731600</v>
      </c>
      <c r="R788" s="10">
        <f t="shared" si="36"/>
        <v>43186.208333333328</v>
      </c>
      <c r="S788" s="10">
        <f t="shared" si="36"/>
        <v>43193.208333333328</v>
      </c>
      <c r="T788" t="b">
        <v>0</v>
      </c>
      <c r="U788" t="b">
        <v>1</v>
      </c>
      <c r="V788" t="s">
        <v>159</v>
      </c>
      <c r="W788" t="s">
        <v>2036</v>
      </c>
      <c r="X788" t="s">
        <v>2060</v>
      </c>
    </row>
    <row r="789" spans="1:24" ht="46.8" x14ac:dyDescent="0.3">
      <c r="A789">
        <v>787</v>
      </c>
      <c r="B789" t="s">
        <v>1609</v>
      </c>
      <c r="C789" s="3" t="s">
        <v>1610</v>
      </c>
      <c r="D789">
        <v>61200</v>
      </c>
      <c r="E789" s="7">
        <f>IF(ISERROR(F789*H789),0,F789*H789)</f>
        <v>45135.56</v>
      </c>
      <c r="F789">
        <v>60994</v>
      </c>
      <c r="G789" s="7">
        <f t="shared" si="37"/>
        <v>73.750915032679728</v>
      </c>
      <c r="H789">
        <v>0.74</v>
      </c>
      <c r="I789" t="s">
        <v>14</v>
      </c>
      <c r="J789" t="s">
        <v>14</v>
      </c>
      <c r="K789" s="7">
        <f t="shared" si="38"/>
        <v>-16064.440000000002</v>
      </c>
      <c r="L789">
        <v>859</v>
      </c>
      <c r="M789" s="6">
        <f>IF(ISERROR(E789/L789),0,E789/L789)</f>
        <v>52.544307334109426</v>
      </c>
      <c r="N789" t="s">
        <v>15</v>
      </c>
      <c r="O789" t="s">
        <v>16</v>
      </c>
      <c r="P789">
        <v>1305954000</v>
      </c>
      <c r="Q789">
        <v>1306731600</v>
      </c>
      <c r="R789" s="10">
        <f t="shared" si="36"/>
        <v>40684.208333333336</v>
      </c>
      <c r="S789" s="10">
        <f t="shared" si="36"/>
        <v>40693.208333333336</v>
      </c>
      <c r="T789" t="b">
        <v>0</v>
      </c>
      <c r="U789" t="b">
        <v>0</v>
      </c>
      <c r="V789" t="s">
        <v>23</v>
      </c>
      <c r="W789" t="s">
        <v>2036</v>
      </c>
      <c r="X789" t="s">
        <v>2042</v>
      </c>
    </row>
    <row r="790" spans="1:24" ht="46.8" x14ac:dyDescent="0.3">
      <c r="A790">
        <v>788</v>
      </c>
      <c r="B790" t="s">
        <v>1611</v>
      </c>
      <c r="C790" s="3" t="s">
        <v>1612</v>
      </c>
      <c r="D790">
        <v>3600</v>
      </c>
      <c r="E790" s="7">
        <f>IF(ISERROR(F790*H790),0,F790*H790)</f>
        <v>3174</v>
      </c>
      <c r="F790">
        <v>3174</v>
      </c>
      <c r="G790" s="7">
        <f t="shared" si="37"/>
        <v>88.166666666666671</v>
      </c>
      <c r="H790">
        <v>1</v>
      </c>
      <c r="I790" t="s">
        <v>47</v>
      </c>
      <c r="J790" t="s">
        <v>47</v>
      </c>
      <c r="K790" s="7">
        <f t="shared" si="38"/>
        <v>-426</v>
      </c>
      <c r="L790">
        <v>31</v>
      </c>
      <c r="M790" s="6">
        <f>IF(ISERROR(E790/L790),0,E790/L790)</f>
        <v>102.38709677419355</v>
      </c>
      <c r="N790" t="s">
        <v>21</v>
      </c>
      <c r="O790" t="s">
        <v>22</v>
      </c>
      <c r="P790">
        <v>1350709200</v>
      </c>
      <c r="Q790">
        <v>1352527200</v>
      </c>
      <c r="R790" s="10">
        <f t="shared" si="36"/>
        <v>41202.208333333336</v>
      </c>
      <c r="S790" s="10">
        <f t="shared" si="36"/>
        <v>41223.25</v>
      </c>
      <c r="T790" t="b">
        <v>0</v>
      </c>
      <c r="U790" t="b">
        <v>0</v>
      </c>
      <c r="V790" t="s">
        <v>71</v>
      </c>
      <c r="W790" t="s">
        <v>2039</v>
      </c>
      <c r="X790" t="s">
        <v>2051</v>
      </c>
    </row>
    <row r="791" spans="1:24" ht="62.4" x14ac:dyDescent="0.3">
      <c r="A791">
        <v>789</v>
      </c>
      <c r="B791" t="s">
        <v>1613</v>
      </c>
      <c r="C791" s="3" t="s">
        <v>1614</v>
      </c>
      <c r="D791">
        <v>9000</v>
      </c>
      <c r="E791" s="7">
        <f>IF(ISERROR(F791*H791),0,F791*H791)</f>
        <v>3351</v>
      </c>
      <c r="F791">
        <v>3351</v>
      </c>
      <c r="G791" s="7">
        <f t="shared" si="37"/>
        <v>37.233333333333334</v>
      </c>
      <c r="H791">
        <v>1</v>
      </c>
      <c r="I791" t="s">
        <v>14</v>
      </c>
      <c r="J791" t="s">
        <v>14</v>
      </c>
      <c r="K791" s="7">
        <f t="shared" si="38"/>
        <v>-5649</v>
      </c>
      <c r="L791">
        <v>45</v>
      </c>
      <c r="M791" s="6">
        <f>IF(ISERROR(E791/L791),0,E791/L791)</f>
        <v>74.466666666666669</v>
      </c>
      <c r="N791" t="s">
        <v>21</v>
      </c>
      <c r="O791" t="s">
        <v>22</v>
      </c>
      <c r="P791">
        <v>1401166800</v>
      </c>
      <c r="Q791">
        <v>1404363600</v>
      </c>
      <c r="R791" s="10">
        <f t="shared" si="36"/>
        <v>41786.208333333336</v>
      </c>
      <c r="S791" s="10">
        <f t="shared" si="36"/>
        <v>41823.208333333336</v>
      </c>
      <c r="T791" t="b">
        <v>0</v>
      </c>
      <c r="U791" t="b">
        <v>0</v>
      </c>
      <c r="V791" t="s">
        <v>33</v>
      </c>
      <c r="W791" t="s">
        <v>2038</v>
      </c>
      <c r="X791" t="s">
        <v>2044</v>
      </c>
    </row>
    <row r="792" spans="1:24" ht="46.8" x14ac:dyDescent="0.3">
      <c r="A792">
        <v>790</v>
      </c>
      <c r="B792" t="s">
        <v>1615</v>
      </c>
      <c r="C792" s="3" t="s">
        <v>1616</v>
      </c>
      <c r="D792">
        <v>185900</v>
      </c>
      <c r="E792" s="7">
        <f>IF(ISERROR(F792*H792),0,F792*H792)</f>
        <v>56774</v>
      </c>
      <c r="F792">
        <v>56774</v>
      </c>
      <c r="G792" s="7">
        <f t="shared" si="37"/>
        <v>30.540075309306079</v>
      </c>
      <c r="H792">
        <v>1</v>
      </c>
      <c r="I792" t="s">
        <v>74</v>
      </c>
      <c r="J792" t="s">
        <v>74</v>
      </c>
      <c r="K792" s="7">
        <f t="shared" si="38"/>
        <v>-129126</v>
      </c>
      <c r="L792">
        <v>1113</v>
      </c>
      <c r="M792" s="6">
        <f>IF(ISERROR(E792/L792),0,E792/L792)</f>
        <v>51.009883198562441</v>
      </c>
      <c r="N792" t="s">
        <v>21</v>
      </c>
      <c r="O792" t="s">
        <v>22</v>
      </c>
      <c r="P792">
        <v>1266127200</v>
      </c>
      <c r="Q792">
        <v>1266645600</v>
      </c>
      <c r="R792" s="10">
        <f t="shared" si="36"/>
        <v>40223.25</v>
      </c>
      <c r="S792" s="10">
        <f t="shared" si="36"/>
        <v>40229.25</v>
      </c>
      <c r="T792" t="b">
        <v>0</v>
      </c>
      <c r="U792" t="b">
        <v>0</v>
      </c>
      <c r="V792" t="s">
        <v>33</v>
      </c>
      <c r="W792" t="s">
        <v>2038</v>
      </c>
      <c r="X792" t="s">
        <v>2044</v>
      </c>
    </row>
    <row r="793" spans="1:24" ht="46.8" x14ac:dyDescent="0.3">
      <c r="A793">
        <v>791</v>
      </c>
      <c r="B793" t="s">
        <v>1617</v>
      </c>
      <c r="C793" s="3" t="s">
        <v>1618</v>
      </c>
      <c r="D793">
        <v>2100</v>
      </c>
      <c r="E793" s="7">
        <f>IF(ISERROR(F793*H793),0,F793*H793)</f>
        <v>540</v>
      </c>
      <c r="F793">
        <v>540</v>
      </c>
      <c r="G793" s="7">
        <f t="shared" si="37"/>
        <v>25.714285714285712</v>
      </c>
      <c r="H793">
        <v>1</v>
      </c>
      <c r="I793" t="s">
        <v>14</v>
      </c>
      <c r="J793" t="s">
        <v>14</v>
      </c>
      <c r="K793" s="7">
        <f t="shared" si="38"/>
        <v>-1560</v>
      </c>
      <c r="L793">
        <v>6</v>
      </c>
      <c r="M793" s="6">
        <f>IF(ISERROR(E793/L793),0,E793/L793)</f>
        <v>90</v>
      </c>
      <c r="N793" t="s">
        <v>21</v>
      </c>
      <c r="O793" t="s">
        <v>22</v>
      </c>
      <c r="P793">
        <v>1481436000</v>
      </c>
      <c r="Q793">
        <v>1482818400</v>
      </c>
      <c r="R793" s="10">
        <f t="shared" si="36"/>
        <v>42715.25</v>
      </c>
      <c r="S793" s="10">
        <f t="shared" si="36"/>
        <v>42731.25</v>
      </c>
      <c r="T793" t="b">
        <v>0</v>
      </c>
      <c r="U793" t="b">
        <v>0</v>
      </c>
      <c r="V793" t="s">
        <v>17</v>
      </c>
      <c r="W793" t="s">
        <v>2035</v>
      </c>
      <c r="X793" t="s">
        <v>2041</v>
      </c>
    </row>
    <row r="794" spans="1:24" ht="46.8" x14ac:dyDescent="0.3">
      <c r="A794">
        <v>792</v>
      </c>
      <c r="B794" t="s">
        <v>1619</v>
      </c>
      <c r="C794" s="3" t="s">
        <v>1620</v>
      </c>
      <c r="D794">
        <v>2000</v>
      </c>
      <c r="E794" s="7">
        <f>IF(ISERROR(F794*H794),0,F794*H794)</f>
        <v>680</v>
      </c>
      <c r="F794">
        <v>680</v>
      </c>
      <c r="G794" s="7">
        <f t="shared" si="37"/>
        <v>34</v>
      </c>
      <c r="H794">
        <v>1</v>
      </c>
      <c r="I794" t="s">
        <v>14</v>
      </c>
      <c r="J794" t="s">
        <v>14</v>
      </c>
      <c r="K794" s="7">
        <f t="shared" si="38"/>
        <v>-1320</v>
      </c>
      <c r="L794">
        <v>7</v>
      </c>
      <c r="M794" s="6">
        <f>IF(ISERROR(E794/L794),0,E794/L794)</f>
        <v>97.142857142857139</v>
      </c>
      <c r="N794" t="s">
        <v>21</v>
      </c>
      <c r="O794" t="s">
        <v>22</v>
      </c>
      <c r="P794">
        <v>1372222800</v>
      </c>
      <c r="Q794">
        <v>1374642000</v>
      </c>
      <c r="R794" s="10">
        <f t="shared" si="36"/>
        <v>41451.208333333336</v>
      </c>
      <c r="S794" s="10">
        <f t="shared" si="36"/>
        <v>41479.208333333336</v>
      </c>
      <c r="T794" t="b">
        <v>0</v>
      </c>
      <c r="U794" t="b">
        <v>1</v>
      </c>
      <c r="V794" t="s">
        <v>33</v>
      </c>
      <c r="W794" t="s">
        <v>2038</v>
      </c>
      <c r="X794" t="s">
        <v>2044</v>
      </c>
    </row>
    <row r="795" spans="1:24" ht="46.8" x14ac:dyDescent="0.3">
      <c r="A795">
        <v>793</v>
      </c>
      <c r="B795" t="s">
        <v>1621</v>
      </c>
      <c r="C795" s="3" t="s">
        <v>1622</v>
      </c>
      <c r="D795">
        <v>1100</v>
      </c>
      <c r="E795" s="7">
        <f>IF(ISERROR(F795*H795),0,F795*H795)</f>
        <v>15654</v>
      </c>
      <c r="F795">
        <v>13045</v>
      </c>
      <c r="G795" s="7">
        <f t="shared" si="37"/>
        <v>1423.090909090909</v>
      </c>
      <c r="H795">
        <v>1.2</v>
      </c>
      <c r="I795" t="s">
        <v>20</v>
      </c>
      <c r="J795" t="s">
        <v>20</v>
      </c>
      <c r="K795" s="7">
        <f t="shared" si="38"/>
        <v>14554</v>
      </c>
      <c r="L795">
        <v>181</v>
      </c>
      <c r="M795" s="6">
        <f>IF(ISERROR(E795/L795),0,E795/L795)</f>
        <v>86.486187845303874</v>
      </c>
      <c r="N795" t="s">
        <v>98</v>
      </c>
      <c r="O795" t="s">
        <v>99</v>
      </c>
      <c r="P795">
        <v>1372136400</v>
      </c>
      <c r="Q795">
        <v>1372482000</v>
      </c>
      <c r="R795" s="10">
        <f t="shared" si="36"/>
        <v>41450.208333333336</v>
      </c>
      <c r="S795" s="10">
        <f t="shared" si="36"/>
        <v>41454.208333333336</v>
      </c>
      <c r="T795" t="b">
        <v>0</v>
      </c>
      <c r="U795" t="b">
        <v>0</v>
      </c>
      <c r="V795" t="s">
        <v>68</v>
      </c>
      <c r="W795" t="s">
        <v>2040</v>
      </c>
      <c r="X795" t="s">
        <v>2050</v>
      </c>
    </row>
    <row r="796" spans="1:24" ht="46.8" x14ac:dyDescent="0.3">
      <c r="A796">
        <v>794</v>
      </c>
      <c r="B796" t="s">
        <v>1623</v>
      </c>
      <c r="C796" s="3" t="s">
        <v>1624</v>
      </c>
      <c r="D796">
        <v>6600</v>
      </c>
      <c r="E796" s="7">
        <f>IF(ISERROR(F796*H796),0,F796*H796)</f>
        <v>8276</v>
      </c>
      <c r="F796">
        <v>8276</v>
      </c>
      <c r="G796" s="7">
        <f t="shared" si="37"/>
        <v>125.39393939393939</v>
      </c>
      <c r="H796">
        <v>1</v>
      </c>
      <c r="I796" t="s">
        <v>20</v>
      </c>
      <c r="J796" t="s">
        <v>20</v>
      </c>
      <c r="K796" s="7">
        <f t="shared" si="38"/>
        <v>1676</v>
      </c>
      <c r="L796">
        <v>110</v>
      </c>
      <c r="M796" s="6">
        <f>IF(ISERROR(E796/L796),0,E796/L796)</f>
        <v>75.236363636363635</v>
      </c>
      <c r="N796" t="s">
        <v>21</v>
      </c>
      <c r="O796" t="s">
        <v>22</v>
      </c>
      <c r="P796">
        <v>1513922400</v>
      </c>
      <c r="Q796">
        <v>1514959200</v>
      </c>
      <c r="R796" s="10">
        <f t="shared" si="36"/>
        <v>43091.25</v>
      </c>
      <c r="S796" s="10">
        <f t="shared" si="36"/>
        <v>43103.25</v>
      </c>
      <c r="T796" t="b">
        <v>0</v>
      </c>
      <c r="U796" t="b">
        <v>0</v>
      </c>
      <c r="V796" t="s">
        <v>23</v>
      </c>
      <c r="W796" t="s">
        <v>2036</v>
      </c>
      <c r="X796" t="s">
        <v>2042</v>
      </c>
    </row>
    <row r="797" spans="1:24" ht="46.8" x14ac:dyDescent="0.3">
      <c r="A797">
        <v>795</v>
      </c>
      <c r="B797" t="s">
        <v>1625</v>
      </c>
      <c r="C797" s="3" t="s">
        <v>1626</v>
      </c>
      <c r="D797">
        <v>7100</v>
      </c>
      <c r="E797" s="7">
        <f>IF(ISERROR(F797*H797),0,F797*H797)</f>
        <v>1022</v>
      </c>
      <c r="F797">
        <v>1022</v>
      </c>
      <c r="G797" s="7">
        <f t="shared" si="37"/>
        <v>14.394366197183098</v>
      </c>
      <c r="H797">
        <v>1</v>
      </c>
      <c r="I797" t="s">
        <v>14</v>
      </c>
      <c r="J797" t="s">
        <v>14</v>
      </c>
      <c r="K797" s="7">
        <f t="shared" si="38"/>
        <v>-6078</v>
      </c>
      <c r="L797">
        <v>31</v>
      </c>
      <c r="M797" s="6">
        <f>IF(ISERROR(E797/L797),0,E797/L797)</f>
        <v>32.967741935483872</v>
      </c>
      <c r="N797" t="s">
        <v>21</v>
      </c>
      <c r="O797" t="s">
        <v>22</v>
      </c>
      <c r="P797">
        <v>1477976400</v>
      </c>
      <c r="Q797">
        <v>1478235600</v>
      </c>
      <c r="R797" s="10">
        <f t="shared" si="36"/>
        <v>42675.208333333328</v>
      </c>
      <c r="S797" s="10">
        <f t="shared" si="36"/>
        <v>42678.208333333328</v>
      </c>
      <c r="T797" t="b">
        <v>0</v>
      </c>
      <c r="U797" t="b">
        <v>0</v>
      </c>
      <c r="V797" t="s">
        <v>53</v>
      </c>
      <c r="W797" t="s">
        <v>2039</v>
      </c>
      <c r="X797" t="s">
        <v>2047</v>
      </c>
    </row>
    <row r="798" spans="1:24" ht="46.8" x14ac:dyDescent="0.3">
      <c r="A798">
        <v>796</v>
      </c>
      <c r="B798" t="s">
        <v>1627</v>
      </c>
      <c r="C798" s="3" t="s">
        <v>1628</v>
      </c>
      <c r="D798">
        <v>7800</v>
      </c>
      <c r="E798" s="7">
        <f>IF(ISERROR(F798*H798),0,F798*H798)</f>
        <v>4275</v>
      </c>
      <c r="F798">
        <v>4275</v>
      </c>
      <c r="G798" s="7">
        <f t="shared" si="37"/>
        <v>54.807692307692314</v>
      </c>
      <c r="H798">
        <v>1</v>
      </c>
      <c r="I798" t="s">
        <v>14</v>
      </c>
      <c r="J798" t="s">
        <v>14</v>
      </c>
      <c r="K798" s="7">
        <f t="shared" si="38"/>
        <v>-3525</v>
      </c>
      <c r="L798">
        <v>78</v>
      </c>
      <c r="M798" s="6">
        <f>IF(ISERROR(E798/L798),0,E798/L798)</f>
        <v>54.807692307692307</v>
      </c>
      <c r="N798" t="s">
        <v>21</v>
      </c>
      <c r="O798" t="s">
        <v>22</v>
      </c>
      <c r="P798">
        <v>1407474000</v>
      </c>
      <c r="Q798">
        <v>1408078800</v>
      </c>
      <c r="R798" s="10">
        <f t="shared" si="36"/>
        <v>41859.208333333336</v>
      </c>
      <c r="S798" s="10">
        <f t="shared" si="36"/>
        <v>41866.208333333336</v>
      </c>
      <c r="T798" t="b">
        <v>0</v>
      </c>
      <c r="U798" t="b">
        <v>1</v>
      </c>
      <c r="V798" t="s">
        <v>292</v>
      </c>
      <c r="W798" t="s">
        <v>2052</v>
      </c>
      <c r="X798" t="s">
        <v>2063</v>
      </c>
    </row>
    <row r="799" spans="1:24" ht="46.8" x14ac:dyDescent="0.3">
      <c r="A799">
        <v>797</v>
      </c>
      <c r="B799" t="s">
        <v>1629</v>
      </c>
      <c r="C799" s="3" t="s">
        <v>1630</v>
      </c>
      <c r="D799">
        <v>7600</v>
      </c>
      <c r="E799" s="7">
        <f>IF(ISERROR(F799*H799),0,F799*H799)</f>
        <v>8332</v>
      </c>
      <c r="F799">
        <v>8332</v>
      </c>
      <c r="G799" s="7">
        <f t="shared" si="37"/>
        <v>109.63157894736841</v>
      </c>
      <c r="H799">
        <v>1</v>
      </c>
      <c r="I799" t="s">
        <v>20</v>
      </c>
      <c r="J799" t="s">
        <v>20</v>
      </c>
      <c r="K799" s="7">
        <f t="shared" si="38"/>
        <v>732</v>
      </c>
      <c r="L799">
        <v>185</v>
      </c>
      <c r="M799" s="6">
        <f>IF(ISERROR(E799/L799),0,E799/L799)</f>
        <v>45.037837837837834</v>
      </c>
      <c r="N799" t="s">
        <v>21</v>
      </c>
      <c r="O799" t="s">
        <v>22</v>
      </c>
      <c r="P799">
        <v>1546149600</v>
      </c>
      <c r="Q799">
        <v>1548136800</v>
      </c>
      <c r="R799" s="10">
        <f t="shared" si="36"/>
        <v>43464.25</v>
      </c>
      <c r="S799" s="10">
        <f t="shared" si="36"/>
        <v>43487.25</v>
      </c>
      <c r="T799" t="b">
        <v>0</v>
      </c>
      <c r="U799" t="b">
        <v>0</v>
      </c>
      <c r="V799" t="s">
        <v>28</v>
      </c>
      <c r="W799" t="s">
        <v>2037</v>
      </c>
      <c r="X799" t="s">
        <v>2043</v>
      </c>
    </row>
    <row r="800" spans="1:24" ht="46.8" x14ac:dyDescent="0.3">
      <c r="A800">
        <v>798</v>
      </c>
      <c r="B800" t="s">
        <v>1631</v>
      </c>
      <c r="C800" s="3" t="s">
        <v>1632</v>
      </c>
      <c r="D800">
        <v>3400</v>
      </c>
      <c r="E800" s="7">
        <f>IF(ISERROR(F800*H800),0,F800*H800)</f>
        <v>6408</v>
      </c>
      <c r="F800">
        <v>6408</v>
      </c>
      <c r="G800" s="7">
        <f t="shared" si="37"/>
        <v>188.47058823529412</v>
      </c>
      <c r="H800">
        <v>1</v>
      </c>
      <c r="I800" t="s">
        <v>20</v>
      </c>
      <c r="J800" t="s">
        <v>20</v>
      </c>
      <c r="K800" s="7">
        <f t="shared" si="38"/>
        <v>3008</v>
      </c>
      <c r="L800">
        <v>121</v>
      </c>
      <c r="M800" s="6">
        <f>IF(ISERROR(E800/L800),0,E800/L800)</f>
        <v>52.958677685950413</v>
      </c>
      <c r="N800" t="s">
        <v>21</v>
      </c>
      <c r="O800" t="s">
        <v>22</v>
      </c>
      <c r="P800">
        <v>1338440400</v>
      </c>
      <c r="Q800">
        <v>1340859600</v>
      </c>
      <c r="R800" s="10">
        <f t="shared" si="36"/>
        <v>41060.208333333336</v>
      </c>
      <c r="S800" s="10">
        <f t="shared" si="36"/>
        <v>41088.208333333336</v>
      </c>
      <c r="T800" t="b">
        <v>0</v>
      </c>
      <c r="U800" t="b">
        <v>1</v>
      </c>
      <c r="V800" t="s">
        <v>33</v>
      </c>
      <c r="W800" t="s">
        <v>2038</v>
      </c>
      <c r="X800" t="s">
        <v>2044</v>
      </c>
    </row>
    <row r="801" spans="1:24" ht="46.8" x14ac:dyDescent="0.3">
      <c r="A801">
        <v>799</v>
      </c>
      <c r="B801" t="s">
        <v>1633</v>
      </c>
      <c r="C801" s="3" t="s">
        <v>1634</v>
      </c>
      <c r="D801">
        <v>84500</v>
      </c>
      <c r="E801" s="7">
        <f>IF(ISERROR(F801*H801),0,F801*H801)</f>
        <v>99254.700000000012</v>
      </c>
      <c r="F801">
        <v>73522</v>
      </c>
      <c r="G801" s="7">
        <f t="shared" si="37"/>
        <v>117.46118343195269</v>
      </c>
      <c r="H801">
        <v>1.35</v>
      </c>
      <c r="I801" t="s">
        <v>14</v>
      </c>
      <c r="J801" t="s">
        <v>20</v>
      </c>
      <c r="K801" s="7">
        <f t="shared" si="38"/>
        <v>14754.700000000012</v>
      </c>
      <c r="L801">
        <v>1225</v>
      </c>
      <c r="M801" s="6">
        <f>IF(ISERROR(E801/L801),0,E801/L801)</f>
        <v>81.024244897959193</v>
      </c>
      <c r="N801" t="s">
        <v>40</v>
      </c>
      <c r="O801" t="s">
        <v>41</v>
      </c>
      <c r="P801">
        <v>1454133600</v>
      </c>
      <c r="Q801">
        <v>1454479200</v>
      </c>
      <c r="R801" s="10">
        <f t="shared" si="36"/>
        <v>42399.25</v>
      </c>
      <c r="S801" s="10">
        <f t="shared" si="36"/>
        <v>42403.25</v>
      </c>
      <c r="T801" t="b">
        <v>0</v>
      </c>
      <c r="U801" t="b">
        <v>0</v>
      </c>
      <c r="V801" t="s">
        <v>33</v>
      </c>
      <c r="W801" t="s">
        <v>2038</v>
      </c>
      <c r="X801" t="s">
        <v>2044</v>
      </c>
    </row>
    <row r="802" spans="1:24" ht="46.8" x14ac:dyDescent="0.3">
      <c r="A802">
        <v>800</v>
      </c>
      <c r="B802" t="s">
        <v>1635</v>
      </c>
      <c r="C802" s="3" t="s">
        <v>1636</v>
      </c>
      <c r="D802">
        <v>100</v>
      </c>
      <c r="E802" s="7">
        <f>IF(ISERROR(F802*H802),0,F802*H802)</f>
        <v>1.2</v>
      </c>
      <c r="F802">
        <v>1</v>
      </c>
      <c r="G802" s="7">
        <f t="shared" si="37"/>
        <v>1.2</v>
      </c>
      <c r="H802">
        <v>1.2</v>
      </c>
      <c r="I802" t="s">
        <v>14</v>
      </c>
      <c r="J802" t="s">
        <v>14</v>
      </c>
      <c r="K802" s="7">
        <f t="shared" si="38"/>
        <v>-98.8</v>
      </c>
      <c r="L802">
        <v>1</v>
      </c>
      <c r="M802" s="6">
        <f>IF(ISERROR(E802/L802),0,E802/L802)</f>
        <v>1.2</v>
      </c>
      <c r="N802" t="s">
        <v>98</v>
      </c>
      <c r="O802" t="s">
        <v>99</v>
      </c>
      <c r="P802">
        <v>1434085200</v>
      </c>
      <c r="Q802">
        <v>1434430800</v>
      </c>
      <c r="R802" s="10">
        <f t="shared" si="36"/>
        <v>42167.208333333328</v>
      </c>
      <c r="S802" s="10">
        <f t="shared" si="36"/>
        <v>42171.208333333328</v>
      </c>
      <c r="T802" t="b">
        <v>0</v>
      </c>
      <c r="U802" t="b">
        <v>0</v>
      </c>
      <c r="V802" t="s">
        <v>23</v>
      </c>
      <c r="W802" t="s">
        <v>2036</v>
      </c>
      <c r="X802" t="s">
        <v>2042</v>
      </c>
    </row>
    <row r="803" spans="1:24" ht="46.8" x14ac:dyDescent="0.3">
      <c r="A803">
        <v>801</v>
      </c>
      <c r="B803" t="s">
        <v>1637</v>
      </c>
      <c r="C803" s="3" t="s">
        <v>1638</v>
      </c>
      <c r="D803">
        <v>2300</v>
      </c>
      <c r="E803" s="7">
        <f>IF(ISERROR(F803*H803),0,F803*H803)</f>
        <v>4667</v>
      </c>
      <c r="F803">
        <v>4667</v>
      </c>
      <c r="G803" s="7">
        <f t="shared" si="37"/>
        <v>202.9130434782609</v>
      </c>
      <c r="H803">
        <v>1</v>
      </c>
      <c r="I803" t="s">
        <v>20</v>
      </c>
      <c r="J803" t="s">
        <v>20</v>
      </c>
      <c r="K803" s="7">
        <f t="shared" si="38"/>
        <v>2367</v>
      </c>
      <c r="L803">
        <v>106</v>
      </c>
      <c r="M803" s="6">
        <f>IF(ISERROR(E803/L803),0,E803/L803)</f>
        <v>44.028301886792455</v>
      </c>
      <c r="N803" t="s">
        <v>21</v>
      </c>
      <c r="O803" t="s">
        <v>22</v>
      </c>
      <c r="P803">
        <v>1577772000</v>
      </c>
      <c r="Q803">
        <v>1579672800</v>
      </c>
      <c r="R803" s="10">
        <f t="shared" si="36"/>
        <v>43830.25</v>
      </c>
      <c r="S803" s="10">
        <f t="shared" si="36"/>
        <v>43852.25</v>
      </c>
      <c r="T803" t="b">
        <v>0</v>
      </c>
      <c r="U803" t="b">
        <v>1</v>
      </c>
      <c r="V803" t="s">
        <v>122</v>
      </c>
      <c r="W803" t="s">
        <v>2056</v>
      </c>
      <c r="X803" t="s">
        <v>2057</v>
      </c>
    </row>
    <row r="804" spans="1:24" ht="62.4" x14ac:dyDescent="0.3">
      <c r="A804">
        <v>802</v>
      </c>
      <c r="B804" t="s">
        <v>1639</v>
      </c>
      <c r="C804" s="3" t="s">
        <v>1640</v>
      </c>
      <c r="D804">
        <v>6200</v>
      </c>
      <c r="E804" s="7">
        <f>IF(ISERROR(F804*H804),0,F804*H804)</f>
        <v>12216</v>
      </c>
      <c r="F804">
        <v>12216</v>
      </c>
      <c r="G804" s="7">
        <f t="shared" si="37"/>
        <v>197.03225806451613</v>
      </c>
      <c r="H804">
        <v>1</v>
      </c>
      <c r="I804" t="s">
        <v>20</v>
      </c>
      <c r="J804" t="s">
        <v>20</v>
      </c>
      <c r="K804" s="7">
        <f t="shared" si="38"/>
        <v>6016</v>
      </c>
      <c r="L804">
        <v>142</v>
      </c>
      <c r="M804" s="6">
        <f>IF(ISERROR(E804/L804),0,E804/L804)</f>
        <v>86.028169014084511</v>
      </c>
      <c r="N804" t="s">
        <v>21</v>
      </c>
      <c r="O804" t="s">
        <v>22</v>
      </c>
      <c r="P804">
        <v>1562216400</v>
      </c>
      <c r="Q804">
        <v>1562389200</v>
      </c>
      <c r="R804" s="10">
        <f t="shared" si="36"/>
        <v>43650.208333333328</v>
      </c>
      <c r="S804" s="10">
        <f t="shared" si="36"/>
        <v>43652.208333333328</v>
      </c>
      <c r="T804" t="b">
        <v>0</v>
      </c>
      <c r="U804" t="b">
        <v>0</v>
      </c>
      <c r="V804" t="s">
        <v>122</v>
      </c>
      <c r="W804" t="s">
        <v>2056</v>
      </c>
      <c r="X804" t="s">
        <v>2057</v>
      </c>
    </row>
    <row r="805" spans="1:24" ht="62.4" x14ac:dyDescent="0.3">
      <c r="A805">
        <v>803</v>
      </c>
      <c r="B805" t="s">
        <v>1641</v>
      </c>
      <c r="C805" s="3" t="s">
        <v>1642</v>
      </c>
      <c r="D805">
        <v>6100</v>
      </c>
      <c r="E805" s="7">
        <f>IF(ISERROR(F805*H805),0,F805*H805)</f>
        <v>6527</v>
      </c>
      <c r="F805">
        <v>6527</v>
      </c>
      <c r="G805" s="7">
        <f t="shared" si="37"/>
        <v>107</v>
      </c>
      <c r="H805">
        <v>1</v>
      </c>
      <c r="I805" t="s">
        <v>20</v>
      </c>
      <c r="J805" t="s">
        <v>20</v>
      </c>
      <c r="K805" s="7">
        <f t="shared" si="38"/>
        <v>427</v>
      </c>
      <c r="L805">
        <v>233</v>
      </c>
      <c r="M805" s="6">
        <f>IF(ISERROR(E805/L805),0,E805/L805)</f>
        <v>28.012875536480685</v>
      </c>
      <c r="N805" t="s">
        <v>21</v>
      </c>
      <c r="O805" t="s">
        <v>22</v>
      </c>
      <c r="P805">
        <v>1548568800</v>
      </c>
      <c r="Q805">
        <v>1551506400</v>
      </c>
      <c r="R805" s="10">
        <f t="shared" si="36"/>
        <v>43492.25</v>
      </c>
      <c r="S805" s="10">
        <f t="shared" si="36"/>
        <v>43526.25</v>
      </c>
      <c r="T805" t="b">
        <v>0</v>
      </c>
      <c r="U805" t="b">
        <v>0</v>
      </c>
      <c r="V805" t="s">
        <v>33</v>
      </c>
      <c r="W805" t="s">
        <v>2038</v>
      </c>
      <c r="X805" t="s">
        <v>2044</v>
      </c>
    </row>
    <row r="806" spans="1:24" ht="62.4" x14ac:dyDescent="0.3">
      <c r="A806">
        <v>804</v>
      </c>
      <c r="B806" t="s">
        <v>1643</v>
      </c>
      <c r="C806" s="3" t="s">
        <v>1644</v>
      </c>
      <c r="D806">
        <v>2600</v>
      </c>
      <c r="E806" s="7">
        <f>IF(ISERROR(F806*H806),0,F806*H806)</f>
        <v>6987</v>
      </c>
      <c r="F806">
        <v>6987</v>
      </c>
      <c r="G806" s="7">
        <f t="shared" si="37"/>
        <v>268.73076923076923</v>
      </c>
      <c r="H806">
        <v>1</v>
      </c>
      <c r="I806" t="s">
        <v>20</v>
      </c>
      <c r="J806" t="s">
        <v>20</v>
      </c>
      <c r="K806" s="7">
        <f t="shared" si="38"/>
        <v>4387</v>
      </c>
      <c r="L806">
        <v>218</v>
      </c>
      <c r="M806" s="6">
        <f>IF(ISERROR(E806/L806),0,E806/L806)</f>
        <v>32.050458715596328</v>
      </c>
      <c r="N806" t="s">
        <v>21</v>
      </c>
      <c r="O806" t="s">
        <v>22</v>
      </c>
      <c r="P806">
        <v>1514872800</v>
      </c>
      <c r="Q806">
        <v>1516600800</v>
      </c>
      <c r="R806" s="10">
        <f t="shared" si="36"/>
        <v>43102.25</v>
      </c>
      <c r="S806" s="10">
        <f t="shared" si="36"/>
        <v>43122.25</v>
      </c>
      <c r="T806" t="b">
        <v>0</v>
      </c>
      <c r="U806" t="b">
        <v>0</v>
      </c>
      <c r="V806" t="s">
        <v>23</v>
      </c>
      <c r="W806" t="s">
        <v>2036</v>
      </c>
      <c r="X806" t="s">
        <v>2042</v>
      </c>
    </row>
    <row r="807" spans="1:24" ht="62.4" x14ac:dyDescent="0.3">
      <c r="A807">
        <v>805</v>
      </c>
      <c r="B807" t="s">
        <v>1645</v>
      </c>
      <c r="C807" s="3" t="s">
        <v>1646</v>
      </c>
      <c r="D807">
        <v>9700</v>
      </c>
      <c r="E807" s="7">
        <f>IF(ISERROR(F807*H807),0,F807*H807)</f>
        <v>3403.08</v>
      </c>
      <c r="F807">
        <v>4932</v>
      </c>
      <c r="G807" s="7">
        <f t="shared" si="37"/>
        <v>35.08329896907216</v>
      </c>
      <c r="H807">
        <v>0.69</v>
      </c>
      <c r="I807" t="s">
        <v>14</v>
      </c>
      <c r="J807" t="s">
        <v>14</v>
      </c>
      <c r="K807" s="7">
        <f t="shared" si="38"/>
        <v>-6296.92</v>
      </c>
      <c r="L807">
        <v>67</v>
      </c>
      <c r="M807" s="6">
        <f>IF(ISERROR(E807/L807),0,E807/L807)</f>
        <v>50.79223880597015</v>
      </c>
      <c r="N807" t="s">
        <v>26</v>
      </c>
      <c r="O807" t="s">
        <v>27</v>
      </c>
      <c r="P807">
        <v>1416031200</v>
      </c>
      <c r="Q807">
        <v>1420437600</v>
      </c>
      <c r="R807" s="10">
        <f t="shared" si="36"/>
        <v>41958.25</v>
      </c>
      <c r="S807" s="10">
        <f t="shared" si="36"/>
        <v>42009.25</v>
      </c>
      <c r="T807" t="b">
        <v>0</v>
      </c>
      <c r="U807" t="b">
        <v>0</v>
      </c>
      <c r="V807" t="s">
        <v>42</v>
      </c>
      <c r="W807" t="s">
        <v>2039</v>
      </c>
      <c r="X807" t="s">
        <v>2045</v>
      </c>
    </row>
    <row r="808" spans="1:24" ht="31.2" x14ac:dyDescent="0.3">
      <c r="A808">
        <v>806</v>
      </c>
      <c r="B808" t="s">
        <v>1647</v>
      </c>
      <c r="C808" s="3" t="s">
        <v>1648</v>
      </c>
      <c r="D808">
        <v>700</v>
      </c>
      <c r="E808" s="7">
        <f>IF(ISERROR(F808*H808),0,F808*H808)</f>
        <v>8262</v>
      </c>
      <c r="F808">
        <v>8262</v>
      </c>
      <c r="G808" s="7">
        <f t="shared" si="37"/>
        <v>1180.2857142857142</v>
      </c>
      <c r="H808">
        <v>1</v>
      </c>
      <c r="I808" t="s">
        <v>20</v>
      </c>
      <c r="J808" t="s">
        <v>20</v>
      </c>
      <c r="K808" s="7">
        <f t="shared" si="38"/>
        <v>7562</v>
      </c>
      <c r="L808">
        <v>76</v>
      </c>
      <c r="M808" s="6">
        <f>IF(ISERROR(E808/L808),0,E808/L808)</f>
        <v>108.71052631578948</v>
      </c>
      <c r="N808" t="s">
        <v>21</v>
      </c>
      <c r="O808" t="s">
        <v>22</v>
      </c>
      <c r="P808">
        <v>1330927200</v>
      </c>
      <c r="Q808">
        <v>1332997200</v>
      </c>
      <c r="R808" s="10">
        <f t="shared" si="36"/>
        <v>40973.25</v>
      </c>
      <c r="S808" s="10">
        <f t="shared" si="36"/>
        <v>40997.208333333336</v>
      </c>
      <c r="T808" t="b">
        <v>0</v>
      </c>
      <c r="U808" t="b">
        <v>1</v>
      </c>
      <c r="V808" t="s">
        <v>53</v>
      </c>
      <c r="W808" t="s">
        <v>2039</v>
      </c>
      <c r="X808" t="s">
        <v>2047</v>
      </c>
    </row>
    <row r="809" spans="1:24" ht="46.8" x14ac:dyDescent="0.3">
      <c r="A809">
        <v>807</v>
      </c>
      <c r="B809" t="s">
        <v>1649</v>
      </c>
      <c r="C809" s="3" t="s">
        <v>1650</v>
      </c>
      <c r="D809">
        <v>700</v>
      </c>
      <c r="E809" s="7">
        <f>IF(ISERROR(F809*H809),0,F809*H809)</f>
        <v>1848</v>
      </c>
      <c r="F809">
        <v>1848</v>
      </c>
      <c r="G809" s="7">
        <f t="shared" si="37"/>
        <v>264</v>
      </c>
      <c r="H809">
        <v>1</v>
      </c>
      <c r="I809" t="s">
        <v>20</v>
      </c>
      <c r="J809" t="s">
        <v>20</v>
      </c>
      <c r="K809" s="7">
        <f t="shared" si="38"/>
        <v>1148</v>
      </c>
      <c r="L809">
        <v>43</v>
      </c>
      <c r="M809" s="6">
        <f>IF(ISERROR(E809/L809),0,E809/L809)</f>
        <v>42.97674418604651</v>
      </c>
      <c r="N809" t="s">
        <v>21</v>
      </c>
      <c r="O809" t="s">
        <v>22</v>
      </c>
      <c r="P809">
        <v>1571115600</v>
      </c>
      <c r="Q809">
        <v>1574920800</v>
      </c>
      <c r="R809" s="10">
        <f t="shared" si="36"/>
        <v>43753.208333333328</v>
      </c>
      <c r="S809" s="10">
        <f t="shared" si="36"/>
        <v>43797.25</v>
      </c>
      <c r="T809" t="b">
        <v>0</v>
      </c>
      <c r="U809" t="b">
        <v>1</v>
      </c>
      <c r="V809" t="s">
        <v>33</v>
      </c>
      <c r="W809" t="s">
        <v>2038</v>
      </c>
      <c r="X809" t="s">
        <v>2044</v>
      </c>
    </row>
    <row r="810" spans="1:24" ht="46.8" x14ac:dyDescent="0.3">
      <c r="A810">
        <v>808</v>
      </c>
      <c r="B810" t="s">
        <v>1651</v>
      </c>
      <c r="C810" s="3" t="s">
        <v>1652</v>
      </c>
      <c r="D810">
        <v>5200</v>
      </c>
      <c r="E810" s="7">
        <f>IF(ISERROR(F810*H810),0,F810*H810)</f>
        <v>1583</v>
      </c>
      <c r="F810">
        <v>1583</v>
      </c>
      <c r="G810" s="7">
        <f t="shared" si="37"/>
        <v>30.44230769230769</v>
      </c>
      <c r="H810">
        <v>1</v>
      </c>
      <c r="I810" t="s">
        <v>14</v>
      </c>
      <c r="J810" t="s">
        <v>14</v>
      </c>
      <c r="K810" s="7">
        <f t="shared" si="38"/>
        <v>-3617</v>
      </c>
      <c r="L810">
        <v>19</v>
      </c>
      <c r="M810" s="6">
        <f>IF(ISERROR(E810/L810),0,E810/L810)</f>
        <v>83.315789473684205</v>
      </c>
      <c r="N810" t="s">
        <v>21</v>
      </c>
      <c r="O810" t="s">
        <v>22</v>
      </c>
      <c r="P810">
        <v>1463461200</v>
      </c>
      <c r="Q810">
        <v>1464930000</v>
      </c>
      <c r="R810" s="10">
        <f t="shared" si="36"/>
        <v>42507.208333333328</v>
      </c>
      <c r="S810" s="10">
        <f t="shared" si="36"/>
        <v>42524.208333333328</v>
      </c>
      <c r="T810" t="b">
        <v>0</v>
      </c>
      <c r="U810" t="b">
        <v>0</v>
      </c>
      <c r="V810" t="s">
        <v>17</v>
      </c>
      <c r="W810" t="s">
        <v>2035</v>
      </c>
      <c r="X810" t="s">
        <v>2041</v>
      </c>
    </row>
    <row r="811" spans="1:24" ht="46.8" x14ac:dyDescent="0.3">
      <c r="A811">
        <v>809</v>
      </c>
      <c r="B811" t="s">
        <v>1599</v>
      </c>
      <c r="C811" s="3" t="s">
        <v>1653</v>
      </c>
      <c r="D811">
        <v>140800</v>
      </c>
      <c r="E811" s="7">
        <f>IF(ISERROR(F811*H811),0,F811*H811)</f>
        <v>106243.2</v>
      </c>
      <c r="F811">
        <v>88536</v>
      </c>
      <c r="G811" s="7">
        <f t="shared" si="37"/>
        <v>75.456818181818178</v>
      </c>
      <c r="H811">
        <v>1.2</v>
      </c>
      <c r="I811" t="s">
        <v>14</v>
      </c>
      <c r="J811" t="s">
        <v>14</v>
      </c>
      <c r="K811" s="7">
        <f t="shared" si="38"/>
        <v>-34556.800000000003</v>
      </c>
      <c r="L811">
        <v>2108</v>
      </c>
      <c r="M811" s="6">
        <f>IF(ISERROR(E811/L811),0,E811/L811)</f>
        <v>50.4</v>
      </c>
      <c r="N811" t="s">
        <v>98</v>
      </c>
      <c r="O811" t="s">
        <v>99</v>
      </c>
      <c r="P811">
        <v>1344920400</v>
      </c>
      <c r="Q811">
        <v>1345006800</v>
      </c>
      <c r="R811" s="10">
        <f t="shared" si="36"/>
        <v>41135.208333333336</v>
      </c>
      <c r="S811" s="10">
        <f t="shared" si="36"/>
        <v>41136.208333333336</v>
      </c>
      <c r="T811" t="b">
        <v>0</v>
      </c>
      <c r="U811" t="b">
        <v>0</v>
      </c>
      <c r="V811" t="s">
        <v>42</v>
      </c>
      <c r="W811" t="s">
        <v>2039</v>
      </c>
      <c r="X811" t="s">
        <v>2045</v>
      </c>
    </row>
    <row r="812" spans="1:24" ht="46.8" x14ac:dyDescent="0.3">
      <c r="A812">
        <v>810</v>
      </c>
      <c r="B812" t="s">
        <v>1654</v>
      </c>
      <c r="C812" s="3" t="s">
        <v>1655</v>
      </c>
      <c r="D812">
        <v>6400</v>
      </c>
      <c r="E812" s="7">
        <f>IF(ISERROR(F812*H812),0,F812*H812)</f>
        <v>12360</v>
      </c>
      <c r="F812">
        <v>12360</v>
      </c>
      <c r="G812" s="7">
        <f t="shared" si="37"/>
        <v>193.125</v>
      </c>
      <c r="H812">
        <v>1</v>
      </c>
      <c r="I812" t="s">
        <v>20</v>
      </c>
      <c r="J812" t="s">
        <v>20</v>
      </c>
      <c r="K812" s="7">
        <f t="shared" si="38"/>
        <v>5960</v>
      </c>
      <c r="L812">
        <v>221</v>
      </c>
      <c r="M812" s="6">
        <f>IF(ISERROR(E812/L812),0,E812/L812)</f>
        <v>55.927601809954751</v>
      </c>
      <c r="N812" t="s">
        <v>21</v>
      </c>
      <c r="O812" t="s">
        <v>22</v>
      </c>
      <c r="P812">
        <v>1511848800</v>
      </c>
      <c r="Q812">
        <v>1512712800</v>
      </c>
      <c r="R812" s="10">
        <f t="shared" si="36"/>
        <v>43067.25</v>
      </c>
      <c r="S812" s="10">
        <f t="shared" si="36"/>
        <v>43077.25</v>
      </c>
      <c r="T812" t="b">
        <v>0</v>
      </c>
      <c r="U812" t="b">
        <v>1</v>
      </c>
      <c r="V812" t="s">
        <v>33</v>
      </c>
      <c r="W812" t="s">
        <v>2038</v>
      </c>
      <c r="X812" t="s">
        <v>2044</v>
      </c>
    </row>
    <row r="813" spans="1:24" ht="46.8" x14ac:dyDescent="0.3">
      <c r="A813">
        <v>811</v>
      </c>
      <c r="B813" t="s">
        <v>1656</v>
      </c>
      <c r="C813" s="3" t="s">
        <v>1657</v>
      </c>
      <c r="D813">
        <v>92500</v>
      </c>
      <c r="E813" s="7">
        <f>IF(ISERROR(F813*H813),0,F813*H813)</f>
        <v>71320</v>
      </c>
      <c r="F813">
        <v>71320</v>
      </c>
      <c r="G813" s="7">
        <f t="shared" si="37"/>
        <v>77.102702702702715</v>
      </c>
      <c r="H813">
        <v>1</v>
      </c>
      <c r="I813" t="s">
        <v>14</v>
      </c>
      <c r="J813" t="s">
        <v>14</v>
      </c>
      <c r="K813" s="7">
        <f t="shared" si="38"/>
        <v>-21180</v>
      </c>
      <c r="L813">
        <v>679</v>
      </c>
      <c r="M813" s="6">
        <f>IF(ISERROR(E813/L813),0,E813/L813)</f>
        <v>105.03681885125184</v>
      </c>
      <c r="N813" t="s">
        <v>21</v>
      </c>
      <c r="O813" t="s">
        <v>22</v>
      </c>
      <c r="P813">
        <v>1452319200</v>
      </c>
      <c r="Q813">
        <v>1452492000</v>
      </c>
      <c r="R813" s="10">
        <f t="shared" si="36"/>
        <v>42378.25</v>
      </c>
      <c r="S813" s="10">
        <f t="shared" si="36"/>
        <v>42380.25</v>
      </c>
      <c r="T813" t="b">
        <v>0</v>
      </c>
      <c r="U813" t="b">
        <v>1</v>
      </c>
      <c r="V813" t="s">
        <v>89</v>
      </c>
      <c r="W813" t="s">
        <v>2052</v>
      </c>
      <c r="X813" t="s">
        <v>2053</v>
      </c>
    </row>
    <row r="814" spans="1:24" ht="46.8" x14ac:dyDescent="0.3">
      <c r="A814">
        <v>812</v>
      </c>
      <c r="B814" t="s">
        <v>1658</v>
      </c>
      <c r="C814" s="3" t="s">
        <v>1659</v>
      </c>
      <c r="D814">
        <v>59700</v>
      </c>
      <c r="E814" s="7">
        <f>IF(ISERROR(F814*H814),0,F814*H814)</f>
        <v>99633.600000000006</v>
      </c>
      <c r="F814">
        <v>134640</v>
      </c>
      <c r="G814" s="7">
        <f t="shared" si="37"/>
        <v>166.89045226130654</v>
      </c>
      <c r="H814">
        <v>0.74</v>
      </c>
      <c r="I814" t="s">
        <v>20</v>
      </c>
      <c r="J814" t="s">
        <v>20</v>
      </c>
      <c r="K814" s="7">
        <f t="shared" si="38"/>
        <v>39933.600000000006</v>
      </c>
      <c r="L814">
        <v>2805</v>
      </c>
      <c r="M814" s="6">
        <f>IF(ISERROR(E814/L814),0,E814/L814)</f>
        <v>35.520000000000003</v>
      </c>
      <c r="N814" t="s">
        <v>15</v>
      </c>
      <c r="O814" t="s">
        <v>16</v>
      </c>
      <c r="P814">
        <v>1523854800</v>
      </c>
      <c r="Q814">
        <v>1524286800</v>
      </c>
      <c r="R814" s="10">
        <f t="shared" si="36"/>
        <v>43206.208333333328</v>
      </c>
      <c r="S814" s="10">
        <f t="shared" si="36"/>
        <v>43211.208333333328</v>
      </c>
      <c r="T814" t="b">
        <v>0</v>
      </c>
      <c r="U814" t="b">
        <v>0</v>
      </c>
      <c r="V814" t="s">
        <v>68</v>
      </c>
      <c r="W814" t="s">
        <v>2040</v>
      </c>
      <c r="X814" t="s">
        <v>2050</v>
      </c>
    </row>
    <row r="815" spans="1:24" ht="31.2" x14ac:dyDescent="0.3">
      <c r="A815">
        <v>813</v>
      </c>
      <c r="B815" t="s">
        <v>1660</v>
      </c>
      <c r="C815" s="3" t="s">
        <v>1661</v>
      </c>
      <c r="D815">
        <v>3200</v>
      </c>
      <c r="E815" s="7">
        <f>IF(ISERROR(F815*H815),0,F815*H815)</f>
        <v>7661</v>
      </c>
      <c r="F815">
        <v>7661</v>
      </c>
      <c r="G815" s="7">
        <f t="shared" si="37"/>
        <v>239.40625</v>
      </c>
      <c r="H815">
        <v>1</v>
      </c>
      <c r="I815" t="s">
        <v>20</v>
      </c>
      <c r="J815" t="s">
        <v>20</v>
      </c>
      <c r="K815" s="7">
        <f t="shared" si="38"/>
        <v>4461</v>
      </c>
      <c r="L815">
        <v>68</v>
      </c>
      <c r="M815" s="6">
        <f>IF(ISERROR(E815/L815),0,E815/L815)</f>
        <v>112.66176470588235</v>
      </c>
      <c r="N815" t="s">
        <v>21</v>
      </c>
      <c r="O815" t="s">
        <v>22</v>
      </c>
      <c r="P815">
        <v>1346043600</v>
      </c>
      <c r="Q815">
        <v>1346907600</v>
      </c>
      <c r="R815" s="10">
        <f t="shared" si="36"/>
        <v>41148.208333333336</v>
      </c>
      <c r="S815" s="10">
        <f t="shared" si="36"/>
        <v>41158.208333333336</v>
      </c>
      <c r="T815" t="b">
        <v>0</v>
      </c>
      <c r="U815" t="b">
        <v>0</v>
      </c>
      <c r="V815" t="s">
        <v>89</v>
      </c>
      <c r="W815" t="s">
        <v>2052</v>
      </c>
      <c r="X815" t="s">
        <v>2053</v>
      </c>
    </row>
    <row r="816" spans="1:24" ht="46.8" x14ac:dyDescent="0.3">
      <c r="A816">
        <v>814</v>
      </c>
      <c r="B816" t="s">
        <v>1662</v>
      </c>
      <c r="C816" s="3" t="s">
        <v>1663</v>
      </c>
      <c r="D816">
        <v>3200</v>
      </c>
      <c r="E816" s="7">
        <f>IF(ISERROR(F816*H816),0,F816*H816)</f>
        <v>442.5</v>
      </c>
      <c r="F816">
        <v>2950</v>
      </c>
      <c r="G816" s="7">
        <f t="shared" si="37"/>
        <v>13.828125</v>
      </c>
      <c r="H816">
        <v>0.15</v>
      </c>
      <c r="I816" t="s">
        <v>14</v>
      </c>
      <c r="J816" t="s">
        <v>14</v>
      </c>
      <c r="K816" s="7">
        <f t="shared" si="38"/>
        <v>-2757.5</v>
      </c>
      <c r="L816">
        <v>36</v>
      </c>
      <c r="M816" s="6">
        <f>IF(ISERROR(E816/L816),0,E816/L816)</f>
        <v>12.291666666666666</v>
      </c>
      <c r="N816" t="s">
        <v>36</v>
      </c>
      <c r="O816" t="s">
        <v>37</v>
      </c>
      <c r="P816">
        <v>1464325200</v>
      </c>
      <c r="Q816">
        <v>1464498000</v>
      </c>
      <c r="R816" s="10">
        <f t="shared" si="36"/>
        <v>42517.208333333328</v>
      </c>
      <c r="S816" s="10">
        <f t="shared" si="36"/>
        <v>42519.208333333328</v>
      </c>
      <c r="T816" t="b">
        <v>0</v>
      </c>
      <c r="U816" t="b">
        <v>1</v>
      </c>
      <c r="V816" t="s">
        <v>23</v>
      </c>
      <c r="W816" t="s">
        <v>2036</v>
      </c>
      <c r="X816" t="s">
        <v>2042</v>
      </c>
    </row>
    <row r="817" spans="1:24" ht="62.4" x14ac:dyDescent="0.3">
      <c r="A817">
        <v>815</v>
      </c>
      <c r="B817" t="s">
        <v>1664</v>
      </c>
      <c r="C817" s="3" t="s">
        <v>1665</v>
      </c>
      <c r="D817">
        <v>9000</v>
      </c>
      <c r="E817" s="7">
        <f>IF(ISERROR(F817*H817),0,F817*H817)</f>
        <v>8673.5399999999991</v>
      </c>
      <c r="F817">
        <v>11721</v>
      </c>
      <c r="G817" s="7">
        <f t="shared" si="37"/>
        <v>96.372666666666646</v>
      </c>
      <c r="H817">
        <v>0.74</v>
      </c>
      <c r="I817" t="s">
        <v>20</v>
      </c>
      <c r="J817" t="s">
        <v>14</v>
      </c>
      <c r="K817" s="7">
        <f t="shared" si="38"/>
        <v>-326.46000000000095</v>
      </c>
      <c r="L817">
        <v>183</v>
      </c>
      <c r="M817" s="6">
        <f>IF(ISERROR(E817/L817),0,E817/L817)</f>
        <v>47.396393442622944</v>
      </c>
      <c r="N817" t="s">
        <v>15</v>
      </c>
      <c r="O817" t="s">
        <v>16</v>
      </c>
      <c r="P817">
        <v>1511935200</v>
      </c>
      <c r="Q817">
        <v>1514181600</v>
      </c>
      <c r="R817" s="10">
        <f t="shared" si="36"/>
        <v>43068.25</v>
      </c>
      <c r="S817" s="10">
        <f t="shared" si="36"/>
        <v>43094.25</v>
      </c>
      <c r="T817" t="b">
        <v>0</v>
      </c>
      <c r="U817" t="b">
        <v>0</v>
      </c>
      <c r="V817" t="s">
        <v>23</v>
      </c>
      <c r="W817" t="s">
        <v>2036</v>
      </c>
      <c r="X817" t="s">
        <v>2042</v>
      </c>
    </row>
    <row r="818" spans="1:24" ht="62.4" x14ac:dyDescent="0.3">
      <c r="A818">
        <v>816</v>
      </c>
      <c r="B818" t="s">
        <v>1666</v>
      </c>
      <c r="C818" s="3" t="s">
        <v>1667</v>
      </c>
      <c r="D818">
        <v>2300</v>
      </c>
      <c r="E818" s="7">
        <f>IF(ISERROR(F818*H818),0,F818*H818)</f>
        <v>14150</v>
      </c>
      <c r="F818">
        <v>14150</v>
      </c>
      <c r="G818" s="7">
        <f t="shared" si="37"/>
        <v>615.21739130434787</v>
      </c>
      <c r="H818">
        <v>1</v>
      </c>
      <c r="I818" t="s">
        <v>20</v>
      </c>
      <c r="J818" t="s">
        <v>20</v>
      </c>
      <c r="K818" s="7">
        <f t="shared" si="38"/>
        <v>11850</v>
      </c>
      <c r="L818">
        <v>133</v>
      </c>
      <c r="M818" s="6">
        <f>IF(ISERROR(E818/L818),0,E818/L818)</f>
        <v>106.39097744360902</v>
      </c>
      <c r="N818" t="s">
        <v>21</v>
      </c>
      <c r="O818" t="s">
        <v>22</v>
      </c>
      <c r="P818">
        <v>1392012000</v>
      </c>
      <c r="Q818">
        <v>1392184800</v>
      </c>
      <c r="R818" s="10">
        <f t="shared" si="36"/>
        <v>41680.25</v>
      </c>
      <c r="S818" s="10">
        <f t="shared" si="36"/>
        <v>41682.25</v>
      </c>
      <c r="T818" t="b">
        <v>1</v>
      </c>
      <c r="U818" t="b">
        <v>1</v>
      </c>
      <c r="V818" t="s">
        <v>33</v>
      </c>
      <c r="W818" t="s">
        <v>2038</v>
      </c>
      <c r="X818" t="s">
        <v>2044</v>
      </c>
    </row>
    <row r="819" spans="1:24" ht="46.8" x14ac:dyDescent="0.3">
      <c r="A819">
        <v>817</v>
      </c>
      <c r="B819" t="s">
        <v>1668</v>
      </c>
      <c r="C819" s="3" t="s">
        <v>1669</v>
      </c>
      <c r="D819">
        <v>51300</v>
      </c>
      <c r="E819" s="7">
        <f>IF(ISERROR(F819*H819),0,F819*H819)</f>
        <v>211895.04000000001</v>
      </c>
      <c r="F819">
        <v>189192</v>
      </c>
      <c r="G819" s="7">
        <f t="shared" si="37"/>
        <v>413.0507602339182</v>
      </c>
      <c r="H819">
        <v>1.1200000000000001</v>
      </c>
      <c r="I819" t="s">
        <v>20</v>
      </c>
      <c r="J819" t="s">
        <v>20</v>
      </c>
      <c r="K819" s="7">
        <f t="shared" si="38"/>
        <v>160595.04</v>
      </c>
      <c r="L819">
        <v>2489</v>
      </c>
      <c r="M819" s="6">
        <f>IF(ISERROR(E819/L819),0,E819/L819)</f>
        <v>85.132599437525116</v>
      </c>
      <c r="N819" t="s">
        <v>107</v>
      </c>
      <c r="O819" t="s">
        <v>108</v>
      </c>
      <c r="P819">
        <v>1556946000</v>
      </c>
      <c r="Q819">
        <v>1559365200</v>
      </c>
      <c r="R819" s="10">
        <f t="shared" si="36"/>
        <v>43589.208333333328</v>
      </c>
      <c r="S819" s="10">
        <f t="shared" si="36"/>
        <v>43617.208333333328</v>
      </c>
      <c r="T819" t="b">
        <v>0</v>
      </c>
      <c r="U819" t="b">
        <v>1</v>
      </c>
      <c r="V819" t="s">
        <v>68</v>
      </c>
      <c r="W819" t="s">
        <v>2040</v>
      </c>
      <c r="X819" t="s">
        <v>2050</v>
      </c>
    </row>
    <row r="820" spans="1:24" ht="46.8" x14ac:dyDescent="0.3">
      <c r="A820">
        <v>818</v>
      </c>
      <c r="B820" t="s">
        <v>676</v>
      </c>
      <c r="C820" s="3" t="s">
        <v>1670</v>
      </c>
      <c r="D820">
        <v>700</v>
      </c>
      <c r="E820" s="7">
        <f>IF(ISERROR(F820*H820),0,F820*H820)</f>
        <v>7664</v>
      </c>
      <c r="F820">
        <v>7664</v>
      </c>
      <c r="G820" s="7">
        <f t="shared" si="37"/>
        <v>1094.8571428571429</v>
      </c>
      <c r="H820">
        <v>1</v>
      </c>
      <c r="I820" t="s">
        <v>20</v>
      </c>
      <c r="J820" t="s">
        <v>20</v>
      </c>
      <c r="K820" s="7">
        <f t="shared" si="38"/>
        <v>6964</v>
      </c>
      <c r="L820">
        <v>69</v>
      </c>
      <c r="M820" s="6">
        <f>IF(ISERROR(E820/L820),0,E820/L820)</f>
        <v>111.07246376811594</v>
      </c>
      <c r="N820" t="s">
        <v>21</v>
      </c>
      <c r="O820" t="s">
        <v>22</v>
      </c>
      <c r="P820">
        <v>1548050400</v>
      </c>
      <c r="Q820">
        <v>1549173600</v>
      </c>
      <c r="R820" s="10">
        <f t="shared" si="36"/>
        <v>43486.25</v>
      </c>
      <c r="S820" s="10">
        <f t="shared" si="36"/>
        <v>43499.25</v>
      </c>
      <c r="T820" t="b">
        <v>0</v>
      </c>
      <c r="U820" t="b">
        <v>1</v>
      </c>
      <c r="V820" t="s">
        <v>33</v>
      </c>
      <c r="W820" t="s">
        <v>2038</v>
      </c>
      <c r="X820" t="s">
        <v>2044</v>
      </c>
    </row>
    <row r="821" spans="1:24" ht="62.4" x14ac:dyDescent="0.3">
      <c r="A821">
        <v>819</v>
      </c>
      <c r="B821" t="s">
        <v>1671</v>
      </c>
      <c r="C821" s="3" t="s">
        <v>1672</v>
      </c>
      <c r="D821">
        <v>8900</v>
      </c>
      <c r="E821" s="7">
        <f>IF(ISERROR(F821*H821),0,F821*H821)</f>
        <v>4509</v>
      </c>
      <c r="F821">
        <v>4509</v>
      </c>
      <c r="G821" s="7">
        <f t="shared" si="37"/>
        <v>50.662921348314605</v>
      </c>
      <c r="H821">
        <v>1</v>
      </c>
      <c r="I821" t="s">
        <v>14</v>
      </c>
      <c r="J821" t="s">
        <v>14</v>
      </c>
      <c r="K821" s="7">
        <f t="shared" si="38"/>
        <v>-4391</v>
      </c>
      <c r="L821">
        <v>47</v>
      </c>
      <c r="M821" s="6">
        <f>IF(ISERROR(E821/L821),0,E821/L821)</f>
        <v>95.936170212765958</v>
      </c>
      <c r="N821" t="s">
        <v>21</v>
      </c>
      <c r="O821" t="s">
        <v>22</v>
      </c>
      <c r="P821">
        <v>1353736800</v>
      </c>
      <c r="Q821">
        <v>1355032800</v>
      </c>
      <c r="R821" s="10">
        <f t="shared" si="36"/>
        <v>41237.25</v>
      </c>
      <c r="S821" s="10">
        <f t="shared" si="36"/>
        <v>41252.25</v>
      </c>
      <c r="T821" t="b">
        <v>1</v>
      </c>
      <c r="U821" t="b">
        <v>0</v>
      </c>
      <c r="V821" t="s">
        <v>89</v>
      </c>
      <c r="W821" t="s">
        <v>2052</v>
      </c>
      <c r="X821" t="s">
        <v>2053</v>
      </c>
    </row>
    <row r="822" spans="1:24" ht="46.8" x14ac:dyDescent="0.3">
      <c r="A822">
        <v>820</v>
      </c>
      <c r="B822" t="s">
        <v>1673</v>
      </c>
      <c r="C822" s="3" t="s">
        <v>1674</v>
      </c>
      <c r="D822">
        <v>1500</v>
      </c>
      <c r="E822" s="7">
        <f>IF(ISERROR(F822*H822),0,F822*H822)</f>
        <v>16212.150000000001</v>
      </c>
      <c r="F822">
        <v>12009</v>
      </c>
      <c r="G822" s="7">
        <f t="shared" si="37"/>
        <v>1080.8100000000002</v>
      </c>
      <c r="H822">
        <v>1.35</v>
      </c>
      <c r="I822" t="s">
        <v>20</v>
      </c>
      <c r="J822" t="s">
        <v>20</v>
      </c>
      <c r="K822" s="7">
        <f t="shared" si="38"/>
        <v>14712.150000000001</v>
      </c>
      <c r="L822">
        <v>279</v>
      </c>
      <c r="M822" s="6">
        <f>IF(ISERROR(E822/L822),0,E822/L822)</f>
        <v>58.108064516129041</v>
      </c>
      <c r="N822" t="s">
        <v>40</v>
      </c>
      <c r="O822" t="s">
        <v>41</v>
      </c>
      <c r="P822">
        <v>1532840400</v>
      </c>
      <c r="Q822">
        <v>1533963600</v>
      </c>
      <c r="R822" s="10">
        <f t="shared" si="36"/>
        <v>43310.208333333328</v>
      </c>
      <c r="S822" s="10">
        <f t="shared" si="36"/>
        <v>43323.208333333328</v>
      </c>
      <c r="T822" t="b">
        <v>0</v>
      </c>
      <c r="U822" t="b">
        <v>1</v>
      </c>
      <c r="V822" t="s">
        <v>23</v>
      </c>
      <c r="W822" t="s">
        <v>2036</v>
      </c>
      <c r="X822" t="s">
        <v>2042</v>
      </c>
    </row>
    <row r="823" spans="1:24" ht="46.8" x14ac:dyDescent="0.3">
      <c r="A823">
        <v>821</v>
      </c>
      <c r="B823" t="s">
        <v>1675</v>
      </c>
      <c r="C823" s="3" t="s">
        <v>1676</v>
      </c>
      <c r="D823">
        <v>4900</v>
      </c>
      <c r="E823" s="7">
        <f>IF(ISERROR(F823*H823),0,F823*H823)</f>
        <v>14273</v>
      </c>
      <c r="F823">
        <v>14273</v>
      </c>
      <c r="G823" s="7">
        <f t="shared" si="37"/>
        <v>291.28571428571428</v>
      </c>
      <c r="H823">
        <v>1</v>
      </c>
      <c r="I823" t="s">
        <v>20</v>
      </c>
      <c r="J823" t="s">
        <v>20</v>
      </c>
      <c r="K823" s="7">
        <f t="shared" si="38"/>
        <v>9373</v>
      </c>
      <c r="L823">
        <v>210</v>
      </c>
      <c r="M823" s="6">
        <f>IF(ISERROR(E823/L823),0,E823/L823)</f>
        <v>67.966666666666669</v>
      </c>
      <c r="N823" t="s">
        <v>21</v>
      </c>
      <c r="O823" t="s">
        <v>22</v>
      </c>
      <c r="P823">
        <v>1488261600</v>
      </c>
      <c r="Q823">
        <v>1489381200</v>
      </c>
      <c r="R823" s="10">
        <f t="shared" si="36"/>
        <v>42794.25</v>
      </c>
      <c r="S823" s="10">
        <f t="shared" si="36"/>
        <v>42807.208333333328</v>
      </c>
      <c r="T823" t="b">
        <v>0</v>
      </c>
      <c r="U823" t="b">
        <v>0</v>
      </c>
      <c r="V823" t="s">
        <v>42</v>
      </c>
      <c r="W823" t="s">
        <v>2039</v>
      </c>
      <c r="X823" t="s">
        <v>2045</v>
      </c>
    </row>
    <row r="824" spans="1:24" ht="46.8" x14ac:dyDescent="0.3">
      <c r="A824">
        <v>822</v>
      </c>
      <c r="B824" t="s">
        <v>1677</v>
      </c>
      <c r="C824" s="3" t="s">
        <v>1678</v>
      </c>
      <c r="D824">
        <v>54000</v>
      </c>
      <c r="E824" s="7">
        <f>IF(ISERROR(F824*H824),0,F824*H824)</f>
        <v>188982</v>
      </c>
      <c r="F824">
        <v>188982</v>
      </c>
      <c r="G824" s="7">
        <f t="shared" si="37"/>
        <v>349.9666666666667</v>
      </c>
      <c r="H824">
        <v>1</v>
      </c>
      <c r="I824" t="s">
        <v>20</v>
      </c>
      <c r="J824" t="s">
        <v>20</v>
      </c>
      <c r="K824" s="7">
        <f t="shared" si="38"/>
        <v>134982</v>
      </c>
      <c r="L824">
        <v>2100</v>
      </c>
      <c r="M824" s="6">
        <f>IF(ISERROR(E824/L824),0,E824/L824)</f>
        <v>89.991428571428571</v>
      </c>
      <c r="N824" t="s">
        <v>21</v>
      </c>
      <c r="O824" t="s">
        <v>22</v>
      </c>
      <c r="P824">
        <v>1393567200</v>
      </c>
      <c r="Q824">
        <v>1395032400</v>
      </c>
      <c r="R824" s="10">
        <f t="shared" si="36"/>
        <v>41698.25</v>
      </c>
      <c r="S824" s="10">
        <f t="shared" si="36"/>
        <v>41715.208333333336</v>
      </c>
      <c r="T824" t="b">
        <v>0</v>
      </c>
      <c r="U824" t="b">
        <v>0</v>
      </c>
      <c r="V824" t="s">
        <v>23</v>
      </c>
      <c r="W824" t="s">
        <v>2036</v>
      </c>
      <c r="X824" t="s">
        <v>2042</v>
      </c>
    </row>
    <row r="825" spans="1:24" ht="46.8" x14ac:dyDescent="0.3">
      <c r="A825">
        <v>823</v>
      </c>
      <c r="B825" t="s">
        <v>1679</v>
      </c>
      <c r="C825" s="3" t="s">
        <v>1680</v>
      </c>
      <c r="D825">
        <v>4100</v>
      </c>
      <c r="E825" s="7">
        <f>IF(ISERROR(F825*H825),0,F825*H825)</f>
        <v>14640</v>
      </c>
      <c r="F825">
        <v>14640</v>
      </c>
      <c r="G825" s="7">
        <f t="shared" si="37"/>
        <v>357.07317073170731</v>
      </c>
      <c r="H825">
        <v>1</v>
      </c>
      <c r="I825" t="s">
        <v>20</v>
      </c>
      <c r="J825" t="s">
        <v>20</v>
      </c>
      <c r="K825" s="7">
        <f t="shared" si="38"/>
        <v>10540</v>
      </c>
      <c r="L825">
        <v>252</v>
      </c>
      <c r="M825" s="6">
        <f>IF(ISERROR(E825/L825),0,E825/L825)</f>
        <v>58.095238095238095</v>
      </c>
      <c r="N825" t="s">
        <v>21</v>
      </c>
      <c r="O825" t="s">
        <v>22</v>
      </c>
      <c r="P825">
        <v>1410325200</v>
      </c>
      <c r="Q825">
        <v>1412485200</v>
      </c>
      <c r="R825" s="10">
        <f t="shared" si="36"/>
        <v>41892.208333333336</v>
      </c>
      <c r="S825" s="10">
        <f t="shared" si="36"/>
        <v>41917.208333333336</v>
      </c>
      <c r="T825" t="b">
        <v>1</v>
      </c>
      <c r="U825" t="b">
        <v>1</v>
      </c>
      <c r="V825" t="s">
        <v>23</v>
      </c>
      <c r="W825" t="s">
        <v>2036</v>
      </c>
      <c r="X825" t="s">
        <v>2042</v>
      </c>
    </row>
    <row r="826" spans="1:24" ht="46.8" x14ac:dyDescent="0.3">
      <c r="A826">
        <v>824</v>
      </c>
      <c r="B826" t="s">
        <v>1681</v>
      </c>
      <c r="C826" s="3" t="s">
        <v>1682</v>
      </c>
      <c r="D826">
        <v>85000</v>
      </c>
      <c r="E826" s="7">
        <f>IF(ISERROR(F826*H826),0,F826*H826)</f>
        <v>107516</v>
      </c>
      <c r="F826">
        <v>107516</v>
      </c>
      <c r="G826" s="7">
        <f t="shared" si="37"/>
        <v>126.48941176470588</v>
      </c>
      <c r="H826">
        <v>1</v>
      </c>
      <c r="I826" t="s">
        <v>20</v>
      </c>
      <c r="J826" t="s">
        <v>20</v>
      </c>
      <c r="K826" s="7">
        <f t="shared" si="38"/>
        <v>22516</v>
      </c>
      <c r="L826">
        <v>1280</v>
      </c>
      <c r="M826" s="6">
        <f>IF(ISERROR(E826/L826),0,E826/L826)</f>
        <v>83.996875000000003</v>
      </c>
      <c r="N826" t="s">
        <v>21</v>
      </c>
      <c r="O826" t="s">
        <v>22</v>
      </c>
      <c r="P826">
        <v>1276923600</v>
      </c>
      <c r="Q826">
        <v>1279688400</v>
      </c>
      <c r="R826" s="10">
        <f t="shared" si="36"/>
        <v>40348.208333333336</v>
      </c>
      <c r="S826" s="10">
        <f t="shared" si="36"/>
        <v>40380.208333333336</v>
      </c>
      <c r="T826" t="b">
        <v>0</v>
      </c>
      <c r="U826" t="b">
        <v>1</v>
      </c>
      <c r="V826" t="s">
        <v>68</v>
      </c>
      <c r="W826" t="s">
        <v>2040</v>
      </c>
      <c r="X826" t="s">
        <v>2050</v>
      </c>
    </row>
    <row r="827" spans="1:24" ht="62.4" x14ac:dyDescent="0.3">
      <c r="A827">
        <v>825</v>
      </c>
      <c r="B827" t="s">
        <v>1683</v>
      </c>
      <c r="C827" s="3" t="s">
        <v>1684</v>
      </c>
      <c r="D827">
        <v>3600</v>
      </c>
      <c r="E827" s="7">
        <f>IF(ISERROR(F827*H827),0,F827*H827)</f>
        <v>18832.5</v>
      </c>
      <c r="F827">
        <v>13950</v>
      </c>
      <c r="G827" s="7">
        <f t="shared" si="37"/>
        <v>523.125</v>
      </c>
      <c r="H827">
        <v>1.35</v>
      </c>
      <c r="I827" t="s">
        <v>20</v>
      </c>
      <c r="J827" t="s">
        <v>20</v>
      </c>
      <c r="K827" s="7">
        <f t="shared" si="38"/>
        <v>15232.5</v>
      </c>
      <c r="L827">
        <v>157</v>
      </c>
      <c r="M827" s="6">
        <f>IF(ISERROR(E827/L827),0,E827/L827)</f>
        <v>119.95222929936305</v>
      </c>
      <c r="N827" t="s">
        <v>40</v>
      </c>
      <c r="O827" t="s">
        <v>41</v>
      </c>
      <c r="P827">
        <v>1500958800</v>
      </c>
      <c r="Q827">
        <v>1501995600</v>
      </c>
      <c r="R827" s="10">
        <f t="shared" si="36"/>
        <v>42941.208333333328</v>
      </c>
      <c r="S827" s="10">
        <f t="shared" si="36"/>
        <v>42953.208333333328</v>
      </c>
      <c r="T827" t="b">
        <v>0</v>
      </c>
      <c r="U827" t="b">
        <v>0</v>
      </c>
      <c r="V827" t="s">
        <v>100</v>
      </c>
      <c r="W827" t="s">
        <v>2039</v>
      </c>
      <c r="X827" t="s">
        <v>2054</v>
      </c>
    </row>
    <row r="828" spans="1:24" ht="62.4" x14ac:dyDescent="0.3">
      <c r="A828">
        <v>826</v>
      </c>
      <c r="B828" t="s">
        <v>1685</v>
      </c>
      <c r="C828" s="3" t="s">
        <v>1686</v>
      </c>
      <c r="D828">
        <v>2800</v>
      </c>
      <c r="E828" s="7">
        <f>IF(ISERROR(F828*H828),0,F828*H828)</f>
        <v>12797</v>
      </c>
      <c r="F828">
        <v>12797</v>
      </c>
      <c r="G828" s="7">
        <f t="shared" si="37"/>
        <v>457.03571428571428</v>
      </c>
      <c r="H828">
        <v>1</v>
      </c>
      <c r="I828" t="s">
        <v>20</v>
      </c>
      <c r="J828" t="s">
        <v>20</v>
      </c>
      <c r="K828" s="7">
        <f t="shared" si="38"/>
        <v>9997</v>
      </c>
      <c r="L828">
        <v>194</v>
      </c>
      <c r="M828" s="6">
        <f>IF(ISERROR(E828/L828),0,E828/L828)</f>
        <v>65.963917525773198</v>
      </c>
      <c r="N828" t="s">
        <v>21</v>
      </c>
      <c r="O828" t="s">
        <v>22</v>
      </c>
      <c r="P828">
        <v>1292220000</v>
      </c>
      <c r="Q828">
        <v>1294639200</v>
      </c>
      <c r="R828" s="10">
        <f t="shared" si="36"/>
        <v>40525.25</v>
      </c>
      <c r="S828" s="10">
        <f t="shared" si="36"/>
        <v>40553.25</v>
      </c>
      <c r="T828" t="b">
        <v>0</v>
      </c>
      <c r="U828" t="b">
        <v>1</v>
      </c>
      <c r="V828" t="s">
        <v>33</v>
      </c>
      <c r="W828" t="s">
        <v>2038</v>
      </c>
      <c r="X828" t="s">
        <v>2044</v>
      </c>
    </row>
    <row r="829" spans="1:24" ht="62.4" x14ac:dyDescent="0.3">
      <c r="A829">
        <v>827</v>
      </c>
      <c r="B829" t="s">
        <v>1687</v>
      </c>
      <c r="C829" s="3" t="s">
        <v>1688</v>
      </c>
      <c r="D829">
        <v>2300</v>
      </c>
      <c r="E829" s="7">
        <f>IF(ISERROR(F829*H829),0,F829*H829)</f>
        <v>4232.46</v>
      </c>
      <c r="F829">
        <v>6134</v>
      </c>
      <c r="G829" s="7">
        <f t="shared" si="37"/>
        <v>184.02</v>
      </c>
      <c r="H829">
        <v>0.69</v>
      </c>
      <c r="I829" t="s">
        <v>20</v>
      </c>
      <c r="J829" t="s">
        <v>20</v>
      </c>
      <c r="K829" s="7">
        <f t="shared" si="38"/>
        <v>1932.46</v>
      </c>
      <c r="L829">
        <v>82</v>
      </c>
      <c r="M829" s="6">
        <f>IF(ISERROR(E829/L829),0,E829/L829)</f>
        <v>51.615365853658538</v>
      </c>
      <c r="N829" t="s">
        <v>26</v>
      </c>
      <c r="O829" t="s">
        <v>27</v>
      </c>
      <c r="P829">
        <v>1304398800</v>
      </c>
      <c r="Q829">
        <v>1305435600</v>
      </c>
      <c r="R829" s="10">
        <f t="shared" si="36"/>
        <v>40666.208333333336</v>
      </c>
      <c r="S829" s="10">
        <f t="shared" si="36"/>
        <v>40678.208333333336</v>
      </c>
      <c r="T829" t="b">
        <v>0</v>
      </c>
      <c r="U829" t="b">
        <v>1</v>
      </c>
      <c r="V829" t="s">
        <v>53</v>
      </c>
      <c r="W829" t="s">
        <v>2039</v>
      </c>
      <c r="X829" t="s">
        <v>2047</v>
      </c>
    </row>
    <row r="830" spans="1:24" ht="78" x14ac:dyDescent="0.3">
      <c r="A830">
        <v>828</v>
      </c>
      <c r="B830" t="s">
        <v>1689</v>
      </c>
      <c r="C830" s="3" t="s">
        <v>1690</v>
      </c>
      <c r="D830">
        <v>7100</v>
      </c>
      <c r="E830" s="7">
        <f>IF(ISERROR(F830*H830),0,F830*H830)</f>
        <v>4899</v>
      </c>
      <c r="F830">
        <v>4899</v>
      </c>
      <c r="G830" s="7">
        <f t="shared" si="37"/>
        <v>69</v>
      </c>
      <c r="H830">
        <v>1</v>
      </c>
      <c r="I830" t="s">
        <v>14</v>
      </c>
      <c r="J830" t="s">
        <v>14</v>
      </c>
      <c r="K830" s="7">
        <f t="shared" si="38"/>
        <v>-2201</v>
      </c>
      <c r="L830">
        <v>70</v>
      </c>
      <c r="M830" s="6">
        <f>IF(ISERROR(E830/L830),0,E830/L830)</f>
        <v>69.98571428571428</v>
      </c>
      <c r="N830" t="s">
        <v>21</v>
      </c>
      <c r="O830" t="s">
        <v>22</v>
      </c>
      <c r="P830">
        <v>1535432400</v>
      </c>
      <c r="Q830">
        <v>1537592400</v>
      </c>
      <c r="R830" s="10">
        <f t="shared" si="36"/>
        <v>43340.208333333328</v>
      </c>
      <c r="S830" s="10">
        <f t="shared" si="36"/>
        <v>43365.208333333328</v>
      </c>
      <c r="T830" t="b">
        <v>0</v>
      </c>
      <c r="U830" t="b">
        <v>0</v>
      </c>
      <c r="V830" t="s">
        <v>33</v>
      </c>
      <c r="W830" t="s">
        <v>2038</v>
      </c>
      <c r="X830" t="s">
        <v>2044</v>
      </c>
    </row>
    <row r="831" spans="1:24" ht="62.4" x14ac:dyDescent="0.3">
      <c r="A831">
        <v>829</v>
      </c>
      <c r="B831" t="s">
        <v>1691</v>
      </c>
      <c r="C831" s="3" t="s">
        <v>1692</v>
      </c>
      <c r="D831">
        <v>9600</v>
      </c>
      <c r="E831" s="7">
        <f>IF(ISERROR(F831*H831),0,F831*H831)</f>
        <v>4929</v>
      </c>
      <c r="F831">
        <v>4929</v>
      </c>
      <c r="G831" s="7">
        <f t="shared" si="37"/>
        <v>51.34375</v>
      </c>
      <c r="H831">
        <v>1</v>
      </c>
      <c r="I831" t="s">
        <v>14</v>
      </c>
      <c r="J831" t="s">
        <v>14</v>
      </c>
      <c r="K831" s="7">
        <f t="shared" si="38"/>
        <v>-4671</v>
      </c>
      <c r="L831">
        <v>154</v>
      </c>
      <c r="M831" s="6">
        <f>IF(ISERROR(E831/L831),0,E831/L831)</f>
        <v>32.006493506493506</v>
      </c>
      <c r="N831" t="s">
        <v>21</v>
      </c>
      <c r="O831" t="s">
        <v>22</v>
      </c>
      <c r="P831">
        <v>1433826000</v>
      </c>
      <c r="Q831">
        <v>1435122000</v>
      </c>
      <c r="R831" s="10">
        <f t="shared" si="36"/>
        <v>42164.208333333328</v>
      </c>
      <c r="S831" s="10">
        <f t="shared" si="36"/>
        <v>42179.208333333328</v>
      </c>
      <c r="T831" t="b">
        <v>0</v>
      </c>
      <c r="U831" t="b">
        <v>0</v>
      </c>
      <c r="V831" t="s">
        <v>33</v>
      </c>
      <c r="W831" t="s">
        <v>2038</v>
      </c>
      <c r="X831" t="s">
        <v>2044</v>
      </c>
    </row>
    <row r="832" spans="1:24" ht="78" x14ac:dyDescent="0.3">
      <c r="A832">
        <v>830</v>
      </c>
      <c r="B832" t="s">
        <v>1693</v>
      </c>
      <c r="C832" s="3" t="s">
        <v>1694</v>
      </c>
      <c r="D832">
        <v>121600</v>
      </c>
      <c r="E832" s="7">
        <f>IF(ISERROR(F832*H832),0,F832*H832)</f>
        <v>1424</v>
      </c>
      <c r="F832">
        <v>1424</v>
      </c>
      <c r="G832" s="7">
        <f t="shared" si="37"/>
        <v>1.1710526315789473</v>
      </c>
      <c r="H832">
        <v>1</v>
      </c>
      <c r="I832" t="s">
        <v>14</v>
      </c>
      <c r="J832" t="s">
        <v>14</v>
      </c>
      <c r="K832" s="7">
        <f t="shared" si="38"/>
        <v>-120176</v>
      </c>
      <c r="L832">
        <v>22</v>
      </c>
      <c r="M832" s="6">
        <f>IF(ISERROR(E832/L832),0,E832/L832)</f>
        <v>64.727272727272734</v>
      </c>
      <c r="N832" t="s">
        <v>21</v>
      </c>
      <c r="O832" t="s">
        <v>22</v>
      </c>
      <c r="P832">
        <v>1514959200</v>
      </c>
      <c r="Q832">
        <v>1520056800</v>
      </c>
      <c r="R832" s="10">
        <f t="shared" si="36"/>
        <v>43103.25</v>
      </c>
      <c r="S832" s="10">
        <f t="shared" si="36"/>
        <v>43162.25</v>
      </c>
      <c r="T832" t="b">
        <v>0</v>
      </c>
      <c r="U832" t="b">
        <v>0</v>
      </c>
      <c r="V832" t="s">
        <v>33</v>
      </c>
      <c r="W832" t="s">
        <v>2038</v>
      </c>
      <c r="X832" t="s">
        <v>2044</v>
      </c>
    </row>
    <row r="833" spans="1:24" ht="62.4" x14ac:dyDescent="0.3">
      <c r="A833">
        <v>831</v>
      </c>
      <c r="B833" t="s">
        <v>1695</v>
      </c>
      <c r="C833" s="3" t="s">
        <v>1696</v>
      </c>
      <c r="D833">
        <v>97100</v>
      </c>
      <c r="E833" s="7">
        <f>IF(ISERROR(F833*H833),0,F833*H833)</f>
        <v>105817</v>
      </c>
      <c r="F833">
        <v>105817</v>
      </c>
      <c r="G833" s="7">
        <f t="shared" si="37"/>
        <v>108.97734294541709</v>
      </c>
      <c r="H833">
        <v>1</v>
      </c>
      <c r="I833" t="s">
        <v>20</v>
      </c>
      <c r="J833" t="s">
        <v>20</v>
      </c>
      <c r="K833" s="7">
        <f t="shared" si="38"/>
        <v>8717</v>
      </c>
      <c r="L833">
        <v>4233</v>
      </c>
      <c r="M833" s="6">
        <f>IF(ISERROR(E833/L833),0,E833/L833)</f>
        <v>24.998110087408456</v>
      </c>
      <c r="N833" t="s">
        <v>21</v>
      </c>
      <c r="O833" t="s">
        <v>22</v>
      </c>
      <c r="P833">
        <v>1332738000</v>
      </c>
      <c r="Q833">
        <v>1335675600</v>
      </c>
      <c r="R833" s="10">
        <f t="shared" si="36"/>
        <v>40994.208333333336</v>
      </c>
      <c r="S833" s="10">
        <f t="shared" si="36"/>
        <v>41028.208333333336</v>
      </c>
      <c r="T833" t="b">
        <v>0</v>
      </c>
      <c r="U833" t="b">
        <v>0</v>
      </c>
      <c r="V833" t="s">
        <v>122</v>
      </c>
      <c r="W833" t="s">
        <v>2056</v>
      </c>
      <c r="X833" t="s">
        <v>2057</v>
      </c>
    </row>
    <row r="834" spans="1:24" ht="46.8" x14ac:dyDescent="0.3">
      <c r="A834">
        <v>832</v>
      </c>
      <c r="B834" t="s">
        <v>1697</v>
      </c>
      <c r="C834" s="3" t="s">
        <v>1698</v>
      </c>
      <c r="D834">
        <v>43200</v>
      </c>
      <c r="E834" s="7">
        <f>IF(ISERROR(F834*H834),0,F834*H834)</f>
        <v>20423.399999999998</v>
      </c>
      <c r="F834">
        <v>136156</v>
      </c>
      <c r="G834" s="7">
        <f t="shared" si="37"/>
        <v>47.276388888888881</v>
      </c>
      <c r="H834">
        <v>0.15</v>
      </c>
      <c r="I834" t="s">
        <v>20</v>
      </c>
      <c r="J834" t="s">
        <v>14</v>
      </c>
      <c r="K834" s="7">
        <f t="shared" si="38"/>
        <v>-22776.600000000002</v>
      </c>
      <c r="L834">
        <v>1297</v>
      </c>
      <c r="M834" s="6">
        <f>IF(ISERROR(E834/L834),0,E834/L834)</f>
        <v>15.746646106399382</v>
      </c>
      <c r="N834" t="s">
        <v>36</v>
      </c>
      <c r="O834" t="s">
        <v>37</v>
      </c>
      <c r="P834">
        <v>1445490000</v>
      </c>
      <c r="Q834">
        <v>1448431200</v>
      </c>
      <c r="R834" s="10">
        <f t="shared" ref="R834:S897" si="39">(((P834/60)/60)/24)+DATE(1970,1,1)</f>
        <v>42299.208333333328</v>
      </c>
      <c r="S834" s="10">
        <f t="shared" si="39"/>
        <v>42333.25</v>
      </c>
      <c r="T834" t="b">
        <v>1</v>
      </c>
      <c r="U834" t="b">
        <v>0</v>
      </c>
      <c r="V834" t="s">
        <v>206</v>
      </c>
      <c r="W834" t="s">
        <v>2040</v>
      </c>
      <c r="X834" t="s">
        <v>2061</v>
      </c>
    </row>
    <row r="835" spans="1:24" ht="46.8" x14ac:dyDescent="0.3">
      <c r="A835">
        <v>833</v>
      </c>
      <c r="B835" t="s">
        <v>1699</v>
      </c>
      <c r="C835" s="3" t="s">
        <v>1700</v>
      </c>
      <c r="D835">
        <v>6800</v>
      </c>
      <c r="E835" s="7">
        <f>IF(ISERROR(F835*H835),0,F835*H835)</f>
        <v>1608.45</v>
      </c>
      <c r="F835">
        <v>10723</v>
      </c>
      <c r="G835" s="7">
        <f t="shared" ref="G835:G898" si="40">E835/D835*100</f>
        <v>23.653676470588238</v>
      </c>
      <c r="H835">
        <v>0.15</v>
      </c>
      <c r="I835" t="s">
        <v>20</v>
      </c>
      <c r="J835" t="s">
        <v>14</v>
      </c>
      <c r="K835" s="7">
        <f t="shared" ref="K835:K898" si="41">E835-D835</f>
        <v>-5191.55</v>
      </c>
      <c r="L835">
        <v>165</v>
      </c>
      <c r="M835" s="6">
        <f>IF(ISERROR(E835/L835),0,E835/L835)</f>
        <v>9.7481818181818181</v>
      </c>
      <c r="N835" t="s">
        <v>36</v>
      </c>
      <c r="O835" t="s">
        <v>37</v>
      </c>
      <c r="P835">
        <v>1297663200</v>
      </c>
      <c r="Q835">
        <v>1298613600</v>
      </c>
      <c r="R835" s="10">
        <f t="shared" si="39"/>
        <v>40588.25</v>
      </c>
      <c r="S835" s="10">
        <f t="shared" si="39"/>
        <v>40599.25</v>
      </c>
      <c r="T835" t="b">
        <v>0</v>
      </c>
      <c r="U835" t="b">
        <v>0</v>
      </c>
      <c r="V835" t="s">
        <v>206</v>
      </c>
      <c r="W835" t="s">
        <v>2040</v>
      </c>
      <c r="X835" t="s">
        <v>2061</v>
      </c>
    </row>
    <row r="836" spans="1:24" ht="46.8" x14ac:dyDescent="0.3">
      <c r="A836">
        <v>834</v>
      </c>
      <c r="B836" t="s">
        <v>1701</v>
      </c>
      <c r="C836" s="3" t="s">
        <v>1702</v>
      </c>
      <c r="D836">
        <v>7300</v>
      </c>
      <c r="E836" s="7">
        <f>IF(ISERROR(F836*H836),0,F836*H836)</f>
        <v>11228</v>
      </c>
      <c r="F836">
        <v>11228</v>
      </c>
      <c r="G836" s="7">
        <f t="shared" si="40"/>
        <v>153.8082191780822</v>
      </c>
      <c r="H836">
        <v>1</v>
      </c>
      <c r="I836" t="s">
        <v>20</v>
      </c>
      <c r="J836" t="s">
        <v>20</v>
      </c>
      <c r="K836" s="7">
        <f t="shared" si="41"/>
        <v>3928</v>
      </c>
      <c r="L836">
        <v>119</v>
      </c>
      <c r="M836" s="6">
        <f>IF(ISERROR(E836/L836),0,E836/L836)</f>
        <v>94.352941176470594</v>
      </c>
      <c r="N836" t="s">
        <v>21</v>
      </c>
      <c r="O836" t="s">
        <v>22</v>
      </c>
      <c r="P836">
        <v>1371963600</v>
      </c>
      <c r="Q836">
        <v>1372482000</v>
      </c>
      <c r="R836" s="10">
        <f t="shared" si="39"/>
        <v>41448.208333333336</v>
      </c>
      <c r="S836" s="10">
        <f t="shared" si="39"/>
        <v>41454.208333333336</v>
      </c>
      <c r="T836" t="b">
        <v>0</v>
      </c>
      <c r="U836" t="b">
        <v>0</v>
      </c>
      <c r="V836" t="s">
        <v>33</v>
      </c>
      <c r="W836" t="s">
        <v>2038</v>
      </c>
      <c r="X836" t="s">
        <v>2044</v>
      </c>
    </row>
    <row r="837" spans="1:24" ht="46.8" x14ac:dyDescent="0.3">
      <c r="A837">
        <v>835</v>
      </c>
      <c r="B837" t="s">
        <v>1703</v>
      </c>
      <c r="C837" s="3" t="s">
        <v>1704</v>
      </c>
      <c r="D837">
        <v>86200</v>
      </c>
      <c r="E837" s="7">
        <f>IF(ISERROR(F837*H837),0,F837*H837)</f>
        <v>77355</v>
      </c>
      <c r="F837">
        <v>77355</v>
      </c>
      <c r="G837" s="7">
        <f t="shared" si="40"/>
        <v>89.738979118329468</v>
      </c>
      <c r="H837">
        <v>1</v>
      </c>
      <c r="I837" t="s">
        <v>14</v>
      </c>
      <c r="J837" t="s">
        <v>14</v>
      </c>
      <c r="K837" s="7">
        <f t="shared" si="41"/>
        <v>-8845</v>
      </c>
      <c r="L837">
        <v>1758</v>
      </c>
      <c r="M837" s="6">
        <f>IF(ISERROR(E837/L837),0,E837/L837)</f>
        <v>44.001706484641637</v>
      </c>
      <c r="N837" t="s">
        <v>21</v>
      </c>
      <c r="O837" t="s">
        <v>22</v>
      </c>
      <c r="P837">
        <v>1425103200</v>
      </c>
      <c r="Q837">
        <v>1425621600</v>
      </c>
      <c r="R837" s="10">
        <f t="shared" si="39"/>
        <v>42063.25</v>
      </c>
      <c r="S837" s="10">
        <f t="shared" si="39"/>
        <v>42069.25</v>
      </c>
      <c r="T837" t="b">
        <v>0</v>
      </c>
      <c r="U837" t="b">
        <v>0</v>
      </c>
      <c r="V837" t="s">
        <v>28</v>
      </c>
      <c r="W837" t="s">
        <v>2037</v>
      </c>
      <c r="X837" t="s">
        <v>2043</v>
      </c>
    </row>
    <row r="838" spans="1:24" ht="46.8" x14ac:dyDescent="0.3">
      <c r="A838">
        <v>836</v>
      </c>
      <c r="B838" t="s">
        <v>1705</v>
      </c>
      <c r="C838" s="3" t="s">
        <v>1706</v>
      </c>
      <c r="D838">
        <v>8100</v>
      </c>
      <c r="E838" s="7">
        <f>IF(ISERROR(F838*H838),0,F838*H838)</f>
        <v>6086</v>
      </c>
      <c r="F838">
        <v>6086</v>
      </c>
      <c r="G838" s="7">
        <f t="shared" si="40"/>
        <v>75.135802469135797</v>
      </c>
      <c r="H838">
        <v>1</v>
      </c>
      <c r="I838" t="s">
        <v>14</v>
      </c>
      <c r="J838" t="s">
        <v>14</v>
      </c>
      <c r="K838" s="7">
        <f t="shared" si="41"/>
        <v>-2014</v>
      </c>
      <c r="L838">
        <v>94</v>
      </c>
      <c r="M838" s="6">
        <f>IF(ISERROR(E838/L838),0,E838/L838)</f>
        <v>64.744680851063833</v>
      </c>
      <c r="N838" t="s">
        <v>21</v>
      </c>
      <c r="O838" t="s">
        <v>22</v>
      </c>
      <c r="P838">
        <v>1265349600</v>
      </c>
      <c r="Q838">
        <v>1266300000</v>
      </c>
      <c r="R838" s="10">
        <f t="shared" si="39"/>
        <v>40214.25</v>
      </c>
      <c r="S838" s="10">
        <f t="shared" si="39"/>
        <v>40225.25</v>
      </c>
      <c r="T838" t="b">
        <v>0</v>
      </c>
      <c r="U838" t="b">
        <v>0</v>
      </c>
      <c r="V838" t="s">
        <v>60</v>
      </c>
      <c r="W838" t="s">
        <v>2036</v>
      </c>
      <c r="X838" t="s">
        <v>2048</v>
      </c>
    </row>
    <row r="839" spans="1:24" ht="62.4" x14ac:dyDescent="0.3">
      <c r="A839">
        <v>837</v>
      </c>
      <c r="B839" t="s">
        <v>1707</v>
      </c>
      <c r="C839" s="3" t="s">
        <v>1708</v>
      </c>
      <c r="D839">
        <v>17700</v>
      </c>
      <c r="E839" s="7">
        <f>IF(ISERROR(F839*H839),0,F839*H839)</f>
        <v>150960</v>
      </c>
      <c r="F839">
        <v>150960</v>
      </c>
      <c r="G839" s="7">
        <f t="shared" si="40"/>
        <v>852.88135593220341</v>
      </c>
      <c r="H839">
        <v>1</v>
      </c>
      <c r="I839" t="s">
        <v>20</v>
      </c>
      <c r="J839" t="s">
        <v>20</v>
      </c>
      <c r="K839" s="7">
        <f t="shared" si="41"/>
        <v>133260</v>
      </c>
      <c r="L839">
        <v>1797</v>
      </c>
      <c r="M839" s="6">
        <f>IF(ISERROR(E839/L839),0,E839/L839)</f>
        <v>84.00667779632721</v>
      </c>
      <c r="N839" t="s">
        <v>21</v>
      </c>
      <c r="O839" t="s">
        <v>22</v>
      </c>
      <c r="P839">
        <v>1301202000</v>
      </c>
      <c r="Q839">
        <v>1305867600</v>
      </c>
      <c r="R839" s="10">
        <f t="shared" si="39"/>
        <v>40629.208333333336</v>
      </c>
      <c r="S839" s="10">
        <f t="shared" si="39"/>
        <v>40683.208333333336</v>
      </c>
      <c r="T839" t="b">
        <v>0</v>
      </c>
      <c r="U839" t="b">
        <v>0</v>
      </c>
      <c r="V839" t="s">
        <v>159</v>
      </c>
      <c r="W839" t="s">
        <v>2036</v>
      </c>
      <c r="X839" t="s">
        <v>2060</v>
      </c>
    </row>
    <row r="840" spans="1:24" ht="46.8" x14ac:dyDescent="0.3">
      <c r="A840">
        <v>838</v>
      </c>
      <c r="B840" t="s">
        <v>1709</v>
      </c>
      <c r="C840" s="3" t="s">
        <v>1710</v>
      </c>
      <c r="D840">
        <v>6400</v>
      </c>
      <c r="E840" s="7">
        <f>IF(ISERROR(F840*H840),0,F840*H840)</f>
        <v>8890</v>
      </c>
      <c r="F840">
        <v>8890</v>
      </c>
      <c r="G840" s="7">
        <f t="shared" si="40"/>
        <v>138.90625</v>
      </c>
      <c r="H840">
        <v>1</v>
      </c>
      <c r="I840" t="s">
        <v>20</v>
      </c>
      <c r="J840" t="s">
        <v>20</v>
      </c>
      <c r="K840" s="7">
        <f t="shared" si="41"/>
        <v>2490</v>
      </c>
      <c r="L840">
        <v>261</v>
      </c>
      <c r="M840" s="6">
        <f>IF(ISERROR(E840/L840),0,E840/L840)</f>
        <v>34.061302681992338</v>
      </c>
      <c r="N840" t="s">
        <v>21</v>
      </c>
      <c r="O840" t="s">
        <v>22</v>
      </c>
      <c r="P840">
        <v>1538024400</v>
      </c>
      <c r="Q840">
        <v>1538802000</v>
      </c>
      <c r="R840" s="10">
        <f t="shared" si="39"/>
        <v>43370.208333333328</v>
      </c>
      <c r="S840" s="10">
        <f t="shared" si="39"/>
        <v>43379.208333333328</v>
      </c>
      <c r="T840" t="b">
        <v>0</v>
      </c>
      <c r="U840" t="b">
        <v>0</v>
      </c>
      <c r="V840" t="s">
        <v>33</v>
      </c>
      <c r="W840" t="s">
        <v>2038</v>
      </c>
      <c r="X840" t="s">
        <v>2044</v>
      </c>
    </row>
    <row r="841" spans="1:24" ht="46.8" x14ac:dyDescent="0.3">
      <c r="A841">
        <v>839</v>
      </c>
      <c r="B841" t="s">
        <v>1711</v>
      </c>
      <c r="C841" s="3" t="s">
        <v>1712</v>
      </c>
      <c r="D841">
        <v>7700</v>
      </c>
      <c r="E841" s="7">
        <f>IF(ISERROR(F841*H841),0,F841*H841)</f>
        <v>14644</v>
      </c>
      <c r="F841">
        <v>14644</v>
      </c>
      <c r="G841" s="7">
        <f t="shared" si="40"/>
        <v>190.18181818181819</v>
      </c>
      <c r="H841">
        <v>1</v>
      </c>
      <c r="I841" t="s">
        <v>20</v>
      </c>
      <c r="J841" t="s">
        <v>20</v>
      </c>
      <c r="K841" s="7">
        <f t="shared" si="41"/>
        <v>6944</v>
      </c>
      <c r="L841">
        <v>157</v>
      </c>
      <c r="M841" s="6">
        <f>IF(ISERROR(E841/L841),0,E841/L841)</f>
        <v>93.273885350318466</v>
      </c>
      <c r="N841" t="s">
        <v>21</v>
      </c>
      <c r="O841" t="s">
        <v>22</v>
      </c>
      <c r="P841">
        <v>1395032400</v>
      </c>
      <c r="Q841">
        <v>1398920400</v>
      </c>
      <c r="R841" s="10">
        <f t="shared" si="39"/>
        <v>41715.208333333336</v>
      </c>
      <c r="S841" s="10">
        <f t="shared" si="39"/>
        <v>41760.208333333336</v>
      </c>
      <c r="T841" t="b">
        <v>0</v>
      </c>
      <c r="U841" t="b">
        <v>1</v>
      </c>
      <c r="V841" t="s">
        <v>42</v>
      </c>
      <c r="W841" t="s">
        <v>2039</v>
      </c>
      <c r="X841" t="s">
        <v>2045</v>
      </c>
    </row>
    <row r="842" spans="1:24" ht="46.8" x14ac:dyDescent="0.3">
      <c r="A842">
        <v>840</v>
      </c>
      <c r="B842" t="s">
        <v>1713</v>
      </c>
      <c r="C842" s="3" t="s">
        <v>1714</v>
      </c>
      <c r="D842">
        <v>116300</v>
      </c>
      <c r="E842" s="7">
        <f>IF(ISERROR(F842*H842),0,F842*H842)</f>
        <v>116583</v>
      </c>
      <c r="F842">
        <v>116583</v>
      </c>
      <c r="G842" s="7">
        <f t="shared" si="40"/>
        <v>100.24333619948409</v>
      </c>
      <c r="H842">
        <v>1</v>
      </c>
      <c r="I842" t="s">
        <v>20</v>
      </c>
      <c r="J842" t="s">
        <v>20</v>
      </c>
      <c r="K842" s="7">
        <f t="shared" si="41"/>
        <v>283</v>
      </c>
      <c r="L842">
        <v>3533</v>
      </c>
      <c r="M842" s="6">
        <f>IF(ISERROR(E842/L842),0,E842/L842)</f>
        <v>32.998301726577978</v>
      </c>
      <c r="N842" t="s">
        <v>21</v>
      </c>
      <c r="O842" t="s">
        <v>22</v>
      </c>
      <c r="P842">
        <v>1405486800</v>
      </c>
      <c r="Q842">
        <v>1405659600</v>
      </c>
      <c r="R842" s="10">
        <f t="shared" si="39"/>
        <v>41836.208333333336</v>
      </c>
      <c r="S842" s="10">
        <f t="shared" si="39"/>
        <v>41838.208333333336</v>
      </c>
      <c r="T842" t="b">
        <v>0</v>
      </c>
      <c r="U842" t="b">
        <v>1</v>
      </c>
      <c r="V842" t="s">
        <v>33</v>
      </c>
      <c r="W842" t="s">
        <v>2038</v>
      </c>
      <c r="X842" t="s">
        <v>2044</v>
      </c>
    </row>
    <row r="843" spans="1:24" ht="46.8" x14ac:dyDescent="0.3">
      <c r="A843">
        <v>841</v>
      </c>
      <c r="B843" t="s">
        <v>1715</v>
      </c>
      <c r="C843" s="3" t="s">
        <v>1716</v>
      </c>
      <c r="D843">
        <v>9100</v>
      </c>
      <c r="E843" s="7">
        <f>IF(ISERROR(F843*H843),0,F843*H843)</f>
        <v>12991</v>
      </c>
      <c r="F843">
        <v>12991</v>
      </c>
      <c r="G843" s="7">
        <f t="shared" si="40"/>
        <v>142.75824175824175</v>
      </c>
      <c r="H843">
        <v>1</v>
      </c>
      <c r="I843" t="s">
        <v>20</v>
      </c>
      <c r="J843" t="s">
        <v>20</v>
      </c>
      <c r="K843" s="7">
        <f t="shared" si="41"/>
        <v>3891</v>
      </c>
      <c r="L843">
        <v>155</v>
      </c>
      <c r="M843" s="6">
        <f>IF(ISERROR(E843/L843),0,E843/L843)</f>
        <v>83.812903225806451</v>
      </c>
      <c r="N843" t="s">
        <v>21</v>
      </c>
      <c r="O843" t="s">
        <v>22</v>
      </c>
      <c r="P843">
        <v>1455861600</v>
      </c>
      <c r="Q843">
        <v>1457244000</v>
      </c>
      <c r="R843" s="10">
        <f t="shared" si="39"/>
        <v>42419.25</v>
      </c>
      <c r="S843" s="10">
        <f t="shared" si="39"/>
        <v>42435.25</v>
      </c>
      <c r="T843" t="b">
        <v>0</v>
      </c>
      <c r="U843" t="b">
        <v>0</v>
      </c>
      <c r="V843" t="s">
        <v>28</v>
      </c>
      <c r="W843" t="s">
        <v>2037</v>
      </c>
      <c r="X843" t="s">
        <v>2043</v>
      </c>
    </row>
    <row r="844" spans="1:24" ht="62.4" x14ac:dyDescent="0.3">
      <c r="A844">
        <v>842</v>
      </c>
      <c r="B844" t="s">
        <v>1717</v>
      </c>
      <c r="C844" s="3" t="s">
        <v>1718</v>
      </c>
      <c r="D844">
        <v>1500</v>
      </c>
      <c r="E844" s="7">
        <f>IF(ISERROR(F844*H844),0,F844*H844)</f>
        <v>9460.6400000000012</v>
      </c>
      <c r="F844">
        <v>8447</v>
      </c>
      <c r="G844" s="7">
        <f t="shared" si="40"/>
        <v>630.70933333333346</v>
      </c>
      <c r="H844">
        <v>1.1200000000000001</v>
      </c>
      <c r="I844" t="s">
        <v>20</v>
      </c>
      <c r="J844" t="s">
        <v>20</v>
      </c>
      <c r="K844" s="7">
        <f t="shared" si="41"/>
        <v>7960.6400000000012</v>
      </c>
      <c r="L844">
        <v>132</v>
      </c>
      <c r="M844" s="6">
        <f>IF(ISERROR(E844/L844),0,E844/L844)</f>
        <v>71.671515151515166</v>
      </c>
      <c r="N844" t="s">
        <v>107</v>
      </c>
      <c r="O844" t="s">
        <v>108</v>
      </c>
      <c r="P844">
        <v>1529038800</v>
      </c>
      <c r="Q844">
        <v>1529298000</v>
      </c>
      <c r="R844" s="10">
        <f t="shared" si="39"/>
        <v>43266.208333333328</v>
      </c>
      <c r="S844" s="10">
        <f t="shared" si="39"/>
        <v>43269.208333333328</v>
      </c>
      <c r="T844" t="b">
        <v>0</v>
      </c>
      <c r="U844" t="b">
        <v>0</v>
      </c>
      <c r="V844" t="s">
        <v>65</v>
      </c>
      <c r="W844" t="s">
        <v>2037</v>
      </c>
      <c r="X844" t="s">
        <v>2049</v>
      </c>
    </row>
    <row r="845" spans="1:24" ht="62.4" x14ac:dyDescent="0.3">
      <c r="A845">
        <v>843</v>
      </c>
      <c r="B845" t="s">
        <v>1719</v>
      </c>
      <c r="C845" s="3" t="s">
        <v>1720</v>
      </c>
      <c r="D845">
        <v>8800</v>
      </c>
      <c r="E845" s="7">
        <f>IF(ISERROR(F845*H845),0,F845*H845)</f>
        <v>2703</v>
      </c>
      <c r="F845">
        <v>2703</v>
      </c>
      <c r="G845" s="7">
        <f t="shared" si="40"/>
        <v>30.715909090909086</v>
      </c>
      <c r="H845">
        <v>1</v>
      </c>
      <c r="I845" t="s">
        <v>14</v>
      </c>
      <c r="J845" t="s">
        <v>14</v>
      </c>
      <c r="K845" s="7">
        <f t="shared" si="41"/>
        <v>-6097</v>
      </c>
      <c r="L845">
        <v>33</v>
      </c>
      <c r="M845" s="6">
        <f>IF(ISERROR(E845/L845),0,E845/L845)</f>
        <v>81.909090909090907</v>
      </c>
      <c r="N845" t="s">
        <v>21</v>
      </c>
      <c r="O845" t="s">
        <v>22</v>
      </c>
      <c r="P845">
        <v>1535259600</v>
      </c>
      <c r="Q845">
        <v>1535778000</v>
      </c>
      <c r="R845" s="10">
        <f t="shared" si="39"/>
        <v>43338.208333333328</v>
      </c>
      <c r="S845" s="10">
        <f t="shared" si="39"/>
        <v>43344.208333333328</v>
      </c>
      <c r="T845" t="b">
        <v>0</v>
      </c>
      <c r="U845" t="b">
        <v>0</v>
      </c>
      <c r="V845" t="s">
        <v>122</v>
      </c>
      <c r="W845" t="s">
        <v>2056</v>
      </c>
      <c r="X845" t="s">
        <v>2057</v>
      </c>
    </row>
    <row r="846" spans="1:24" ht="46.8" x14ac:dyDescent="0.3">
      <c r="A846">
        <v>844</v>
      </c>
      <c r="B846" t="s">
        <v>1721</v>
      </c>
      <c r="C846" s="3" t="s">
        <v>1722</v>
      </c>
      <c r="D846">
        <v>8800</v>
      </c>
      <c r="E846" s="7">
        <f>IF(ISERROR(F846*H846),0,F846*H846)</f>
        <v>8747</v>
      </c>
      <c r="F846">
        <v>8747</v>
      </c>
      <c r="G846" s="7">
        <f t="shared" si="40"/>
        <v>99.39772727272728</v>
      </c>
      <c r="H846">
        <v>1</v>
      </c>
      <c r="I846" t="s">
        <v>74</v>
      </c>
      <c r="J846" t="s">
        <v>74</v>
      </c>
      <c r="K846" s="7">
        <f t="shared" si="41"/>
        <v>-53</v>
      </c>
      <c r="L846">
        <v>94</v>
      </c>
      <c r="M846" s="6">
        <f>IF(ISERROR(E846/L846),0,E846/L846)</f>
        <v>93.053191489361708</v>
      </c>
      <c r="N846" t="s">
        <v>21</v>
      </c>
      <c r="O846" t="s">
        <v>22</v>
      </c>
      <c r="P846">
        <v>1327212000</v>
      </c>
      <c r="Q846">
        <v>1327471200</v>
      </c>
      <c r="R846" s="10">
        <f t="shared" si="39"/>
        <v>40930.25</v>
      </c>
      <c r="S846" s="10">
        <f t="shared" si="39"/>
        <v>40933.25</v>
      </c>
      <c r="T846" t="b">
        <v>0</v>
      </c>
      <c r="U846" t="b">
        <v>0</v>
      </c>
      <c r="V846" t="s">
        <v>42</v>
      </c>
      <c r="W846" t="s">
        <v>2039</v>
      </c>
      <c r="X846" t="s">
        <v>2045</v>
      </c>
    </row>
    <row r="847" spans="1:24" ht="31.2" x14ac:dyDescent="0.3">
      <c r="A847">
        <v>845</v>
      </c>
      <c r="B847" t="s">
        <v>1723</v>
      </c>
      <c r="C847" s="3" t="s">
        <v>1724</v>
      </c>
      <c r="D847">
        <v>69900</v>
      </c>
      <c r="E847" s="7">
        <f>IF(ISERROR(F847*H847),0,F847*H847)</f>
        <v>186417.45</v>
      </c>
      <c r="F847">
        <v>138087</v>
      </c>
      <c r="G847" s="7">
        <f t="shared" si="40"/>
        <v>266.69163090128757</v>
      </c>
      <c r="H847">
        <v>1.35</v>
      </c>
      <c r="I847" t="s">
        <v>20</v>
      </c>
      <c r="J847" t="s">
        <v>20</v>
      </c>
      <c r="K847" s="7">
        <f t="shared" si="41"/>
        <v>116517.45000000001</v>
      </c>
      <c r="L847">
        <v>1354</v>
      </c>
      <c r="M847" s="6">
        <f>IF(ISERROR(E847/L847),0,E847/L847)</f>
        <v>137.67906203840474</v>
      </c>
      <c r="N847" t="s">
        <v>40</v>
      </c>
      <c r="O847" t="s">
        <v>41</v>
      </c>
      <c r="P847">
        <v>1526360400</v>
      </c>
      <c r="Q847">
        <v>1529557200</v>
      </c>
      <c r="R847" s="10">
        <f t="shared" si="39"/>
        <v>43235.208333333328</v>
      </c>
      <c r="S847" s="10">
        <f t="shared" si="39"/>
        <v>43272.208333333328</v>
      </c>
      <c r="T847" t="b">
        <v>0</v>
      </c>
      <c r="U847" t="b">
        <v>0</v>
      </c>
      <c r="V847" t="s">
        <v>28</v>
      </c>
      <c r="W847" t="s">
        <v>2037</v>
      </c>
      <c r="X847" t="s">
        <v>2043</v>
      </c>
    </row>
    <row r="848" spans="1:24" ht="46.8" x14ac:dyDescent="0.3">
      <c r="A848">
        <v>846</v>
      </c>
      <c r="B848" t="s">
        <v>1725</v>
      </c>
      <c r="C848" s="3" t="s">
        <v>1726</v>
      </c>
      <c r="D848">
        <v>1000</v>
      </c>
      <c r="E848" s="7">
        <f>IF(ISERROR(F848*H848),0,F848*H848)</f>
        <v>5085</v>
      </c>
      <c r="F848">
        <v>5085</v>
      </c>
      <c r="G848" s="7">
        <f t="shared" si="40"/>
        <v>508.5</v>
      </c>
      <c r="H848">
        <v>1</v>
      </c>
      <c r="I848" t="s">
        <v>20</v>
      </c>
      <c r="J848" t="s">
        <v>20</v>
      </c>
      <c r="K848" s="7">
        <f t="shared" si="41"/>
        <v>4085</v>
      </c>
      <c r="L848">
        <v>48</v>
      </c>
      <c r="M848" s="6">
        <f>IF(ISERROR(E848/L848),0,E848/L848)</f>
        <v>105.9375</v>
      </c>
      <c r="N848" t="s">
        <v>21</v>
      </c>
      <c r="O848" t="s">
        <v>22</v>
      </c>
      <c r="P848">
        <v>1532149200</v>
      </c>
      <c r="Q848">
        <v>1535259600</v>
      </c>
      <c r="R848" s="10">
        <f t="shared" si="39"/>
        <v>43302.208333333328</v>
      </c>
      <c r="S848" s="10">
        <f t="shared" si="39"/>
        <v>43338.208333333328</v>
      </c>
      <c r="T848" t="b">
        <v>1</v>
      </c>
      <c r="U848" t="b">
        <v>1</v>
      </c>
      <c r="V848" t="s">
        <v>28</v>
      </c>
      <c r="W848" t="s">
        <v>2037</v>
      </c>
      <c r="X848" t="s">
        <v>2043</v>
      </c>
    </row>
    <row r="849" spans="1:24" ht="46.8" x14ac:dyDescent="0.3">
      <c r="A849">
        <v>847</v>
      </c>
      <c r="B849" t="s">
        <v>1727</v>
      </c>
      <c r="C849" s="3" t="s">
        <v>1728</v>
      </c>
      <c r="D849">
        <v>4700</v>
      </c>
      <c r="E849" s="7">
        <f>IF(ISERROR(F849*H849),0,F849*H849)</f>
        <v>11174</v>
      </c>
      <c r="F849">
        <v>11174</v>
      </c>
      <c r="G849" s="7">
        <f t="shared" si="40"/>
        <v>237.74468085106383</v>
      </c>
      <c r="H849">
        <v>1</v>
      </c>
      <c r="I849" t="s">
        <v>20</v>
      </c>
      <c r="J849" t="s">
        <v>20</v>
      </c>
      <c r="K849" s="7">
        <f t="shared" si="41"/>
        <v>6474</v>
      </c>
      <c r="L849">
        <v>110</v>
      </c>
      <c r="M849" s="6">
        <f>IF(ISERROR(E849/L849),0,E849/L849)</f>
        <v>101.58181818181818</v>
      </c>
      <c r="N849" t="s">
        <v>21</v>
      </c>
      <c r="O849" t="s">
        <v>22</v>
      </c>
      <c r="P849">
        <v>1515304800</v>
      </c>
      <c r="Q849">
        <v>1515564000</v>
      </c>
      <c r="R849" s="10">
        <f t="shared" si="39"/>
        <v>43107.25</v>
      </c>
      <c r="S849" s="10">
        <f t="shared" si="39"/>
        <v>43110.25</v>
      </c>
      <c r="T849" t="b">
        <v>0</v>
      </c>
      <c r="U849" t="b">
        <v>0</v>
      </c>
      <c r="V849" t="s">
        <v>17</v>
      </c>
      <c r="W849" t="s">
        <v>2035</v>
      </c>
      <c r="X849" t="s">
        <v>2041</v>
      </c>
    </row>
    <row r="850" spans="1:24" ht="46.8" x14ac:dyDescent="0.3">
      <c r="A850">
        <v>848</v>
      </c>
      <c r="B850" t="s">
        <v>1729</v>
      </c>
      <c r="C850" s="3" t="s">
        <v>1730</v>
      </c>
      <c r="D850">
        <v>3200</v>
      </c>
      <c r="E850" s="7">
        <f>IF(ISERROR(F850*H850),0,F850*H850)</f>
        <v>10831</v>
      </c>
      <c r="F850">
        <v>10831</v>
      </c>
      <c r="G850" s="7">
        <f t="shared" si="40"/>
        <v>338.46875</v>
      </c>
      <c r="H850">
        <v>1</v>
      </c>
      <c r="I850" t="s">
        <v>20</v>
      </c>
      <c r="J850" t="s">
        <v>20</v>
      </c>
      <c r="K850" s="7">
        <f t="shared" si="41"/>
        <v>7631</v>
      </c>
      <c r="L850">
        <v>172</v>
      </c>
      <c r="M850" s="6">
        <f>IF(ISERROR(E850/L850),0,E850/L850)</f>
        <v>62.970930232558139</v>
      </c>
      <c r="N850" t="s">
        <v>21</v>
      </c>
      <c r="O850" t="s">
        <v>22</v>
      </c>
      <c r="P850">
        <v>1276318800</v>
      </c>
      <c r="Q850">
        <v>1277096400</v>
      </c>
      <c r="R850" s="10">
        <f t="shared" si="39"/>
        <v>40341.208333333336</v>
      </c>
      <c r="S850" s="10">
        <f t="shared" si="39"/>
        <v>40350.208333333336</v>
      </c>
      <c r="T850" t="b">
        <v>0</v>
      </c>
      <c r="U850" t="b">
        <v>0</v>
      </c>
      <c r="V850" t="s">
        <v>53</v>
      </c>
      <c r="W850" t="s">
        <v>2039</v>
      </c>
      <c r="X850" t="s">
        <v>2047</v>
      </c>
    </row>
    <row r="851" spans="1:24" ht="62.4" x14ac:dyDescent="0.3">
      <c r="A851">
        <v>849</v>
      </c>
      <c r="B851" t="s">
        <v>1731</v>
      </c>
      <c r="C851" s="3" t="s">
        <v>1732</v>
      </c>
      <c r="D851">
        <v>6700</v>
      </c>
      <c r="E851" s="7">
        <f>IF(ISERROR(F851*H851),0,F851*H851)</f>
        <v>8917</v>
      </c>
      <c r="F851">
        <v>8917</v>
      </c>
      <c r="G851" s="7">
        <f t="shared" si="40"/>
        <v>133.08955223880596</v>
      </c>
      <c r="H851">
        <v>1</v>
      </c>
      <c r="I851" t="s">
        <v>20</v>
      </c>
      <c r="J851" t="s">
        <v>20</v>
      </c>
      <c r="K851" s="7">
        <f t="shared" si="41"/>
        <v>2217</v>
      </c>
      <c r="L851">
        <v>307</v>
      </c>
      <c r="M851" s="6">
        <f>IF(ISERROR(E851/L851),0,E851/L851)</f>
        <v>29.045602605863191</v>
      </c>
      <c r="N851" t="s">
        <v>21</v>
      </c>
      <c r="O851" t="s">
        <v>22</v>
      </c>
      <c r="P851">
        <v>1328767200</v>
      </c>
      <c r="Q851">
        <v>1329026400</v>
      </c>
      <c r="R851" s="10">
        <f t="shared" si="39"/>
        <v>40948.25</v>
      </c>
      <c r="S851" s="10">
        <f t="shared" si="39"/>
        <v>40951.25</v>
      </c>
      <c r="T851" t="b">
        <v>0</v>
      </c>
      <c r="U851" t="b">
        <v>1</v>
      </c>
      <c r="V851" t="s">
        <v>60</v>
      </c>
      <c r="W851" t="s">
        <v>2036</v>
      </c>
      <c r="X851" t="s">
        <v>2048</v>
      </c>
    </row>
    <row r="852" spans="1:24" ht="62.4" x14ac:dyDescent="0.3">
      <c r="A852">
        <v>850</v>
      </c>
      <c r="B852" t="s">
        <v>1733</v>
      </c>
      <c r="C852" s="3" t="s">
        <v>1734</v>
      </c>
      <c r="D852">
        <v>100</v>
      </c>
      <c r="E852" s="7">
        <f>IF(ISERROR(F852*H852),0,F852*H852)</f>
        <v>1</v>
      </c>
      <c r="F852">
        <v>1</v>
      </c>
      <c r="G852" s="7">
        <f t="shared" si="40"/>
        <v>1</v>
      </c>
      <c r="H852">
        <v>1</v>
      </c>
      <c r="I852" t="s">
        <v>14</v>
      </c>
      <c r="J852" t="s">
        <v>14</v>
      </c>
      <c r="K852" s="7">
        <f t="shared" si="41"/>
        <v>-99</v>
      </c>
      <c r="L852">
        <v>1</v>
      </c>
      <c r="M852" s="6">
        <f>IF(ISERROR(E852/L852),0,E852/L852)</f>
        <v>1</v>
      </c>
      <c r="N852" t="s">
        <v>21</v>
      </c>
      <c r="O852" t="s">
        <v>22</v>
      </c>
      <c r="P852">
        <v>1321682400</v>
      </c>
      <c r="Q852">
        <v>1322978400</v>
      </c>
      <c r="R852" s="10">
        <f t="shared" si="39"/>
        <v>40866.25</v>
      </c>
      <c r="S852" s="10">
        <f t="shared" si="39"/>
        <v>40881.25</v>
      </c>
      <c r="T852" t="b">
        <v>1</v>
      </c>
      <c r="U852" t="b">
        <v>0</v>
      </c>
      <c r="V852" t="s">
        <v>23</v>
      </c>
      <c r="W852" t="s">
        <v>2036</v>
      </c>
      <c r="X852" t="s">
        <v>2042</v>
      </c>
    </row>
    <row r="853" spans="1:24" ht="46.8" x14ac:dyDescent="0.3">
      <c r="A853">
        <v>851</v>
      </c>
      <c r="B853" t="s">
        <v>1735</v>
      </c>
      <c r="C853" s="3" t="s">
        <v>1736</v>
      </c>
      <c r="D853">
        <v>6000</v>
      </c>
      <c r="E853" s="7">
        <f>IF(ISERROR(F853*H853),0,F853*H853)</f>
        <v>12468</v>
      </c>
      <c r="F853">
        <v>12468</v>
      </c>
      <c r="G853" s="7">
        <f t="shared" si="40"/>
        <v>207.79999999999998</v>
      </c>
      <c r="H853">
        <v>1</v>
      </c>
      <c r="I853" t="s">
        <v>20</v>
      </c>
      <c r="J853" t="s">
        <v>20</v>
      </c>
      <c r="K853" s="7">
        <f t="shared" si="41"/>
        <v>6468</v>
      </c>
      <c r="L853">
        <v>160</v>
      </c>
      <c r="M853" s="6">
        <f>IF(ISERROR(E853/L853),0,E853/L853)</f>
        <v>77.924999999999997</v>
      </c>
      <c r="N853" t="s">
        <v>21</v>
      </c>
      <c r="O853" t="s">
        <v>22</v>
      </c>
      <c r="P853">
        <v>1335934800</v>
      </c>
      <c r="Q853">
        <v>1338786000</v>
      </c>
      <c r="R853" s="10">
        <f t="shared" si="39"/>
        <v>41031.208333333336</v>
      </c>
      <c r="S853" s="10">
        <f t="shared" si="39"/>
        <v>41064.208333333336</v>
      </c>
      <c r="T853" t="b">
        <v>0</v>
      </c>
      <c r="U853" t="b">
        <v>0</v>
      </c>
      <c r="V853" t="s">
        <v>50</v>
      </c>
      <c r="W853" t="s">
        <v>2036</v>
      </c>
      <c r="X853" t="s">
        <v>2046</v>
      </c>
    </row>
    <row r="854" spans="1:24" ht="62.4" x14ac:dyDescent="0.3">
      <c r="A854">
        <v>852</v>
      </c>
      <c r="B854" t="s">
        <v>1737</v>
      </c>
      <c r="C854" s="3" t="s">
        <v>1738</v>
      </c>
      <c r="D854">
        <v>4900</v>
      </c>
      <c r="E854" s="7">
        <f>IF(ISERROR(F854*H854),0,F854*H854)</f>
        <v>2505</v>
      </c>
      <c r="F854">
        <v>2505</v>
      </c>
      <c r="G854" s="7">
        <f t="shared" si="40"/>
        <v>51.122448979591837</v>
      </c>
      <c r="H854">
        <v>1</v>
      </c>
      <c r="I854" t="s">
        <v>14</v>
      </c>
      <c r="J854" t="s">
        <v>14</v>
      </c>
      <c r="K854" s="7">
        <f t="shared" si="41"/>
        <v>-2395</v>
      </c>
      <c r="L854">
        <v>31</v>
      </c>
      <c r="M854" s="6">
        <f>IF(ISERROR(E854/L854),0,E854/L854)</f>
        <v>80.806451612903231</v>
      </c>
      <c r="N854" t="s">
        <v>21</v>
      </c>
      <c r="O854" t="s">
        <v>22</v>
      </c>
      <c r="P854">
        <v>1310792400</v>
      </c>
      <c r="Q854">
        <v>1311656400</v>
      </c>
      <c r="R854" s="10">
        <f t="shared" si="39"/>
        <v>40740.208333333336</v>
      </c>
      <c r="S854" s="10">
        <f t="shared" si="39"/>
        <v>40750.208333333336</v>
      </c>
      <c r="T854" t="b">
        <v>0</v>
      </c>
      <c r="U854" t="b">
        <v>1</v>
      </c>
      <c r="V854" t="s">
        <v>89</v>
      </c>
      <c r="W854" t="s">
        <v>2052</v>
      </c>
      <c r="X854" t="s">
        <v>2053</v>
      </c>
    </row>
    <row r="855" spans="1:24" ht="46.8" x14ac:dyDescent="0.3">
      <c r="A855">
        <v>853</v>
      </c>
      <c r="B855" t="s">
        <v>1739</v>
      </c>
      <c r="C855" s="3" t="s">
        <v>1740</v>
      </c>
      <c r="D855">
        <v>17100</v>
      </c>
      <c r="E855" s="7">
        <f>IF(ISERROR(F855*H855),0,F855*H855)</f>
        <v>82511.48</v>
      </c>
      <c r="F855">
        <v>111502</v>
      </c>
      <c r="G855" s="7">
        <f t="shared" si="40"/>
        <v>482.52327485380118</v>
      </c>
      <c r="H855">
        <v>0.74</v>
      </c>
      <c r="I855" t="s">
        <v>20</v>
      </c>
      <c r="J855" t="s">
        <v>20</v>
      </c>
      <c r="K855" s="7">
        <f t="shared" si="41"/>
        <v>65411.479999999996</v>
      </c>
      <c r="L855">
        <v>1467</v>
      </c>
      <c r="M855" s="6">
        <f>IF(ISERROR(E855/L855),0,E855/L855)</f>
        <v>56.245044308111787</v>
      </c>
      <c r="N855" t="s">
        <v>15</v>
      </c>
      <c r="O855" t="s">
        <v>16</v>
      </c>
      <c r="P855">
        <v>1308546000</v>
      </c>
      <c r="Q855">
        <v>1308978000</v>
      </c>
      <c r="R855" s="10">
        <f t="shared" si="39"/>
        <v>40714.208333333336</v>
      </c>
      <c r="S855" s="10">
        <f t="shared" si="39"/>
        <v>40719.208333333336</v>
      </c>
      <c r="T855" t="b">
        <v>0</v>
      </c>
      <c r="U855" t="b">
        <v>1</v>
      </c>
      <c r="V855" t="s">
        <v>60</v>
      </c>
      <c r="W855" t="s">
        <v>2036</v>
      </c>
      <c r="X855" t="s">
        <v>2048</v>
      </c>
    </row>
    <row r="856" spans="1:24" ht="62.4" x14ac:dyDescent="0.3">
      <c r="A856">
        <v>854</v>
      </c>
      <c r="B856" t="s">
        <v>1741</v>
      </c>
      <c r="C856" s="3" t="s">
        <v>1742</v>
      </c>
      <c r="D856">
        <v>171000</v>
      </c>
      <c r="E856" s="7">
        <f>IF(ISERROR(F856*H856),0,F856*H856)</f>
        <v>143788.66</v>
      </c>
      <c r="F856">
        <v>194309</v>
      </c>
      <c r="G856" s="7">
        <f t="shared" si="40"/>
        <v>84.086935672514613</v>
      </c>
      <c r="H856">
        <v>0.74</v>
      </c>
      <c r="I856" t="s">
        <v>20</v>
      </c>
      <c r="J856" t="s">
        <v>14</v>
      </c>
      <c r="K856" s="7">
        <f t="shared" si="41"/>
        <v>-27211.339999999997</v>
      </c>
      <c r="L856">
        <v>2662</v>
      </c>
      <c r="M856" s="6">
        <f>IF(ISERROR(E856/L856),0,E856/L856)</f>
        <v>54.015274229902332</v>
      </c>
      <c r="N856" t="s">
        <v>15</v>
      </c>
      <c r="O856" t="s">
        <v>16</v>
      </c>
      <c r="P856">
        <v>1574056800</v>
      </c>
      <c r="Q856">
        <v>1576389600</v>
      </c>
      <c r="R856" s="10">
        <f t="shared" si="39"/>
        <v>43787.25</v>
      </c>
      <c r="S856" s="10">
        <f t="shared" si="39"/>
        <v>43814.25</v>
      </c>
      <c r="T856" t="b">
        <v>0</v>
      </c>
      <c r="U856" t="b">
        <v>0</v>
      </c>
      <c r="V856" t="s">
        <v>119</v>
      </c>
      <c r="W856" t="s">
        <v>2040</v>
      </c>
      <c r="X856" t="s">
        <v>2055</v>
      </c>
    </row>
    <row r="857" spans="1:24" ht="46.8" x14ac:dyDescent="0.3">
      <c r="A857">
        <v>855</v>
      </c>
      <c r="B857" t="s">
        <v>1743</v>
      </c>
      <c r="C857" s="3" t="s">
        <v>1744</v>
      </c>
      <c r="D857">
        <v>23400</v>
      </c>
      <c r="E857" s="7">
        <f>IF(ISERROR(F857*H857),0,F857*H857)</f>
        <v>16529.64</v>
      </c>
      <c r="F857">
        <v>23956</v>
      </c>
      <c r="G857" s="7">
        <f t="shared" si="40"/>
        <v>70.639487179487176</v>
      </c>
      <c r="H857">
        <v>0.69</v>
      </c>
      <c r="I857" t="s">
        <v>20</v>
      </c>
      <c r="J857" t="s">
        <v>14</v>
      </c>
      <c r="K857" s="7">
        <f t="shared" si="41"/>
        <v>-6870.3600000000006</v>
      </c>
      <c r="L857">
        <v>452</v>
      </c>
      <c r="M857" s="6">
        <f>IF(ISERROR(E857/L857),0,E857/L857)</f>
        <v>36.57</v>
      </c>
      <c r="N857" t="s">
        <v>26</v>
      </c>
      <c r="O857" t="s">
        <v>27</v>
      </c>
      <c r="P857">
        <v>1308373200</v>
      </c>
      <c r="Q857">
        <v>1311051600</v>
      </c>
      <c r="R857" s="10">
        <f t="shared" si="39"/>
        <v>40712.208333333336</v>
      </c>
      <c r="S857" s="10">
        <f t="shared" si="39"/>
        <v>40743.208333333336</v>
      </c>
      <c r="T857" t="b">
        <v>0</v>
      </c>
      <c r="U857" t="b">
        <v>0</v>
      </c>
      <c r="V857" t="s">
        <v>33</v>
      </c>
      <c r="W857" t="s">
        <v>2038</v>
      </c>
      <c r="X857" t="s">
        <v>2044</v>
      </c>
    </row>
    <row r="858" spans="1:24" ht="46.8" x14ac:dyDescent="0.3">
      <c r="A858">
        <v>856</v>
      </c>
      <c r="B858" t="s">
        <v>1599</v>
      </c>
      <c r="C858" s="3" t="s">
        <v>1745</v>
      </c>
      <c r="D858">
        <v>2400</v>
      </c>
      <c r="E858" s="7">
        <f>IF(ISERROR(F858*H858),0,F858*H858)</f>
        <v>8558</v>
      </c>
      <c r="F858">
        <v>8558</v>
      </c>
      <c r="G858" s="7">
        <f t="shared" si="40"/>
        <v>356.58333333333331</v>
      </c>
      <c r="H858">
        <v>1</v>
      </c>
      <c r="I858" t="s">
        <v>20</v>
      </c>
      <c r="J858" t="s">
        <v>20</v>
      </c>
      <c r="K858" s="7">
        <f t="shared" si="41"/>
        <v>6158</v>
      </c>
      <c r="L858">
        <v>158</v>
      </c>
      <c r="M858" s="6">
        <f>IF(ISERROR(E858/L858),0,E858/L858)</f>
        <v>54.164556962025316</v>
      </c>
      <c r="N858" t="s">
        <v>21</v>
      </c>
      <c r="O858" t="s">
        <v>22</v>
      </c>
      <c r="P858">
        <v>1335243600</v>
      </c>
      <c r="Q858">
        <v>1336712400</v>
      </c>
      <c r="R858" s="10">
        <f t="shared" si="39"/>
        <v>41023.208333333336</v>
      </c>
      <c r="S858" s="10">
        <f t="shared" si="39"/>
        <v>41040.208333333336</v>
      </c>
      <c r="T858" t="b">
        <v>0</v>
      </c>
      <c r="U858" t="b">
        <v>0</v>
      </c>
      <c r="V858" t="s">
        <v>17</v>
      </c>
      <c r="W858" t="s">
        <v>2035</v>
      </c>
      <c r="X858" t="s">
        <v>2041</v>
      </c>
    </row>
    <row r="859" spans="1:24" ht="46.8" x14ac:dyDescent="0.3">
      <c r="A859">
        <v>857</v>
      </c>
      <c r="B859" t="s">
        <v>1746</v>
      </c>
      <c r="C859" s="3" t="s">
        <v>1747</v>
      </c>
      <c r="D859">
        <v>5300</v>
      </c>
      <c r="E859" s="7">
        <f>IF(ISERROR(F859*H859),0,F859*H859)</f>
        <v>8895.6</v>
      </c>
      <c r="F859">
        <v>7413</v>
      </c>
      <c r="G859" s="7">
        <f t="shared" si="40"/>
        <v>167.84150943396227</v>
      </c>
      <c r="H859">
        <v>1.2</v>
      </c>
      <c r="I859" t="s">
        <v>20</v>
      </c>
      <c r="J859" t="s">
        <v>20</v>
      </c>
      <c r="K859" s="7">
        <f t="shared" si="41"/>
        <v>3595.6000000000004</v>
      </c>
      <c r="L859">
        <v>225</v>
      </c>
      <c r="M859" s="6">
        <f>IF(ISERROR(E859/L859),0,E859/L859)</f>
        <v>39.536000000000001</v>
      </c>
      <c r="N859" t="s">
        <v>98</v>
      </c>
      <c r="O859" t="s">
        <v>99</v>
      </c>
      <c r="P859">
        <v>1328421600</v>
      </c>
      <c r="Q859">
        <v>1330408800</v>
      </c>
      <c r="R859" s="10">
        <f t="shared" si="39"/>
        <v>40944.25</v>
      </c>
      <c r="S859" s="10">
        <f t="shared" si="39"/>
        <v>40967.25</v>
      </c>
      <c r="T859" t="b">
        <v>1</v>
      </c>
      <c r="U859" t="b">
        <v>0</v>
      </c>
      <c r="V859" t="s">
        <v>100</v>
      </c>
      <c r="W859" t="s">
        <v>2039</v>
      </c>
      <c r="X859" t="s">
        <v>2054</v>
      </c>
    </row>
    <row r="860" spans="1:24" ht="62.4" x14ac:dyDescent="0.3">
      <c r="A860">
        <v>858</v>
      </c>
      <c r="B860" t="s">
        <v>1748</v>
      </c>
      <c r="C860" s="3" t="s">
        <v>1749</v>
      </c>
      <c r="D860">
        <v>4000</v>
      </c>
      <c r="E860" s="7">
        <f>IF(ISERROR(F860*H860),0,F860*H860)</f>
        <v>2778</v>
      </c>
      <c r="F860">
        <v>2778</v>
      </c>
      <c r="G860" s="7">
        <f t="shared" si="40"/>
        <v>69.45</v>
      </c>
      <c r="H860">
        <v>1</v>
      </c>
      <c r="I860" t="s">
        <v>14</v>
      </c>
      <c r="J860" t="s">
        <v>14</v>
      </c>
      <c r="K860" s="7">
        <f t="shared" si="41"/>
        <v>-1222</v>
      </c>
      <c r="L860">
        <v>35</v>
      </c>
      <c r="M860" s="6">
        <f>IF(ISERROR(E860/L860),0,E860/L860)</f>
        <v>79.371428571428567</v>
      </c>
      <c r="N860" t="s">
        <v>21</v>
      </c>
      <c r="O860" t="s">
        <v>22</v>
      </c>
      <c r="P860">
        <v>1524286800</v>
      </c>
      <c r="Q860">
        <v>1524891600</v>
      </c>
      <c r="R860" s="10">
        <f t="shared" si="39"/>
        <v>43211.208333333328</v>
      </c>
      <c r="S860" s="10">
        <f t="shared" si="39"/>
        <v>43218.208333333328</v>
      </c>
      <c r="T860" t="b">
        <v>1</v>
      </c>
      <c r="U860" t="b">
        <v>0</v>
      </c>
      <c r="V860" t="s">
        <v>17</v>
      </c>
      <c r="W860" t="s">
        <v>2035</v>
      </c>
      <c r="X860" t="s">
        <v>2041</v>
      </c>
    </row>
    <row r="861" spans="1:24" ht="62.4" x14ac:dyDescent="0.3">
      <c r="A861">
        <v>859</v>
      </c>
      <c r="B861" t="s">
        <v>1750</v>
      </c>
      <c r="C861" s="3" t="s">
        <v>1751</v>
      </c>
      <c r="D861">
        <v>7300</v>
      </c>
      <c r="E861" s="7">
        <f>IF(ISERROR(F861*H861),0,F861*H861)</f>
        <v>2594</v>
      </c>
      <c r="F861">
        <v>2594</v>
      </c>
      <c r="G861" s="7">
        <f t="shared" si="40"/>
        <v>35.534246575342465</v>
      </c>
      <c r="H861">
        <v>1</v>
      </c>
      <c r="I861" t="s">
        <v>14</v>
      </c>
      <c r="J861" t="s">
        <v>14</v>
      </c>
      <c r="K861" s="7">
        <f t="shared" si="41"/>
        <v>-4706</v>
      </c>
      <c r="L861">
        <v>63</v>
      </c>
      <c r="M861" s="6">
        <f>IF(ISERROR(E861/L861),0,E861/L861)</f>
        <v>41.174603174603178</v>
      </c>
      <c r="N861" t="s">
        <v>21</v>
      </c>
      <c r="O861" t="s">
        <v>22</v>
      </c>
      <c r="P861">
        <v>1362117600</v>
      </c>
      <c r="Q861">
        <v>1363669200</v>
      </c>
      <c r="R861" s="10">
        <f t="shared" si="39"/>
        <v>41334.25</v>
      </c>
      <c r="S861" s="10">
        <f t="shared" si="39"/>
        <v>41352.208333333336</v>
      </c>
      <c r="T861" t="b">
        <v>0</v>
      </c>
      <c r="U861" t="b">
        <v>1</v>
      </c>
      <c r="V861" t="s">
        <v>33</v>
      </c>
      <c r="W861" t="s">
        <v>2038</v>
      </c>
      <c r="X861" t="s">
        <v>2044</v>
      </c>
    </row>
    <row r="862" spans="1:24" ht="62.4" x14ac:dyDescent="0.3">
      <c r="A862">
        <v>860</v>
      </c>
      <c r="B862" t="s">
        <v>1752</v>
      </c>
      <c r="C862" s="3" t="s">
        <v>1753</v>
      </c>
      <c r="D862">
        <v>2000</v>
      </c>
      <c r="E862" s="7">
        <f>IF(ISERROR(F862*H862),0,F862*H862)</f>
        <v>5033</v>
      </c>
      <c r="F862">
        <v>5033</v>
      </c>
      <c r="G862" s="7">
        <f t="shared" si="40"/>
        <v>251.65</v>
      </c>
      <c r="H862">
        <v>1</v>
      </c>
      <c r="I862" t="s">
        <v>20</v>
      </c>
      <c r="J862" t="s">
        <v>20</v>
      </c>
      <c r="K862" s="7">
        <f t="shared" si="41"/>
        <v>3033</v>
      </c>
      <c r="L862">
        <v>65</v>
      </c>
      <c r="M862" s="6">
        <f>IF(ISERROR(E862/L862),0,E862/L862)</f>
        <v>77.430769230769229</v>
      </c>
      <c r="N862" t="s">
        <v>21</v>
      </c>
      <c r="O862" t="s">
        <v>22</v>
      </c>
      <c r="P862">
        <v>1550556000</v>
      </c>
      <c r="Q862">
        <v>1551420000</v>
      </c>
      <c r="R862" s="10">
        <f t="shared" si="39"/>
        <v>43515.25</v>
      </c>
      <c r="S862" s="10">
        <f t="shared" si="39"/>
        <v>43525.25</v>
      </c>
      <c r="T862" t="b">
        <v>0</v>
      </c>
      <c r="U862" t="b">
        <v>1</v>
      </c>
      <c r="V862" t="s">
        <v>65</v>
      </c>
      <c r="W862" t="s">
        <v>2037</v>
      </c>
      <c r="X862" t="s">
        <v>2049</v>
      </c>
    </row>
    <row r="863" spans="1:24" ht="46.8" x14ac:dyDescent="0.3">
      <c r="A863">
        <v>861</v>
      </c>
      <c r="B863" t="s">
        <v>1754</v>
      </c>
      <c r="C863" s="3" t="s">
        <v>1755</v>
      </c>
      <c r="D863">
        <v>8800</v>
      </c>
      <c r="E863" s="7">
        <f>IF(ISERROR(F863*H863),0,F863*H863)</f>
        <v>9317</v>
      </c>
      <c r="F863">
        <v>9317</v>
      </c>
      <c r="G863" s="7">
        <f t="shared" si="40"/>
        <v>105.87500000000001</v>
      </c>
      <c r="H863">
        <v>1</v>
      </c>
      <c r="I863" t="s">
        <v>20</v>
      </c>
      <c r="J863" t="s">
        <v>20</v>
      </c>
      <c r="K863" s="7">
        <f t="shared" si="41"/>
        <v>517</v>
      </c>
      <c r="L863">
        <v>163</v>
      </c>
      <c r="M863" s="6">
        <f>IF(ISERROR(E863/L863),0,E863/L863)</f>
        <v>57.159509202453989</v>
      </c>
      <c r="N863" t="s">
        <v>21</v>
      </c>
      <c r="O863" t="s">
        <v>22</v>
      </c>
      <c r="P863">
        <v>1269147600</v>
      </c>
      <c r="Q863">
        <v>1269838800</v>
      </c>
      <c r="R863" s="10">
        <f t="shared" si="39"/>
        <v>40258.208333333336</v>
      </c>
      <c r="S863" s="10">
        <f t="shared" si="39"/>
        <v>40266.208333333336</v>
      </c>
      <c r="T863" t="b">
        <v>0</v>
      </c>
      <c r="U863" t="b">
        <v>0</v>
      </c>
      <c r="V863" t="s">
        <v>33</v>
      </c>
      <c r="W863" t="s">
        <v>2038</v>
      </c>
      <c r="X863" t="s">
        <v>2044</v>
      </c>
    </row>
    <row r="864" spans="1:24" ht="62.4" x14ac:dyDescent="0.3">
      <c r="A864">
        <v>862</v>
      </c>
      <c r="B864" t="s">
        <v>1756</v>
      </c>
      <c r="C864" s="3" t="s">
        <v>1757</v>
      </c>
      <c r="D864">
        <v>3500</v>
      </c>
      <c r="E864" s="7">
        <f>IF(ISERROR(F864*H864),0,F864*H864)</f>
        <v>6560</v>
      </c>
      <c r="F864">
        <v>6560</v>
      </c>
      <c r="G864" s="7">
        <f t="shared" si="40"/>
        <v>187.42857142857144</v>
      </c>
      <c r="H864">
        <v>1</v>
      </c>
      <c r="I864" t="s">
        <v>20</v>
      </c>
      <c r="J864" t="s">
        <v>20</v>
      </c>
      <c r="K864" s="7">
        <f t="shared" si="41"/>
        <v>3060</v>
      </c>
      <c r="L864">
        <v>85</v>
      </c>
      <c r="M864" s="6">
        <f>IF(ISERROR(E864/L864),0,E864/L864)</f>
        <v>77.17647058823529</v>
      </c>
      <c r="N864" t="s">
        <v>21</v>
      </c>
      <c r="O864" t="s">
        <v>22</v>
      </c>
      <c r="P864">
        <v>1312174800</v>
      </c>
      <c r="Q864">
        <v>1312520400</v>
      </c>
      <c r="R864" s="10">
        <f t="shared" si="39"/>
        <v>40756.208333333336</v>
      </c>
      <c r="S864" s="10">
        <f t="shared" si="39"/>
        <v>40760.208333333336</v>
      </c>
      <c r="T864" t="b">
        <v>0</v>
      </c>
      <c r="U864" t="b">
        <v>0</v>
      </c>
      <c r="V864" t="s">
        <v>33</v>
      </c>
      <c r="W864" t="s">
        <v>2038</v>
      </c>
      <c r="X864" t="s">
        <v>2044</v>
      </c>
    </row>
    <row r="865" spans="1:24" ht="46.8" x14ac:dyDescent="0.3">
      <c r="A865">
        <v>863</v>
      </c>
      <c r="B865" t="s">
        <v>1758</v>
      </c>
      <c r="C865" s="3" t="s">
        <v>1759</v>
      </c>
      <c r="D865">
        <v>1400</v>
      </c>
      <c r="E865" s="7">
        <f>IF(ISERROR(F865*H865),0,F865*H865)</f>
        <v>5415</v>
      </c>
      <c r="F865">
        <v>5415</v>
      </c>
      <c r="G865" s="7">
        <f t="shared" si="40"/>
        <v>386.78571428571428</v>
      </c>
      <c r="H865">
        <v>1</v>
      </c>
      <c r="I865" t="s">
        <v>20</v>
      </c>
      <c r="J865" t="s">
        <v>20</v>
      </c>
      <c r="K865" s="7">
        <f t="shared" si="41"/>
        <v>4015</v>
      </c>
      <c r="L865">
        <v>217</v>
      </c>
      <c r="M865" s="6">
        <f>IF(ISERROR(E865/L865),0,E865/L865)</f>
        <v>24.953917050691246</v>
      </c>
      <c r="N865" t="s">
        <v>21</v>
      </c>
      <c r="O865" t="s">
        <v>22</v>
      </c>
      <c r="P865">
        <v>1434517200</v>
      </c>
      <c r="Q865">
        <v>1436504400</v>
      </c>
      <c r="R865" s="10">
        <f t="shared" si="39"/>
        <v>42172.208333333328</v>
      </c>
      <c r="S865" s="10">
        <f t="shared" si="39"/>
        <v>42195.208333333328</v>
      </c>
      <c r="T865" t="b">
        <v>0</v>
      </c>
      <c r="U865" t="b">
        <v>1</v>
      </c>
      <c r="V865" t="s">
        <v>269</v>
      </c>
      <c r="W865" t="s">
        <v>2039</v>
      </c>
      <c r="X865" t="s">
        <v>2062</v>
      </c>
    </row>
    <row r="866" spans="1:24" ht="46.8" x14ac:dyDescent="0.3">
      <c r="A866">
        <v>864</v>
      </c>
      <c r="B866" t="s">
        <v>1760</v>
      </c>
      <c r="C866" s="3" t="s">
        <v>1761</v>
      </c>
      <c r="D866">
        <v>4200</v>
      </c>
      <c r="E866" s="7">
        <f>IF(ISERROR(F866*H866),0,F866*H866)</f>
        <v>14577</v>
      </c>
      <c r="F866">
        <v>14577</v>
      </c>
      <c r="G866" s="7">
        <f t="shared" si="40"/>
        <v>347.07142857142856</v>
      </c>
      <c r="H866">
        <v>1</v>
      </c>
      <c r="I866" t="s">
        <v>20</v>
      </c>
      <c r="J866" t="s">
        <v>20</v>
      </c>
      <c r="K866" s="7">
        <f t="shared" si="41"/>
        <v>10377</v>
      </c>
      <c r="L866">
        <v>150</v>
      </c>
      <c r="M866" s="6">
        <f>IF(ISERROR(E866/L866),0,E866/L866)</f>
        <v>97.18</v>
      </c>
      <c r="N866" t="s">
        <v>21</v>
      </c>
      <c r="O866" t="s">
        <v>22</v>
      </c>
      <c r="P866">
        <v>1471582800</v>
      </c>
      <c r="Q866">
        <v>1472014800</v>
      </c>
      <c r="R866" s="10">
        <f t="shared" si="39"/>
        <v>42601.208333333328</v>
      </c>
      <c r="S866" s="10">
        <f t="shared" si="39"/>
        <v>42606.208333333328</v>
      </c>
      <c r="T866" t="b">
        <v>0</v>
      </c>
      <c r="U866" t="b">
        <v>0</v>
      </c>
      <c r="V866" t="s">
        <v>100</v>
      </c>
      <c r="W866" t="s">
        <v>2039</v>
      </c>
      <c r="X866" t="s">
        <v>2054</v>
      </c>
    </row>
    <row r="867" spans="1:24" ht="62.4" x14ac:dyDescent="0.3">
      <c r="A867">
        <v>865</v>
      </c>
      <c r="B867" t="s">
        <v>1762</v>
      </c>
      <c r="C867" s="3" t="s">
        <v>1763</v>
      </c>
      <c r="D867">
        <v>81000</v>
      </c>
      <c r="E867" s="7">
        <f>IF(ISERROR(F867*H867),0,F867*H867)</f>
        <v>150515</v>
      </c>
      <c r="F867">
        <v>150515</v>
      </c>
      <c r="G867" s="7">
        <f t="shared" si="40"/>
        <v>185.82098765432099</v>
      </c>
      <c r="H867">
        <v>1</v>
      </c>
      <c r="I867" t="s">
        <v>20</v>
      </c>
      <c r="J867" t="s">
        <v>20</v>
      </c>
      <c r="K867" s="7">
        <f t="shared" si="41"/>
        <v>69515</v>
      </c>
      <c r="L867">
        <v>3272</v>
      </c>
      <c r="M867" s="6">
        <f>IF(ISERROR(E867/L867),0,E867/L867)</f>
        <v>46.000916870415651</v>
      </c>
      <c r="N867" t="s">
        <v>21</v>
      </c>
      <c r="O867" t="s">
        <v>22</v>
      </c>
      <c r="P867">
        <v>1410757200</v>
      </c>
      <c r="Q867">
        <v>1411534800</v>
      </c>
      <c r="R867" s="10">
        <f t="shared" si="39"/>
        <v>41897.208333333336</v>
      </c>
      <c r="S867" s="10">
        <f t="shared" si="39"/>
        <v>41906.208333333336</v>
      </c>
      <c r="T867" t="b">
        <v>0</v>
      </c>
      <c r="U867" t="b">
        <v>0</v>
      </c>
      <c r="V867" t="s">
        <v>33</v>
      </c>
      <c r="W867" t="s">
        <v>2038</v>
      </c>
      <c r="X867" t="s">
        <v>2044</v>
      </c>
    </row>
    <row r="868" spans="1:24" ht="46.8" x14ac:dyDescent="0.3">
      <c r="A868">
        <v>866</v>
      </c>
      <c r="B868" t="s">
        <v>1764</v>
      </c>
      <c r="C868" s="3" t="s">
        <v>1765</v>
      </c>
      <c r="D868">
        <v>182800</v>
      </c>
      <c r="E868" s="7">
        <f>IF(ISERROR(F868*H868),0,F868*H868)</f>
        <v>79045</v>
      </c>
      <c r="F868">
        <v>79045</v>
      </c>
      <c r="G868" s="7">
        <f t="shared" si="40"/>
        <v>43.241247264770237</v>
      </c>
      <c r="H868">
        <v>1</v>
      </c>
      <c r="I868" t="s">
        <v>74</v>
      </c>
      <c r="J868" t="s">
        <v>74</v>
      </c>
      <c r="K868" s="7">
        <f t="shared" si="41"/>
        <v>-103755</v>
      </c>
      <c r="L868">
        <v>898</v>
      </c>
      <c r="M868" s="6">
        <f>IF(ISERROR(E868/L868),0,E868/L868)</f>
        <v>88.023385300668153</v>
      </c>
      <c r="N868" t="s">
        <v>21</v>
      </c>
      <c r="O868" t="s">
        <v>22</v>
      </c>
      <c r="P868">
        <v>1304830800</v>
      </c>
      <c r="Q868">
        <v>1304917200</v>
      </c>
      <c r="R868" s="10">
        <f t="shared" si="39"/>
        <v>40671.208333333336</v>
      </c>
      <c r="S868" s="10">
        <f t="shared" si="39"/>
        <v>40672.208333333336</v>
      </c>
      <c r="T868" t="b">
        <v>0</v>
      </c>
      <c r="U868" t="b">
        <v>0</v>
      </c>
      <c r="V868" t="s">
        <v>122</v>
      </c>
      <c r="W868" t="s">
        <v>2056</v>
      </c>
      <c r="X868" t="s">
        <v>2057</v>
      </c>
    </row>
    <row r="869" spans="1:24" ht="62.4" x14ac:dyDescent="0.3">
      <c r="A869">
        <v>867</v>
      </c>
      <c r="B869" t="s">
        <v>1766</v>
      </c>
      <c r="C869" s="3" t="s">
        <v>1767</v>
      </c>
      <c r="D869">
        <v>4800</v>
      </c>
      <c r="E869" s="7">
        <f>IF(ISERROR(F869*H869),0,F869*H869)</f>
        <v>7797</v>
      </c>
      <c r="F869">
        <v>7797</v>
      </c>
      <c r="G869" s="7">
        <f t="shared" si="40"/>
        <v>162.4375</v>
      </c>
      <c r="H869">
        <v>1</v>
      </c>
      <c r="I869" t="s">
        <v>20</v>
      </c>
      <c r="J869" t="s">
        <v>20</v>
      </c>
      <c r="K869" s="7">
        <f t="shared" si="41"/>
        <v>2997</v>
      </c>
      <c r="L869">
        <v>300</v>
      </c>
      <c r="M869" s="6">
        <f>IF(ISERROR(E869/L869),0,E869/L869)</f>
        <v>25.99</v>
      </c>
      <c r="N869" t="s">
        <v>21</v>
      </c>
      <c r="O869" t="s">
        <v>22</v>
      </c>
      <c r="P869">
        <v>1539061200</v>
      </c>
      <c r="Q869">
        <v>1539579600</v>
      </c>
      <c r="R869" s="10">
        <f t="shared" si="39"/>
        <v>43382.208333333328</v>
      </c>
      <c r="S869" s="10">
        <f t="shared" si="39"/>
        <v>43388.208333333328</v>
      </c>
      <c r="T869" t="b">
        <v>0</v>
      </c>
      <c r="U869" t="b">
        <v>0</v>
      </c>
      <c r="V869" t="s">
        <v>17</v>
      </c>
      <c r="W869" t="s">
        <v>2035</v>
      </c>
      <c r="X869" t="s">
        <v>2041</v>
      </c>
    </row>
    <row r="870" spans="1:24" ht="46.8" x14ac:dyDescent="0.3">
      <c r="A870">
        <v>868</v>
      </c>
      <c r="B870" t="s">
        <v>1768</v>
      </c>
      <c r="C870" s="3" t="s">
        <v>1769</v>
      </c>
      <c r="D870">
        <v>7000</v>
      </c>
      <c r="E870" s="7">
        <f>IF(ISERROR(F870*H870),0,F870*H870)</f>
        <v>12939</v>
      </c>
      <c r="F870">
        <v>12939</v>
      </c>
      <c r="G870" s="7">
        <f t="shared" si="40"/>
        <v>184.84285714285716</v>
      </c>
      <c r="H870">
        <v>1</v>
      </c>
      <c r="I870" t="s">
        <v>20</v>
      </c>
      <c r="J870" t="s">
        <v>20</v>
      </c>
      <c r="K870" s="7">
        <f t="shared" si="41"/>
        <v>5939</v>
      </c>
      <c r="L870">
        <v>126</v>
      </c>
      <c r="M870" s="6">
        <f>IF(ISERROR(E870/L870),0,E870/L870)</f>
        <v>102.69047619047619</v>
      </c>
      <c r="N870" t="s">
        <v>21</v>
      </c>
      <c r="O870" t="s">
        <v>22</v>
      </c>
      <c r="P870">
        <v>1381554000</v>
      </c>
      <c r="Q870">
        <v>1382504400</v>
      </c>
      <c r="R870" s="10">
        <f t="shared" si="39"/>
        <v>41559.208333333336</v>
      </c>
      <c r="S870" s="10">
        <f t="shared" si="39"/>
        <v>41570.208333333336</v>
      </c>
      <c r="T870" t="b">
        <v>0</v>
      </c>
      <c r="U870" t="b">
        <v>0</v>
      </c>
      <c r="V870" t="s">
        <v>33</v>
      </c>
      <c r="W870" t="s">
        <v>2038</v>
      </c>
      <c r="X870" t="s">
        <v>2044</v>
      </c>
    </row>
    <row r="871" spans="1:24" ht="62.4" x14ac:dyDescent="0.3">
      <c r="A871">
        <v>869</v>
      </c>
      <c r="B871" t="s">
        <v>1770</v>
      </c>
      <c r="C871" s="3" t="s">
        <v>1771</v>
      </c>
      <c r="D871">
        <v>161900</v>
      </c>
      <c r="E871" s="7">
        <f>IF(ISERROR(F871*H871),0,F871*H871)</f>
        <v>38376</v>
      </c>
      <c r="F871">
        <v>38376</v>
      </c>
      <c r="G871" s="7">
        <f t="shared" si="40"/>
        <v>23.703520691785052</v>
      </c>
      <c r="H871">
        <v>1</v>
      </c>
      <c r="I871" t="s">
        <v>14</v>
      </c>
      <c r="J871" t="s">
        <v>14</v>
      </c>
      <c r="K871" s="7">
        <f t="shared" si="41"/>
        <v>-123524</v>
      </c>
      <c r="L871">
        <v>526</v>
      </c>
      <c r="M871" s="6">
        <f>IF(ISERROR(E871/L871),0,E871/L871)</f>
        <v>72.958174904942965</v>
      </c>
      <c r="N871" t="s">
        <v>21</v>
      </c>
      <c r="O871" t="s">
        <v>22</v>
      </c>
      <c r="P871">
        <v>1277096400</v>
      </c>
      <c r="Q871">
        <v>1278306000</v>
      </c>
      <c r="R871" s="10">
        <f t="shared" si="39"/>
        <v>40350.208333333336</v>
      </c>
      <c r="S871" s="10">
        <f t="shared" si="39"/>
        <v>40364.208333333336</v>
      </c>
      <c r="T871" t="b">
        <v>0</v>
      </c>
      <c r="U871" t="b">
        <v>0</v>
      </c>
      <c r="V871" t="s">
        <v>53</v>
      </c>
      <c r="W871" t="s">
        <v>2039</v>
      </c>
      <c r="X871" t="s">
        <v>2047</v>
      </c>
    </row>
    <row r="872" spans="1:24" ht="62.4" x14ac:dyDescent="0.3">
      <c r="A872">
        <v>870</v>
      </c>
      <c r="B872" t="s">
        <v>1772</v>
      </c>
      <c r="C872" s="3" t="s">
        <v>1773</v>
      </c>
      <c r="D872">
        <v>7700</v>
      </c>
      <c r="E872" s="7">
        <f>IF(ISERROR(F872*H872),0,F872*H872)</f>
        <v>6920</v>
      </c>
      <c r="F872">
        <v>6920</v>
      </c>
      <c r="G872" s="7">
        <f t="shared" si="40"/>
        <v>89.870129870129873</v>
      </c>
      <c r="H872">
        <v>1</v>
      </c>
      <c r="I872" t="s">
        <v>14</v>
      </c>
      <c r="J872" t="s">
        <v>14</v>
      </c>
      <c r="K872" s="7">
        <f t="shared" si="41"/>
        <v>-780</v>
      </c>
      <c r="L872">
        <v>121</v>
      </c>
      <c r="M872" s="6">
        <f>IF(ISERROR(E872/L872),0,E872/L872)</f>
        <v>57.190082644628099</v>
      </c>
      <c r="N872" t="s">
        <v>21</v>
      </c>
      <c r="O872" t="s">
        <v>22</v>
      </c>
      <c r="P872">
        <v>1440392400</v>
      </c>
      <c r="Q872">
        <v>1442552400</v>
      </c>
      <c r="R872" s="10">
        <f t="shared" si="39"/>
        <v>42240.208333333328</v>
      </c>
      <c r="S872" s="10">
        <f t="shared" si="39"/>
        <v>42265.208333333328</v>
      </c>
      <c r="T872" t="b">
        <v>0</v>
      </c>
      <c r="U872" t="b">
        <v>0</v>
      </c>
      <c r="V872" t="s">
        <v>33</v>
      </c>
      <c r="W872" t="s">
        <v>2038</v>
      </c>
      <c r="X872" t="s">
        <v>2044</v>
      </c>
    </row>
    <row r="873" spans="1:24" ht="62.4" x14ac:dyDescent="0.3">
      <c r="A873">
        <v>871</v>
      </c>
      <c r="B873" t="s">
        <v>1774</v>
      </c>
      <c r="C873" s="3" t="s">
        <v>1775</v>
      </c>
      <c r="D873">
        <v>71500</v>
      </c>
      <c r="E873" s="7">
        <f>IF(ISERROR(F873*H873),0,F873*H873)</f>
        <v>194912</v>
      </c>
      <c r="F873">
        <v>194912</v>
      </c>
      <c r="G873" s="7">
        <f t="shared" si="40"/>
        <v>272.6041958041958</v>
      </c>
      <c r="H873">
        <v>1</v>
      </c>
      <c r="I873" t="s">
        <v>20</v>
      </c>
      <c r="J873" t="s">
        <v>20</v>
      </c>
      <c r="K873" s="7">
        <f t="shared" si="41"/>
        <v>123412</v>
      </c>
      <c r="L873">
        <v>2320</v>
      </c>
      <c r="M873" s="6">
        <f>IF(ISERROR(E873/L873),0,E873/L873)</f>
        <v>84.013793103448279</v>
      </c>
      <c r="N873" t="s">
        <v>21</v>
      </c>
      <c r="O873" t="s">
        <v>22</v>
      </c>
      <c r="P873">
        <v>1509512400</v>
      </c>
      <c r="Q873">
        <v>1511071200</v>
      </c>
      <c r="R873" s="10">
        <f t="shared" si="39"/>
        <v>43040.208333333328</v>
      </c>
      <c r="S873" s="10">
        <f t="shared" si="39"/>
        <v>43058.25</v>
      </c>
      <c r="T873" t="b">
        <v>0</v>
      </c>
      <c r="U873" t="b">
        <v>1</v>
      </c>
      <c r="V873" t="s">
        <v>33</v>
      </c>
      <c r="W873" t="s">
        <v>2038</v>
      </c>
      <c r="X873" t="s">
        <v>2044</v>
      </c>
    </row>
    <row r="874" spans="1:24" ht="46.8" x14ac:dyDescent="0.3">
      <c r="A874">
        <v>872</v>
      </c>
      <c r="B874" t="s">
        <v>1776</v>
      </c>
      <c r="C874" s="3" t="s">
        <v>1777</v>
      </c>
      <c r="D874">
        <v>4700</v>
      </c>
      <c r="E874" s="7">
        <f>IF(ISERROR(F874*H874),0,F874*H874)</f>
        <v>5514.48</v>
      </c>
      <c r="F874">
        <v>7992</v>
      </c>
      <c r="G874" s="7">
        <f t="shared" si="40"/>
        <v>117.32936170212764</v>
      </c>
      <c r="H874">
        <v>0.69</v>
      </c>
      <c r="I874" t="s">
        <v>20</v>
      </c>
      <c r="J874" t="s">
        <v>20</v>
      </c>
      <c r="K874" s="7">
        <f t="shared" si="41"/>
        <v>814.47999999999956</v>
      </c>
      <c r="L874">
        <v>81</v>
      </c>
      <c r="M874" s="6">
        <f>IF(ISERROR(E874/L874),0,E874/L874)</f>
        <v>68.08</v>
      </c>
      <c r="N874" t="s">
        <v>26</v>
      </c>
      <c r="O874" t="s">
        <v>27</v>
      </c>
      <c r="P874">
        <v>1535950800</v>
      </c>
      <c r="Q874">
        <v>1536382800</v>
      </c>
      <c r="R874" s="10">
        <f t="shared" si="39"/>
        <v>43346.208333333328</v>
      </c>
      <c r="S874" s="10">
        <f t="shared" si="39"/>
        <v>43351.208333333328</v>
      </c>
      <c r="T874" t="b">
        <v>0</v>
      </c>
      <c r="U874" t="b">
        <v>0</v>
      </c>
      <c r="V874" t="s">
        <v>474</v>
      </c>
      <c r="W874" t="s">
        <v>2039</v>
      </c>
      <c r="X874" t="s">
        <v>2065</v>
      </c>
    </row>
    <row r="875" spans="1:24" ht="46.8" x14ac:dyDescent="0.3">
      <c r="A875">
        <v>873</v>
      </c>
      <c r="B875" t="s">
        <v>1778</v>
      </c>
      <c r="C875" s="3" t="s">
        <v>1779</v>
      </c>
      <c r="D875">
        <v>42100</v>
      </c>
      <c r="E875" s="7">
        <f>IF(ISERROR(F875*H875),0,F875*H875)</f>
        <v>79268</v>
      </c>
      <c r="F875">
        <v>79268</v>
      </c>
      <c r="G875" s="7">
        <f t="shared" si="40"/>
        <v>188.28503562945369</v>
      </c>
      <c r="H875">
        <v>1</v>
      </c>
      <c r="I875" t="s">
        <v>20</v>
      </c>
      <c r="J875" t="s">
        <v>20</v>
      </c>
      <c r="K875" s="7">
        <f t="shared" si="41"/>
        <v>37168</v>
      </c>
      <c r="L875">
        <v>1887</v>
      </c>
      <c r="M875" s="6">
        <f>IF(ISERROR(E875/L875),0,E875/L875)</f>
        <v>42.007419183889773</v>
      </c>
      <c r="N875" t="s">
        <v>21</v>
      </c>
      <c r="O875" t="s">
        <v>22</v>
      </c>
      <c r="P875">
        <v>1389160800</v>
      </c>
      <c r="Q875">
        <v>1389592800</v>
      </c>
      <c r="R875" s="10">
        <f t="shared" si="39"/>
        <v>41647.25</v>
      </c>
      <c r="S875" s="10">
        <f t="shared" si="39"/>
        <v>41652.25</v>
      </c>
      <c r="T875" t="b">
        <v>0</v>
      </c>
      <c r="U875" t="b">
        <v>0</v>
      </c>
      <c r="V875" t="s">
        <v>122</v>
      </c>
      <c r="W875" t="s">
        <v>2056</v>
      </c>
      <c r="X875" t="s">
        <v>2057</v>
      </c>
    </row>
    <row r="876" spans="1:24" ht="46.8" x14ac:dyDescent="0.3">
      <c r="A876">
        <v>874</v>
      </c>
      <c r="B876" t="s">
        <v>1780</v>
      </c>
      <c r="C876" s="3" t="s">
        <v>1781</v>
      </c>
      <c r="D876">
        <v>40200</v>
      </c>
      <c r="E876" s="7">
        <f>IF(ISERROR(F876*H876),0,F876*H876)</f>
        <v>139468</v>
      </c>
      <c r="F876">
        <v>139468</v>
      </c>
      <c r="G876" s="7">
        <f t="shared" si="40"/>
        <v>346.93532338308455</v>
      </c>
      <c r="H876">
        <v>1</v>
      </c>
      <c r="I876" t="s">
        <v>20</v>
      </c>
      <c r="J876" t="s">
        <v>20</v>
      </c>
      <c r="K876" s="7">
        <f t="shared" si="41"/>
        <v>99268</v>
      </c>
      <c r="L876">
        <v>4358</v>
      </c>
      <c r="M876" s="6">
        <f>IF(ISERROR(E876/L876),0,E876/L876)</f>
        <v>32.002753556677376</v>
      </c>
      <c r="N876" t="s">
        <v>21</v>
      </c>
      <c r="O876" t="s">
        <v>22</v>
      </c>
      <c r="P876">
        <v>1271998800</v>
      </c>
      <c r="Q876">
        <v>1275282000</v>
      </c>
      <c r="R876" s="10">
        <f t="shared" si="39"/>
        <v>40291.208333333336</v>
      </c>
      <c r="S876" s="10">
        <f t="shared" si="39"/>
        <v>40329.208333333336</v>
      </c>
      <c r="T876" t="b">
        <v>0</v>
      </c>
      <c r="U876" t="b">
        <v>1</v>
      </c>
      <c r="V876" t="s">
        <v>122</v>
      </c>
      <c r="W876" t="s">
        <v>2056</v>
      </c>
      <c r="X876" t="s">
        <v>2057</v>
      </c>
    </row>
    <row r="877" spans="1:24" ht="46.8" x14ac:dyDescent="0.3">
      <c r="A877">
        <v>875</v>
      </c>
      <c r="B877" t="s">
        <v>1782</v>
      </c>
      <c r="C877" s="3" t="s">
        <v>1783</v>
      </c>
      <c r="D877">
        <v>7900</v>
      </c>
      <c r="E877" s="7">
        <f>IF(ISERROR(F877*H877),0,F877*H877)</f>
        <v>5465</v>
      </c>
      <c r="F877">
        <v>5465</v>
      </c>
      <c r="G877" s="7">
        <f t="shared" si="40"/>
        <v>69.177215189873422</v>
      </c>
      <c r="H877">
        <v>1</v>
      </c>
      <c r="I877" t="s">
        <v>14</v>
      </c>
      <c r="J877" t="s">
        <v>14</v>
      </c>
      <c r="K877" s="7">
        <f t="shared" si="41"/>
        <v>-2435</v>
      </c>
      <c r="L877">
        <v>67</v>
      </c>
      <c r="M877" s="6">
        <f>IF(ISERROR(E877/L877),0,E877/L877)</f>
        <v>81.567164179104481</v>
      </c>
      <c r="N877" t="s">
        <v>21</v>
      </c>
      <c r="O877" t="s">
        <v>22</v>
      </c>
      <c r="P877">
        <v>1294898400</v>
      </c>
      <c r="Q877">
        <v>1294984800</v>
      </c>
      <c r="R877" s="10">
        <f t="shared" si="39"/>
        <v>40556.25</v>
      </c>
      <c r="S877" s="10">
        <f t="shared" si="39"/>
        <v>40557.25</v>
      </c>
      <c r="T877" t="b">
        <v>0</v>
      </c>
      <c r="U877" t="b">
        <v>0</v>
      </c>
      <c r="V877" t="s">
        <v>23</v>
      </c>
      <c r="W877" t="s">
        <v>2036</v>
      </c>
      <c r="X877" t="s">
        <v>2042</v>
      </c>
    </row>
    <row r="878" spans="1:24" ht="46.8" x14ac:dyDescent="0.3">
      <c r="A878">
        <v>876</v>
      </c>
      <c r="B878" t="s">
        <v>1784</v>
      </c>
      <c r="C878" s="3" t="s">
        <v>1785</v>
      </c>
      <c r="D878">
        <v>8300</v>
      </c>
      <c r="E878" s="7">
        <f>IF(ISERROR(F878*H878),0,F878*H878)</f>
        <v>1562.1399999999999</v>
      </c>
      <c r="F878">
        <v>2111</v>
      </c>
      <c r="G878" s="7">
        <f t="shared" si="40"/>
        <v>18.820963855421684</v>
      </c>
      <c r="H878">
        <v>0.74</v>
      </c>
      <c r="I878" t="s">
        <v>14</v>
      </c>
      <c r="J878" t="s">
        <v>14</v>
      </c>
      <c r="K878" s="7">
        <f t="shared" si="41"/>
        <v>-6737.8600000000006</v>
      </c>
      <c r="L878">
        <v>57</v>
      </c>
      <c r="M878" s="6">
        <f>IF(ISERROR(E878/L878),0,E878/L878)</f>
        <v>27.405964912280698</v>
      </c>
      <c r="N878" t="s">
        <v>15</v>
      </c>
      <c r="O878" t="s">
        <v>16</v>
      </c>
      <c r="P878">
        <v>1559970000</v>
      </c>
      <c r="Q878">
        <v>1562043600</v>
      </c>
      <c r="R878" s="10">
        <f t="shared" si="39"/>
        <v>43624.208333333328</v>
      </c>
      <c r="S878" s="10">
        <f t="shared" si="39"/>
        <v>43648.208333333328</v>
      </c>
      <c r="T878" t="b">
        <v>0</v>
      </c>
      <c r="U878" t="b">
        <v>0</v>
      </c>
      <c r="V878" t="s">
        <v>122</v>
      </c>
      <c r="W878" t="s">
        <v>2056</v>
      </c>
      <c r="X878" t="s">
        <v>2057</v>
      </c>
    </row>
    <row r="879" spans="1:24" ht="46.8" x14ac:dyDescent="0.3">
      <c r="A879">
        <v>877</v>
      </c>
      <c r="B879" t="s">
        <v>1786</v>
      </c>
      <c r="C879" s="3" t="s">
        <v>1787</v>
      </c>
      <c r="D879">
        <v>163600</v>
      </c>
      <c r="E879" s="7">
        <f>IF(ISERROR(F879*H879),0,F879*H879)</f>
        <v>126628</v>
      </c>
      <c r="F879">
        <v>126628</v>
      </c>
      <c r="G879" s="7">
        <f t="shared" si="40"/>
        <v>77.400977995110026</v>
      </c>
      <c r="H879">
        <v>1</v>
      </c>
      <c r="I879" t="s">
        <v>14</v>
      </c>
      <c r="J879" t="s">
        <v>14</v>
      </c>
      <c r="K879" s="7">
        <f t="shared" si="41"/>
        <v>-36972</v>
      </c>
      <c r="L879">
        <v>1229</v>
      </c>
      <c r="M879" s="6">
        <f>IF(ISERROR(E879/L879),0,E879/L879)</f>
        <v>103.033360455655</v>
      </c>
      <c r="N879" t="s">
        <v>21</v>
      </c>
      <c r="O879" t="s">
        <v>22</v>
      </c>
      <c r="P879">
        <v>1469509200</v>
      </c>
      <c r="Q879">
        <v>1469595600</v>
      </c>
      <c r="R879" s="10">
        <f t="shared" si="39"/>
        <v>42577.208333333328</v>
      </c>
      <c r="S879" s="10">
        <f t="shared" si="39"/>
        <v>42578.208333333328</v>
      </c>
      <c r="T879" t="b">
        <v>0</v>
      </c>
      <c r="U879" t="b">
        <v>0</v>
      </c>
      <c r="V879" t="s">
        <v>17</v>
      </c>
      <c r="W879" t="s">
        <v>2035</v>
      </c>
      <c r="X879" t="s">
        <v>2041</v>
      </c>
    </row>
    <row r="880" spans="1:24" ht="62.4" x14ac:dyDescent="0.3">
      <c r="A880">
        <v>878</v>
      </c>
      <c r="B880" t="s">
        <v>1788</v>
      </c>
      <c r="C880" s="3" t="s">
        <v>1789</v>
      </c>
      <c r="D880">
        <v>2700</v>
      </c>
      <c r="E880" s="7">
        <f>IF(ISERROR(F880*H880),0,F880*H880)</f>
        <v>1133.44</v>
      </c>
      <c r="F880">
        <v>1012</v>
      </c>
      <c r="G880" s="7">
        <f t="shared" si="40"/>
        <v>41.979259259259258</v>
      </c>
      <c r="H880">
        <v>1.1200000000000001</v>
      </c>
      <c r="I880" t="s">
        <v>14</v>
      </c>
      <c r="J880" t="s">
        <v>14</v>
      </c>
      <c r="K880" s="7">
        <f t="shared" si="41"/>
        <v>-1566.56</v>
      </c>
      <c r="L880">
        <v>12</v>
      </c>
      <c r="M880" s="6">
        <f>IF(ISERROR(E880/L880),0,E880/L880)</f>
        <v>94.453333333333333</v>
      </c>
      <c r="N880" t="s">
        <v>107</v>
      </c>
      <c r="O880" t="s">
        <v>108</v>
      </c>
      <c r="P880">
        <v>1579068000</v>
      </c>
      <c r="Q880">
        <v>1581141600</v>
      </c>
      <c r="R880" s="10">
        <f t="shared" si="39"/>
        <v>43845.25</v>
      </c>
      <c r="S880" s="10">
        <f t="shared" si="39"/>
        <v>43869.25</v>
      </c>
      <c r="T880" t="b">
        <v>0</v>
      </c>
      <c r="U880" t="b">
        <v>0</v>
      </c>
      <c r="V880" t="s">
        <v>148</v>
      </c>
      <c r="W880" t="s">
        <v>2036</v>
      </c>
      <c r="X880" t="s">
        <v>2059</v>
      </c>
    </row>
    <row r="881" spans="1:24" ht="46.8" x14ac:dyDescent="0.3">
      <c r="A881">
        <v>879</v>
      </c>
      <c r="B881" t="s">
        <v>1790</v>
      </c>
      <c r="C881" s="3" t="s">
        <v>1791</v>
      </c>
      <c r="D881">
        <v>1000</v>
      </c>
      <c r="E881" s="7">
        <f>IF(ISERROR(F881*H881),0,F881*H881)</f>
        <v>5438</v>
      </c>
      <c r="F881">
        <v>5438</v>
      </c>
      <c r="G881" s="7">
        <f t="shared" si="40"/>
        <v>543.79999999999995</v>
      </c>
      <c r="H881">
        <v>1</v>
      </c>
      <c r="I881" t="s">
        <v>20</v>
      </c>
      <c r="J881" t="s">
        <v>20</v>
      </c>
      <c r="K881" s="7">
        <f t="shared" si="41"/>
        <v>4438</v>
      </c>
      <c r="L881">
        <v>53</v>
      </c>
      <c r="M881" s="6">
        <f>IF(ISERROR(E881/L881),0,E881/L881)</f>
        <v>102.60377358490567</v>
      </c>
      <c r="N881" t="s">
        <v>21</v>
      </c>
      <c r="O881" t="s">
        <v>22</v>
      </c>
      <c r="P881">
        <v>1487743200</v>
      </c>
      <c r="Q881">
        <v>1488520800</v>
      </c>
      <c r="R881" s="10">
        <f t="shared" si="39"/>
        <v>42788.25</v>
      </c>
      <c r="S881" s="10">
        <f t="shared" si="39"/>
        <v>42797.25</v>
      </c>
      <c r="T881" t="b">
        <v>0</v>
      </c>
      <c r="U881" t="b">
        <v>0</v>
      </c>
      <c r="V881" t="s">
        <v>68</v>
      </c>
      <c r="W881" t="s">
        <v>2040</v>
      </c>
      <c r="X881" t="s">
        <v>2050</v>
      </c>
    </row>
    <row r="882" spans="1:24" ht="46.8" x14ac:dyDescent="0.3">
      <c r="A882">
        <v>880</v>
      </c>
      <c r="B882" t="s">
        <v>1792</v>
      </c>
      <c r="C882" s="3" t="s">
        <v>1793</v>
      </c>
      <c r="D882">
        <v>84500</v>
      </c>
      <c r="E882" s="7">
        <f>IF(ISERROR(F882*H882),0,F882*H882)</f>
        <v>193101</v>
      </c>
      <c r="F882">
        <v>193101</v>
      </c>
      <c r="G882" s="7">
        <f t="shared" si="40"/>
        <v>228.52189349112427</v>
      </c>
      <c r="H882">
        <v>1</v>
      </c>
      <c r="I882" t="s">
        <v>20</v>
      </c>
      <c r="J882" t="s">
        <v>20</v>
      </c>
      <c r="K882" s="7">
        <f t="shared" si="41"/>
        <v>108601</v>
      </c>
      <c r="L882">
        <v>2414</v>
      </c>
      <c r="M882" s="6">
        <f>IF(ISERROR(E882/L882),0,E882/L882)</f>
        <v>79.992129246064621</v>
      </c>
      <c r="N882" t="s">
        <v>21</v>
      </c>
      <c r="O882" t="s">
        <v>22</v>
      </c>
      <c r="P882">
        <v>1563685200</v>
      </c>
      <c r="Q882">
        <v>1563858000</v>
      </c>
      <c r="R882" s="10">
        <f t="shared" si="39"/>
        <v>43667.208333333328</v>
      </c>
      <c r="S882" s="10">
        <f t="shared" si="39"/>
        <v>43669.208333333328</v>
      </c>
      <c r="T882" t="b">
        <v>0</v>
      </c>
      <c r="U882" t="b">
        <v>0</v>
      </c>
      <c r="V882" t="s">
        <v>50</v>
      </c>
      <c r="W882" t="s">
        <v>2036</v>
      </c>
      <c r="X882" t="s">
        <v>2046</v>
      </c>
    </row>
    <row r="883" spans="1:24" ht="62.4" x14ac:dyDescent="0.3">
      <c r="A883">
        <v>881</v>
      </c>
      <c r="B883" t="s">
        <v>1794</v>
      </c>
      <c r="C883" s="3" t="s">
        <v>1795</v>
      </c>
      <c r="D883">
        <v>81300</v>
      </c>
      <c r="E883" s="7">
        <f>IF(ISERROR(F883*H883),0,F883*H883)</f>
        <v>31665</v>
      </c>
      <c r="F883">
        <v>31665</v>
      </c>
      <c r="G883" s="7">
        <f t="shared" si="40"/>
        <v>38.948339483394832</v>
      </c>
      <c r="H883">
        <v>1</v>
      </c>
      <c r="I883" t="s">
        <v>14</v>
      </c>
      <c r="J883" t="s">
        <v>14</v>
      </c>
      <c r="K883" s="7">
        <f t="shared" si="41"/>
        <v>-49635</v>
      </c>
      <c r="L883">
        <v>452</v>
      </c>
      <c r="M883" s="6">
        <f>IF(ISERROR(E883/L883),0,E883/L883)</f>
        <v>70.055309734513273</v>
      </c>
      <c r="N883" t="s">
        <v>21</v>
      </c>
      <c r="O883" t="s">
        <v>22</v>
      </c>
      <c r="P883">
        <v>1436418000</v>
      </c>
      <c r="Q883">
        <v>1438923600</v>
      </c>
      <c r="R883" s="10">
        <f t="shared" si="39"/>
        <v>42194.208333333328</v>
      </c>
      <c r="S883" s="10">
        <f t="shared" si="39"/>
        <v>42223.208333333328</v>
      </c>
      <c r="T883" t="b">
        <v>0</v>
      </c>
      <c r="U883" t="b">
        <v>1</v>
      </c>
      <c r="V883" t="s">
        <v>33</v>
      </c>
      <c r="W883" t="s">
        <v>2038</v>
      </c>
      <c r="X883" t="s">
        <v>2044</v>
      </c>
    </row>
    <row r="884" spans="1:24" ht="62.4" x14ac:dyDescent="0.3">
      <c r="A884">
        <v>882</v>
      </c>
      <c r="B884" t="s">
        <v>1796</v>
      </c>
      <c r="C884" s="3" t="s">
        <v>1797</v>
      </c>
      <c r="D884">
        <v>800</v>
      </c>
      <c r="E884" s="7">
        <f>IF(ISERROR(F884*H884),0,F884*H884)</f>
        <v>2960</v>
      </c>
      <c r="F884">
        <v>2960</v>
      </c>
      <c r="G884" s="7">
        <f t="shared" si="40"/>
        <v>370</v>
      </c>
      <c r="H884">
        <v>1</v>
      </c>
      <c r="I884" t="s">
        <v>20</v>
      </c>
      <c r="J884" t="s">
        <v>20</v>
      </c>
      <c r="K884" s="7">
        <f t="shared" si="41"/>
        <v>2160</v>
      </c>
      <c r="L884">
        <v>80</v>
      </c>
      <c r="M884" s="6">
        <f>IF(ISERROR(E884/L884),0,E884/L884)</f>
        <v>37</v>
      </c>
      <c r="N884" t="s">
        <v>21</v>
      </c>
      <c r="O884" t="s">
        <v>22</v>
      </c>
      <c r="P884">
        <v>1421820000</v>
      </c>
      <c r="Q884">
        <v>1422165600</v>
      </c>
      <c r="R884" s="10">
        <f t="shared" si="39"/>
        <v>42025.25</v>
      </c>
      <c r="S884" s="10">
        <f t="shared" si="39"/>
        <v>42029.25</v>
      </c>
      <c r="T884" t="b">
        <v>0</v>
      </c>
      <c r="U884" t="b">
        <v>0</v>
      </c>
      <c r="V884" t="s">
        <v>33</v>
      </c>
      <c r="W884" t="s">
        <v>2038</v>
      </c>
      <c r="X884" t="s">
        <v>2044</v>
      </c>
    </row>
    <row r="885" spans="1:24" ht="78" x14ac:dyDescent="0.3">
      <c r="A885">
        <v>883</v>
      </c>
      <c r="B885" t="s">
        <v>1798</v>
      </c>
      <c r="C885" s="3" t="s">
        <v>1799</v>
      </c>
      <c r="D885">
        <v>3400</v>
      </c>
      <c r="E885" s="7">
        <f>IF(ISERROR(F885*H885),0,F885*H885)</f>
        <v>8089</v>
      </c>
      <c r="F885">
        <v>8089</v>
      </c>
      <c r="G885" s="7">
        <f t="shared" si="40"/>
        <v>237.91176470588232</v>
      </c>
      <c r="H885">
        <v>1</v>
      </c>
      <c r="I885" t="s">
        <v>20</v>
      </c>
      <c r="J885" t="s">
        <v>20</v>
      </c>
      <c r="K885" s="7">
        <f t="shared" si="41"/>
        <v>4689</v>
      </c>
      <c r="L885">
        <v>193</v>
      </c>
      <c r="M885" s="6">
        <f>IF(ISERROR(E885/L885),0,E885/L885)</f>
        <v>41.911917098445599</v>
      </c>
      <c r="N885" t="s">
        <v>21</v>
      </c>
      <c r="O885" t="s">
        <v>22</v>
      </c>
      <c r="P885">
        <v>1274763600</v>
      </c>
      <c r="Q885">
        <v>1277874000</v>
      </c>
      <c r="R885" s="10">
        <f t="shared" si="39"/>
        <v>40323.208333333336</v>
      </c>
      <c r="S885" s="10">
        <f t="shared" si="39"/>
        <v>40359.208333333336</v>
      </c>
      <c r="T885" t="b">
        <v>0</v>
      </c>
      <c r="U885" t="b">
        <v>0</v>
      </c>
      <c r="V885" t="s">
        <v>100</v>
      </c>
      <c r="W885" t="s">
        <v>2039</v>
      </c>
      <c r="X885" t="s">
        <v>2054</v>
      </c>
    </row>
    <row r="886" spans="1:24" ht="46.8" x14ac:dyDescent="0.3">
      <c r="A886">
        <v>884</v>
      </c>
      <c r="B886" t="s">
        <v>1800</v>
      </c>
      <c r="C886" s="3" t="s">
        <v>1801</v>
      </c>
      <c r="D886">
        <v>170800</v>
      </c>
      <c r="E886" s="7">
        <f>IF(ISERROR(F886*H886),0,F886*H886)</f>
        <v>109374</v>
      </c>
      <c r="F886">
        <v>109374</v>
      </c>
      <c r="G886" s="7">
        <f t="shared" si="40"/>
        <v>64.036299765807954</v>
      </c>
      <c r="H886">
        <v>1</v>
      </c>
      <c r="I886" t="s">
        <v>14</v>
      </c>
      <c r="J886" t="s">
        <v>14</v>
      </c>
      <c r="K886" s="7">
        <f t="shared" si="41"/>
        <v>-61426</v>
      </c>
      <c r="L886">
        <v>1886</v>
      </c>
      <c r="M886" s="6">
        <f>IF(ISERROR(E886/L886),0,E886/L886)</f>
        <v>57.992576882290564</v>
      </c>
      <c r="N886" t="s">
        <v>21</v>
      </c>
      <c r="O886" t="s">
        <v>22</v>
      </c>
      <c r="P886">
        <v>1399179600</v>
      </c>
      <c r="Q886">
        <v>1399352400</v>
      </c>
      <c r="R886" s="10">
        <f t="shared" si="39"/>
        <v>41763.208333333336</v>
      </c>
      <c r="S886" s="10">
        <f t="shared" si="39"/>
        <v>41765.208333333336</v>
      </c>
      <c r="T886" t="b">
        <v>0</v>
      </c>
      <c r="U886" t="b">
        <v>1</v>
      </c>
      <c r="V886" t="s">
        <v>33</v>
      </c>
      <c r="W886" t="s">
        <v>2038</v>
      </c>
      <c r="X886" t="s">
        <v>2044</v>
      </c>
    </row>
    <row r="887" spans="1:24" ht="46.8" x14ac:dyDescent="0.3">
      <c r="A887">
        <v>885</v>
      </c>
      <c r="B887" t="s">
        <v>1802</v>
      </c>
      <c r="C887" s="3" t="s">
        <v>1803</v>
      </c>
      <c r="D887">
        <v>1800</v>
      </c>
      <c r="E887" s="7">
        <f>IF(ISERROR(F887*H887),0,F887*H887)</f>
        <v>2129</v>
      </c>
      <c r="F887">
        <v>2129</v>
      </c>
      <c r="G887" s="7">
        <f t="shared" si="40"/>
        <v>118.27777777777777</v>
      </c>
      <c r="H887">
        <v>1</v>
      </c>
      <c r="I887" t="s">
        <v>20</v>
      </c>
      <c r="J887" t="s">
        <v>20</v>
      </c>
      <c r="K887" s="7">
        <f t="shared" si="41"/>
        <v>329</v>
      </c>
      <c r="L887">
        <v>52</v>
      </c>
      <c r="M887" s="6">
        <f>IF(ISERROR(E887/L887),0,E887/L887)</f>
        <v>40.942307692307693</v>
      </c>
      <c r="N887" t="s">
        <v>21</v>
      </c>
      <c r="O887" t="s">
        <v>22</v>
      </c>
      <c r="P887">
        <v>1275800400</v>
      </c>
      <c r="Q887">
        <v>1279083600</v>
      </c>
      <c r="R887" s="10">
        <f t="shared" si="39"/>
        <v>40335.208333333336</v>
      </c>
      <c r="S887" s="10">
        <f t="shared" si="39"/>
        <v>40373.208333333336</v>
      </c>
      <c r="T887" t="b">
        <v>0</v>
      </c>
      <c r="U887" t="b">
        <v>0</v>
      </c>
      <c r="V887" t="s">
        <v>33</v>
      </c>
      <c r="W887" t="s">
        <v>2038</v>
      </c>
      <c r="X887" t="s">
        <v>2044</v>
      </c>
    </row>
    <row r="888" spans="1:24" ht="46.8" x14ac:dyDescent="0.3">
      <c r="A888">
        <v>886</v>
      </c>
      <c r="B888" t="s">
        <v>1804</v>
      </c>
      <c r="C888" s="3" t="s">
        <v>1805</v>
      </c>
      <c r="D888">
        <v>150600</v>
      </c>
      <c r="E888" s="7">
        <f>IF(ISERROR(F888*H888),0,F888*H888)</f>
        <v>127745</v>
      </c>
      <c r="F888">
        <v>127745</v>
      </c>
      <c r="G888" s="7">
        <f t="shared" si="40"/>
        <v>84.824037184594957</v>
      </c>
      <c r="H888">
        <v>1</v>
      </c>
      <c r="I888" t="s">
        <v>14</v>
      </c>
      <c r="J888" t="s">
        <v>14</v>
      </c>
      <c r="K888" s="7">
        <f t="shared" si="41"/>
        <v>-22855</v>
      </c>
      <c r="L888">
        <v>1825</v>
      </c>
      <c r="M888" s="6">
        <f>IF(ISERROR(E888/L888),0,E888/L888)</f>
        <v>69.9972602739726</v>
      </c>
      <c r="N888" t="s">
        <v>21</v>
      </c>
      <c r="O888" t="s">
        <v>22</v>
      </c>
      <c r="P888">
        <v>1282798800</v>
      </c>
      <c r="Q888">
        <v>1284354000</v>
      </c>
      <c r="R888" s="10">
        <f t="shared" si="39"/>
        <v>40416.208333333336</v>
      </c>
      <c r="S888" s="10">
        <f t="shared" si="39"/>
        <v>40434.208333333336</v>
      </c>
      <c r="T888" t="b">
        <v>0</v>
      </c>
      <c r="U888" t="b">
        <v>0</v>
      </c>
      <c r="V888" t="s">
        <v>60</v>
      </c>
      <c r="W888" t="s">
        <v>2036</v>
      </c>
      <c r="X888" t="s">
        <v>2048</v>
      </c>
    </row>
    <row r="889" spans="1:24" ht="62.4" x14ac:dyDescent="0.3">
      <c r="A889">
        <v>887</v>
      </c>
      <c r="B889" t="s">
        <v>1806</v>
      </c>
      <c r="C889" s="3" t="s">
        <v>1807</v>
      </c>
      <c r="D889">
        <v>7800</v>
      </c>
      <c r="E889" s="7">
        <f>IF(ISERROR(F889*H889),0,F889*H889)</f>
        <v>2289</v>
      </c>
      <c r="F889">
        <v>2289</v>
      </c>
      <c r="G889" s="7">
        <f t="shared" si="40"/>
        <v>29.346153846153843</v>
      </c>
      <c r="H889">
        <v>1</v>
      </c>
      <c r="I889" t="s">
        <v>14</v>
      </c>
      <c r="J889" t="s">
        <v>14</v>
      </c>
      <c r="K889" s="7">
        <f t="shared" si="41"/>
        <v>-5511</v>
      </c>
      <c r="L889">
        <v>31</v>
      </c>
      <c r="M889" s="6">
        <f>IF(ISERROR(E889/L889),0,E889/L889)</f>
        <v>73.838709677419359</v>
      </c>
      <c r="N889" t="s">
        <v>21</v>
      </c>
      <c r="O889" t="s">
        <v>22</v>
      </c>
      <c r="P889">
        <v>1437109200</v>
      </c>
      <c r="Q889">
        <v>1441170000</v>
      </c>
      <c r="R889" s="10">
        <f t="shared" si="39"/>
        <v>42202.208333333328</v>
      </c>
      <c r="S889" s="10">
        <f t="shared" si="39"/>
        <v>42249.208333333328</v>
      </c>
      <c r="T889" t="b">
        <v>0</v>
      </c>
      <c r="U889" t="b">
        <v>1</v>
      </c>
      <c r="V889" t="s">
        <v>33</v>
      </c>
      <c r="W889" t="s">
        <v>2038</v>
      </c>
      <c r="X889" t="s">
        <v>2044</v>
      </c>
    </row>
    <row r="890" spans="1:24" ht="78" x14ac:dyDescent="0.3">
      <c r="A890">
        <v>888</v>
      </c>
      <c r="B890" t="s">
        <v>1808</v>
      </c>
      <c r="C890" s="3" t="s">
        <v>1809</v>
      </c>
      <c r="D890">
        <v>5800</v>
      </c>
      <c r="E890" s="7">
        <f>IF(ISERROR(F890*H890),0,F890*H890)</f>
        <v>12174</v>
      </c>
      <c r="F890">
        <v>12174</v>
      </c>
      <c r="G890" s="7">
        <f t="shared" si="40"/>
        <v>209.89655172413794</v>
      </c>
      <c r="H890">
        <v>1</v>
      </c>
      <c r="I890" t="s">
        <v>20</v>
      </c>
      <c r="J890" t="s">
        <v>20</v>
      </c>
      <c r="K890" s="7">
        <f t="shared" si="41"/>
        <v>6374</v>
      </c>
      <c r="L890">
        <v>290</v>
      </c>
      <c r="M890" s="6">
        <f>IF(ISERROR(E890/L890),0,E890/L890)</f>
        <v>41.979310344827589</v>
      </c>
      <c r="N890" t="s">
        <v>21</v>
      </c>
      <c r="O890" t="s">
        <v>22</v>
      </c>
      <c r="P890">
        <v>1491886800</v>
      </c>
      <c r="Q890">
        <v>1493528400</v>
      </c>
      <c r="R890" s="10">
        <f t="shared" si="39"/>
        <v>42836.208333333328</v>
      </c>
      <c r="S890" s="10">
        <f t="shared" si="39"/>
        <v>42855.208333333328</v>
      </c>
      <c r="T890" t="b">
        <v>0</v>
      </c>
      <c r="U890" t="b">
        <v>0</v>
      </c>
      <c r="V890" t="s">
        <v>33</v>
      </c>
      <c r="W890" t="s">
        <v>2038</v>
      </c>
      <c r="X890" t="s">
        <v>2044</v>
      </c>
    </row>
    <row r="891" spans="1:24" ht="46.8" x14ac:dyDescent="0.3">
      <c r="A891">
        <v>889</v>
      </c>
      <c r="B891" t="s">
        <v>1810</v>
      </c>
      <c r="C891" s="3" t="s">
        <v>1811</v>
      </c>
      <c r="D891">
        <v>5600</v>
      </c>
      <c r="E891" s="7">
        <f>IF(ISERROR(F891*H891),0,F891*H891)</f>
        <v>9508</v>
      </c>
      <c r="F891">
        <v>9508</v>
      </c>
      <c r="G891" s="7">
        <f t="shared" si="40"/>
        <v>169.78571428571431</v>
      </c>
      <c r="H891">
        <v>1</v>
      </c>
      <c r="I891" t="s">
        <v>20</v>
      </c>
      <c r="J891" t="s">
        <v>20</v>
      </c>
      <c r="K891" s="7">
        <f t="shared" si="41"/>
        <v>3908</v>
      </c>
      <c r="L891">
        <v>122</v>
      </c>
      <c r="M891" s="6">
        <f>IF(ISERROR(E891/L891),0,E891/L891)</f>
        <v>77.93442622950819</v>
      </c>
      <c r="N891" t="s">
        <v>21</v>
      </c>
      <c r="O891" t="s">
        <v>22</v>
      </c>
      <c r="P891">
        <v>1394600400</v>
      </c>
      <c r="Q891">
        <v>1395205200</v>
      </c>
      <c r="R891" s="10">
        <f t="shared" si="39"/>
        <v>41710.208333333336</v>
      </c>
      <c r="S891" s="10">
        <f t="shared" si="39"/>
        <v>41717.208333333336</v>
      </c>
      <c r="T891" t="b">
        <v>0</v>
      </c>
      <c r="U891" t="b">
        <v>1</v>
      </c>
      <c r="V891" t="s">
        <v>50</v>
      </c>
      <c r="W891" t="s">
        <v>2036</v>
      </c>
      <c r="X891" t="s">
        <v>2046</v>
      </c>
    </row>
    <row r="892" spans="1:24" ht="46.8" x14ac:dyDescent="0.3">
      <c r="A892">
        <v>890</v>
      </c>
      <c r="B892" t="s">
        <v>1812</v>
      </c>
      <c r="C892" s="3" t="s">
        <v>1813</v>
      </c>
      <c r="D892">
        <v>134400</v>
      </c>
      <c r="E892" s="7">
        <f>IF(ISERROR(F892*H892),0,F892*H892)</f>
        <v>155849</v>
      </c>
      <c r="F892">
        <v>155849</v>
      </c>
      <c r="G892" s="7">
        <f t="shared" si="40"/>
        <v>115.95907738095239</v>
      </c>
      <c r="H892">
        <v>1</v>
      </c>
      <c r="I892" t="s">
        <v>20</v>
      </c>
      <c r="J892" t="s">
        <v>20</v>
      </c>
      <c r="K892" s="7">
        <f t="shared" si="41"/>
        <v>21449</v>
      </c>
      <c r="L892">
        <v>1470</v>
      </c>
      <c r="M892" s="6">
        <f>IF(ISERROR(E892/L892),0,E892/L892)</f>
        <v>106.01972789115646</v>
      </c>
      <c r="N892" t="s">
        <v>21</v>
      </c>
      <c r="O892" t="s">
        <v>22</v>
      </c>
      <c r="P892">
        <v>1561352400</v>
      </c>
      <c r="Q892">
        <v>1561438800</v>
      </c>
      <c r="R892" s="10">
        <f t="shared" si="39"/>
        <v>43640.208333333328</v>
      </c>
      <c r="S892" s="10">
        <f t="shared" si="39"/>
        <v>43641.208333333328</v>
      </c>
      <c r="T892" t="b">
        <v>0</v>
      </c>
      <c r="U892" t="b">
        <v>0</v>
      </c>
      <c r="V892" t="s">
        <v>60</v>
      </c>
      <c r="W892" t="s">
        <v>2036</v>
      </c>
      <c r="X892" t="s">
        <v>2048</v>
      </c>
    </row>
    <row r="893" spans="1:24" ht="62.4" x14ac:dyDescent="0.3">
      <c r="A893">
        <v>891</v>
      </c>
      <c r="B893" t="s">
        <v>1814</v>
      </c>
      <c r="C893" s="3" t="s">
        <v>1815</v>
      </c>
      <c r="D893">
        <v>3000</v>
      </c>
      <c r="E893" s="7">
        <f>IF(ISERROR(F893*H893),0,F893*H893)</f>
        <v>5740.92</v>
      </c>
      <c r="F893">
        <v>7758</v>
      </c>
      <c r="G893" s="7">
        <f t="shared" si="40"/>
        <v>191.364</v>
      </c>
      <c r="H893">
        <v>0.74</v>
      </c>
      <c r="I893" t="s">
        <v>20</v>
      </c>
      <c r="J893" t="s">
        <v>20</v>
      </c>
      <c r="K893" s="7">
        <f t="shared" si="41"/>
        <v>2740.92</v>
      </c>
      <c r="L893">
        <v>165</v>
      </c>
      <c r="M893" s="6">
        <f>IF(ISERROR(E893/L893),0,E893/L893)</f>
        <v>34.793454545454544</v>
      </c>
      <c r="N893" t="s">
        <v>15</v>
      </c>
      <c r="O893" t="s">
        <v>16</v>
      </c>
      <c r="P893">
        <v>1322892000</v>
      </c>
      <c r="Q893">
        <v>1326693600</v>
      </c>
      <c r="R893" s="10">
        <f t="shared" si="39"/>
        <v>40880.25</v>
      </c>
      <c r="S893" s="10">
        <f t="shared" si="39"/>
        <v>40924.25</v>
      </c>
      <c r="T893" t="b">
        <v>0</v>
      </c>
      <c r="U893" t="b">
        <v>0</v>
      </c>
      <c r="V893" t="s">
        <v>42</v>
      </c>
      <c r="W893" t="s">
        <v>2039</v>
      </c>
      <c r="X893" t="s">
        <v>2045</v>
      </c>
    </row>
    <row r="894" spans="1:24" ht="46.8" x14ac:dyDescent="0.3">
      <c r="A894">
        <v>892</v>
      </c>
      <c r="B894" t="s">
        <v>1816</v>
      </c>
      <c r="C894" s="3" t="s">
        <v>1817</v>
      </c>
      <c r="D894">
        <v>6000</v>
      </c>
      <c r="E894" s="7">
        <f>IF(ISERROR(F894*H894),0,F894*H894)</f>
        <v>13835</v>
      </c>
      <c r="F894">
        <v>13835</v>
      </c>
      <c r="G894" s="7">
        <f t="shared" si="40"/>
        <v>230.58333333333331</v>
      </c>
      <c r="H894">
        <v>1</v>
      </c>
      <c r="I894" t="s">
        <v>20</v>
      </c>
      <c r="J894" t="s">
        <v>20</v>
      </c>
      <c r="K894" s="7">
        <f t="shared" si="41"/>
        <v>7835</v>
      </c>
      <c r="L894">
        <v>182</v>
      </c>
      <c r="M894" s="6">
        <f>IF(ISERROR(E894/L894),0,E894/L894)</f>
        <v>76.016483516483518</v>
      </c>
      <c r="N894" t="s">
        <v>21</v>
      </c>
      <c r="O894" t="s">
        <v>22</v>
      </c>
      <c r="P894">
        <v>1274418000</v>
      </c>
      <c r="Q894">
        <v>1277960400</v>
      </c>
      <c r="R894" s="10">
        <f t="shared" si="39"/>
        <v>40319.208333333336</v>
      </c>
      <c r="S894" s="10">
        <f t="shared" si="39"/>
        <v>40360.208333333336</v>
      </c>
      <c r="T894" t="b">
        <v>0</v>
      </c>
      <c r="U894" t="b">
        <v>0</v>
      </c>
      <c r="V894" t="s">
        <v>206</v>
      </c>
      <c r="W894" t="s">
        <v>2040</v>
      </c>
      <c r="X894" t="s">
        <v>2061</v>
      </c>
    </row>
    <row r="895" spans="1:24" ht="46.8" x14ac:dyDescent="0.3">
      <c r="A895">
        <v>893</v>
      </c>
      <c r="B895" t="s">
        <v>1818</v>
      </c>
      <c r="C895" s="3" t="s">
        <v>1819</v>
      </c>
      <c r="D895">
        <v>8400</v>
      </c>
      <c r="E895" s="7">
        <f>IF(ISERROR(F895*H895),0,F895*H895)</f>
        <v>12062.400000000001</v>
      </c>
      <c r="F895">
        <v>10770</v>
      </c>
      <c r="G895" s="7">
        <f t="shared" si="40"/>
        <v>143.60000000000002</v>
      </c>
      <c r="H895">
        <v>1.1200000000000001</v>
      </c>
      <c r="I895" t="s">
        <v>20</v>
      </c>
      <c r="J895" t="s">
        <v>20</v>
      </c>
      <c r="K895" s="7">
        <f t="shared" si="41"/>
        <v>3662.4000000000015</v>
      </c>
      <c r="L895">
        <v>199</v>
      </c>
      <c r="M895" s="6">
        <f>IF(ISERROR(E895/L895),0,E895/L895)</f>
        <v>60.615075376884427</v>
      </c>
      <c r="N895" t="s">
        <v>107</v>
      </c>
      <c r="O895" t="s">
        <v>108</v>
      </c>
      <c r="P895">
        <v>1434344400</v>
      </c>
      <c r="Q895">
        <v>1434690000</v>
      </c>
      <c r="R895" s="10">
        <f t="shared" si="39"/>
        <v>42170.208333333328</v>
      </c>
      <c r="S895" s="10">
        <f t="shared" si="39"/>
        <v>42174.208333333328</v>
      </c>
      <c r="T895" t="b">
        <v>0</v>
      </c>
      <c r="U895" t="b">
        <v>1</v>
      </c>
      <c r="V895" t="s">
        <v>42</v>
      </c>
      <c r="W895" t="s">
        <v>2039</v>
      </c>
      <c r="X895" t="s">
        <v>2045</v>
      </c>
    </row>
    <row r="896" spans="1:24" ht="46.8" x14ac:dyDescent="0.3">
      <c r="A896">
        <v>894</v>
      </c>
      <c r="B896" t="s">
        <v>1820</v>
      </c>
      <c r="C896" s="3" t="s">
        <v>1821</v>
      </c>
      <c r="D896">
        <v>1700</v>
      </c>
      <c r="E896" s="7">
        <f>IF(ISERROR(F896*H896),0,F896*H896)</f>
        <v>4330.8</v>
      </c>
      <c r="F896">
        <v>3208</v>
      </c>
      <c r="G896" s="7">
        <f t="shared" si="40"/>
        <v>254.75294117647059</v>
      </c>
      <c r="H896">
        <v>1.35</v>
      </c>
      <c r="I896" t="s">
        <v>20</v>
      </c>
      <c r="J896" t="s">
        <v>20</v>
      </c>
      <c r="K896" s="7">
        <f t="shared" si="41"/>
        <v>2630.8</v>
      </c>
      <c r="L896">
        <v>56</v>
      </c>
      <c r="M896" s="6">
        <f>IF(ISERROR(E896/L896),0,E896/L896)</f>
        <v>77.335714285714289</v>
      </c>
      <c r="N896" t="s">
        <v>40</v>
      </c>
      <c r="O896" t="s">
        <v>41</v>
      </c>
      <c r="P896">
        <v>1373518800</v>
      </c>
      <c r="Q896">
        <v>1376110800</v>
      </c>
      <c r="R896" s="10">
        <f t="shared" si="39"/>
        <v>41466.208333333336</v>
      </c>
      <c r="S896" s="10">
        <f t="shared" si="39"/>
        <v>41496.208333333336</v>
      </c>
      <c r="T896" t="b">
        <v>0</v>
      </c>
      <c r="U896" t="b">
        <v>1</v>
      </c>
      <c r="V896" t="s">
        <v>269</v>
      </c>
      <c r="W896" t="s">
        <v>2039</v>
      </c>
      <c r="X896" t="s">
        <v>2062</v>
      </c>
    </row>
    <row r="897" spans="1:24" ht="62.4" x14ac:dyDescent="0.3">
      <c r="A897">
        <v>895</v>
      </c>
      <c r="B897" t="s">
        <v>1822</v>
      </c>
      <c r="C897" s="3" t="s">
        <v>1823</v>
      </c>
      <c r="D897">
        <v>159800</v>
      </c>
      <c r="E897" s="7">
        <f>IF(ISERROR(F897*H897),0,F897*H897)</f>
        <v>11108</v>
      </c>
      <c r="F897">
        <v>11108</v>
      </c>
      <c r="G897" s="7">
        <f t="shared" si="40"/>
        <v>6.9511889862327907</v>
      </c>
      <c r="H897">
        <v>1</v>
      </c>
      <c r="I897" t="s">
        <v>14</v>
      </c>
      <c r="J897" t="s">
        <v>14</v>
      </c>
      <c r="K897" s="7">
        <f t="shared" si="41"/>
        <v>-148692</v>
      </c>
      <c r="L897">
        <v>107</v>
      </c>
      <c r="M897" s="6">
        <f>IF(ISERROR(E897/L897),0,E897/L897)</f>
        <v>103.81308411214954</v>
      </c>
      <c r="N897" t="s">
        <v>21</v>
      </c>
      <c r="O897" t="s">
        <v>22</v>
      </c>
      <c r="P897">
        <v>1517637600</v>
      </c>
      <c r="Q897">
        <v>1518415200</v>
      </c>
      <c r="R897" s="10">
        <f t="shared" si="39"/>
        <v>43134.25</v>
      </c>
      <c r="S897" s="10">
        <f t="shared" si="39"/>
        <v>43143.25</v>
      </c>
      <c r="T897" t="b">
        <v>0</v>
      </c>
      <c r="U897" t="b">
        <v>0</v>
      </c>
      <c r="V897" t="s">
        <v>33</v>
      </c>
      <c r="W897" t="s">
        <v>2038</v>
      </c>
      <c r="X897" t="s">
        <v>2044</v>
      </c>
    </row>
    <row r="898" spans="1:24" ht="62.4" x14ac:dyDescent="0.3">
      <c r="A898">
        <v>896</v>
      </c>
      <c r="B898" t="s">
        <v>1824</v>
      </c>
      <c r="C898" s="3" t="s">
        <v>1825</v>
      </c>
      <c r="D898">
        <v>19800</v>
      </c>
      <c r="E898" s="7">
        <f>IF(ISERROR(F898*H898),0,F898*H898)</f>
        <v>105803.21999999999</v>
      </c>
      <c r="F898">
        <v>153338</v>
      </c>
      <c r="G898" s="7">
        <f t="shared" si="40"/>
        <v>534.35969696969687</v>
      </c>
      <c r="H898">
        <v>0.69</v>
      </c>
      <c r="I898" t="s">
        <v>20</v>
      </c>
      <c r="J898" t="s">
        <v>20</v>
      </c>
      <c r="K898" s="7">
        <f t="shared" si="41"/>
        <v>86003.219999999987</v>
      </c>
      <c r="L898">
        <v>1460</v>
      </c>
      <c r="M898" s="6">
        <f>IF(ISERROR(E898/L898),0,E898/L898)</f>
        <v>72.46795890410958</v>
      </c>
      <c r="N898" t="s">
        <v>26</v>
      </c>
      <c r="O898" t="s">
        <v>27</v>
      </c>
      <c r="P898">
        <v>1310619600</v>
      </c>
      <c r="Q898">
        <v>1310878800</v>
      </c>
      <c r="R898" s="10">
        <f t="shared" ref="R898:S961" si="42">(((P898/60)/60)/24)+DATE(1970,1,1)</f>
        <v>40738.208333333336</v>
      </c>
      <c r="S898" s="10">
        <f t="shared" si="42"/>
        <v>40741.208333333336</v>
      </c>
      <c r="T898" t="b">
        <v>0</v>
      </c>
      <c r="U898" t="b">
        <v>1</v>
      </c>
      <c r="V898" t="s">
        <v>17</v>
      </c>
      <c r="W898" t="s">
        <v>2035</v>
      </c>
      <c r="X898" t="s">
        <v>2041</v>
      </c>
    </row>
    <row r="899" spans="1:24" ht="46.8" x14ac:dyDescent="0.3">
      <c r="A899">
        <v>897</v>
      </c>
      <c r="B899" t="s">
        <v>1826</v>
      </c>
      <c r="C899" s="3" t="s">
        <v>1827</v>
      </c>
      <c r="D899">
        <v>8800</v>
      </c>
      <c r="E899" s="7">
        <f>IF(ISERROR(F899*H899),0,F899*H899)</f>
        <v>2437</v>
      </c>
      <c r="F899">
        <v>2437</v>
      </c>
      <c r="G899" s="7">
        <f t="shared" ref="G899:G962" si="43">E899/D899*100</f>
        <v>27.693181818181817</v>
      </c>
      <c r="H899">
        <v>1</v>
      </c>
      <c r="I899" t="s">
        <v>14</v>
      </c>
      <c r="J899" t="s">
        <v>14</v>
      </c>
      <c r="K899" s="7">
        <f t="shared" ref="K899:K962" si="44">E899-D899</f>
        <v>-6363</v>
      </c>
      <c r="L899">
        <v>27</v>
      </c>
      <c r="M899" s="6">
        <f>IF(ISERROR(E899/L899),0,E899/L899)</f>
        <v>90.259259259259252</v>
      </c>
      <c r="N899" t="s">
        <v>21</v>
      </c>
      <c r="O899" t="s">
        <v>22</v>
      </c>
      <c r="P899">
        <v>1556427600</v>
      </c>
      <c r="Q899">
        <v>1556600400</v>
      </c>
      <c r="R899" s="10">
        <f t="shared" si="42"/>
        <v>43583.208333333328</v>
      </c>
      <c r="S899" s="10">
        <f t="shared" si="42"/>
        <v>43585.208333333328</v>
      </c>
      <c r="T899" t="b">
        <v>0</v>
      </c>
      <c r="U899" t="b">
        <v>0</v>
      </c>
      <c r="V899" t="s">
        <v>33</v>
      </c>
      <c r="W899" t="s">
        <v>2038</v>
      </c>
      <c r="X899" t="s">
        <v>2044</v>
      </c>
    </row>
    <row r="900" spans="1:24" ht="46.8" x14ac:dyDescent="0.3">
      <c r="A900">
        <v>898</v>
      </c>
      <c r="B900" t="s">
        <v>1828</v>
      </c>
      <c r="C900" s="3" t="s">
        <v>1829</v>
      </c>
      <c r="D900">
        <v>179100</v>
      </c>
      <c r="E900" s="7">
        <f>IF(ISERROR(F900*H900),0,F900*H900)</f>
        <v>93991</v>
      </c>
      <c r="F900">
        <v>93991</v>
      </c>
      <c r="G900" s="7">
        <f t="shared" si="43"/>
        <v>52.479620323841424</v>
      </c>
      <c r="H900">
        <v>1</v>
      </c>
      <c r="I900" t="s">
        <v>14</v>
      </c>
      <c r="J900" t="s">
        <v>14</v>
      </c>
      <c r="K900" s="7">
        <f t="shared" si="44"/>
        <v>-85109</v>
      </c>
      <c r="L900">
        <v>1221</v>
      </c>
      <c r="M900" s="6">
        <f>IF(ISERROR(E900/L900),0,E900/L900)</f>
        <v>76.978705978705975</v>
      </c>
      <c r="N900" t="s">
        <v>21</v>
      </c>
      <c r="O900" t="s">
        <v>22</v>
      </c>
      <c r="P900">
        <v>1576476000</v>
      </c>
      <c r="Q900">
        <v>1576994400</v>
      </c>
      <c r="R900" s="10">
        <f t="shared" si="42"/>
        <v>43815.25</v>
      </c>
      <c r="S900" s="10">
        <f t="shared" si="42"/>
        <v>43821.25</v>
      </c>
      <c r="T900" t="b">
        <v>0</v>
      </c>
      <c r="U900" t="b">
        <v>0</v>
      </c>
      <c r="V900" t="s">
        <v>42</v>
      </c>
      <c r="W900" t="s">
        <v>2039</v>
      </c>
      <c r="X900" t="s">
        <v>2045</v>
      </c>
    </row>
    <row r="901" spans="1:24" ht="46.8" x14ac:dyDescent="0.3">
      <c r="A901">
        <v>899</v>
      </c>
      <c r="B901" t="s">
        <v>1830</v>
      </c>
      <c r="C901" s="3" t="s">
        <v>1831</v>
      </c>
      <c r="D901">
        <v>3100</v>
      </c>
      <c r="E901" s="7">
        <f>IF(ISERROR(F901*H901),0,F901*H901)</f>
        <v>15144</v>
      </c>
      <c r="F901">
        <v>12620</v>
      </c>
      <c r="G901" s="7">
        <f t="shared" si="43"/>
        <v>488.51612903225805</v>
      </c>
      <c r="H901">
        <v>1.2</v>
      </c>
      <c r="I901" t="s">
        <v>20</v>
      </c>
      <c r="J901" t="s">
        <v>20</v>
      </c>
      <c r="K901" s="7">
        <f t="shared" si="44"/>
        <v>12044</v>
      </c>
      <c r="L901">
        <v>123</v>
      </c>
      <c r="M901" s="6">
        <f>IF(ISERROR(E901/L901),0,E901/L901)</f>
        <v>123.1219512195122</v>
      </c>
      <c r="N901" t="s">
        <v>98</v>
      </c>
      <c r="O901" t="s">
        <v>99</v>
      </c>
      <c r="P901">
        <v>1381122000</v>
      </c>
      <c r="Q901">
        <v>1382677200</v>
      </c>
      <c r="R901" s="10">
        <f t="shared" si="42"/>
        <v>41554.208333333336</v>
      </c>
      <c r="S901" s="10">
        <f t="shared" si="42"/>
        <v>41572.208333333336</v>
      </c>
      <c r="T901" t="b">
        <v>0</v>
      </c>
      <c r="U901" t="b">
        <v>0</v>
      </c>
      <c r="V901" t="s">
        <v>159</v>
      </c>
      <c r="W901" t="s">
        <v>2036</v>
      </c>
      <c r="X901" t="s">
        <v>2060</v>
      </c>
    </row>
    <row r="902" spans="1:24" ht="46.8" x14ac:dyDescent="0.3">
      <c r="A902">
        <v>900</v>
      </c>
      <c r="B902" t="s">
        <v>1832</v>
      </c>
      <c r="C902" s="3" t="s">
        <v>1833</v>
      </c>
      <c r="D902">
        <v>100</v>
      </c>
      <c r="E902" s="7">
        <f>IF(ISERROR(F902*H902),0,F902*H902)</f>
        <v>2</v>
      </c>
      <c r="F902">
        <v>2</v>
      </c>
      <c r="G902" s="7">
        <f t="shared" si="43"/>
        <v>2</v>
      </c>
      <c r="H902">
        <v>1</v>
      </c>
      <c r="I902" t="s">
        <v>14</v>
      </c>
      <c r="J902" t="s">
        <v>14</v>
      </c>
      <c r="K902" s="7">
        <f t="shared" si="44"/>
        <v>-98</v>
      </c>
      <c r="L902">
        <v>1</v>
      </c>
      <c r="M902" s="6">
        <f>IF(ISERROR(E902/L902),0,E902/L902)</f>
        <v>2</v>
      </c>
      <c r="N902" t="s">
        <v>21</v>
      </c>
      <c r="O902" t="s">
        <v>22</v>
      </c>
      <c r="P902">
        <v>1411102800</v>
      </c>
      <c r="Q902">
        <v>1411189200</v>
      </c>
      <c r="R902" s="10">
        <f t="shared" si="42"/>
        <v>41901.208333333336</v>
      </c>
      <c r="S902" s="10">
        <f t="shared" si="42"/>
        <v>41902.208333333336</v>
      </c>
      <c r="T902" t="b">
        <v>0</v>
      </c>
      <c r="U902" t="b">
        <v>1</v>
      </c>
      <c r="V902" t="s">
        <v>28</v>
      </c>
      <c r="W902" t="s">
        <v>2037</v>
      </c>
      <c r="X902" t="s">
        <v>2043</v>
      </c>
    </row>
    <row r="903" spans="1:24" ht="46.8" x14ac:dyDescent="0.3">
      <c r="A903">
        <v>901</v>
      </c>
      <c r="B903" t="s">
        <v>1834</v>
      </c>
      <c r="C903" s="3" t="s">
        <v>1835</v>
      </c>
      <c r="D903">
        <v>5600</v>
      </c>
      <c r="E903" s="7">
        <f>IF(ISERROR(F903*H903),0,F903*H903)</f>
        <v>8746</v>
      </c>
      <c r="F903">
        <v>8746</v>
      </c>
      <c r="G903" s="7">
        <f t="shared" si="43"/>
        <v>156.17857142857144</v>
      </c>
      <c r="H903">
        <v>1</v>
      </c>
      <c r="I903" t="s">
        <v>20</v>
      </c>
      <c r="J903" t="s">
        <v>20</v>
      </c>
      <c r="K903" s="7">
        <f t="shared" si="44"/>
        <v>3146</v>
      </c>
      <c r="L903">
        <v>159</v>
      </c>
      <c r="M903" s="6">
        <f>IF(ISERROR(E903/L903),0,E903/L903)</f>
        <v>55.0062893081761</v>
      </c>
      <c r="N903" t="s">
        <v>21</v>
      </c>
      <c r="O903" t="s">
        <v>22</v>
      </c>
      <c r="P903">
        <v>1531803600</v>
      </c>
      <c r="Q903">
        <v>1534654800</v>
      </c>
      <c r="R903" s="10">
        <f t="shared" si="42"/>
        <v>43298.208333333328</v>
      </c>
      <c r="S903" s="10">
        <f t="shared" si="42"/>
        <v>43331.208333333328</v>
      </c>
      <c r="T903" t="b">
        <v>0</v>
      </c>
      <c r="U903" t="b">
        <v>1</v>
      </c>
      <c r="V903" t="s">
        <v>23</v>
      </c>
      <c r="W903" t="s">
        <v>2036</v>
      </c>
      <c r="X903" t="s">
        <v>2042</v>
      </c>
    </row>
    <row r="904" spans="1:24" ht="46.8" x14ac:dyDescent="0.3">
      <c r="A904">
        <v>902</v>
      </c>
      <c r="B904" t="s">
        <v>1836</v>
      </c>
      <c r="C904" s="3" t="s">
        <v>1837</v>
      </c>
      <c r="D904">
        <v>1400</v>
      </c>
      <c r="E904" s="7">
        <f>IF(ISERROR(F904*H904),0,F904*H904)</f>
        <v>3534</v>
      </c>
      <c r="F904">
        <v>3534</v>
      </c>
      <c r="G904" s="7">
        <f t="shared" si="43"/>
        <v>252.42857142857144</v>
      </c>
      <c r="H904">
        <v>1</v>
      </c>
      <c r="I904" t="s">
        <v>20</v>
      </c>
      <c r="J904" t="s">
        <v>20</v>
      </c>
      <c r="K904" s="7">
        <f t="shared" si="44"/>
        <v>2134</v>
      </c>
      <c r="L904">
        <v>110</v>
      </c>
      <c r="M904" s="6">
        <f>IF(ISERROR(E904/L904),0,E904/L904)</f>
        <v>32.127272727272725</v>
      </c>
      <c r="N904" t="s">
        <v>21</v>
      </c>
      <c r="O904" t="s">
        <v>22</v>
      </c>
      <c r="P904">
        <v>1454133600</v>
      </c>
      <c r="Q904">
        <v>1457762400</v>
      </c>
      <c r="R904" s="10">
        <f t="shared" si="42"/>
        <v>42399.25</v>
      </c>
      <c r="S904" s="10">
        <f t="shared" si="42"/>
        <v>42441.25</v>
      </c>
      <c r="T904" t="b">
        <v>0</v>
      </c>
      <c r="U904" t="b">
        <v>0</v>
      </c>
      <c r="V904" t="s">
        <v>28</v>
      </c>
      <c r="W904" t="s">
        <v>2037</v>
      </c>
      <c r="X904" t="s">
        <v>2043</v>
      </c>
    </row>
    <row r="905" spans="1:24" ht="62.4" x14ac:dyDescent="0.3">
      <c r="A905">
        <v>903</v>
      </c>
      <c r="B905" t="s">
        <v>1838</v>
      </c>
      <c r="C905" s="3" t="s">
        <v>1839</v>
      </c>
      <c r="D905">
        <v>41000</v>
      </c>
      <c r="E905" s="7">
        <f>IF(ISERROR(F905*H905),0,F905*H905)</f>
        <v>709</v>
      </c>
      <c r="F905">
        <v>709</v>
      </c>
      <c r="G905" s="7">
        <f t="shared" si="43"/>
        <v>1.729268292682927</v>
      </c>
      <c r="H905">
        <v>1</v>
      </c>
      <c r="I905" t="s">
        <v>47</v>
      </c>
      <c r="J905" t="s">
        <v>47</v>
      </c>
      <c r="K905" s="7">
        <f t="shared" si="44"/>
        <v>-40291</v>
      </c>
      <c r="L905">
        <v>14</v>
      </c>
      <c r="M905" s="6">
        <f>IF(ISERROR(E905/L905),0,E905/L905)</f>
        <v>50.642857142857146</v>
      </c>
      <c r="N905" t="s">
        <v>21</v>
      </c>
      <c r="O905" t="s">
        <v>22</v>
      </c>
      <c r="P905">
        <v>1336194000</v>
      </c>
      <c r="Q905">
        <v>1337490000</v>
      </c>
      <c r="R905" s="10">
        <f t="shared" si="42"/>
        <v>41034.208333333336</v>
      </c>
      <c r="S905" s="10">
        <f t="shared" si="42"/>
        <v>41049.208333333336</v>
      </c>
      <c r="T905" t="b">
        <v>0</v>
      </c>
      <c r="U905" t="b">
        <v>1</v>
      </c>
      <c r="V905" t="s">
        <v>68</v>
      </c>
      <c r="W905" t="s">
        <v>2040</v>
      </c>
      <c r="X905" t="s">
        <v>2050</v>
      </c>
    </row>
    <row r="906" spans="1:24" ht="46.8" x14ac:dyDescent="0.3">
      <c r="A906">
        <v>904</v>
      </c>
      <c r="B906" t="s">
        <v>1840</v>
      </c>
      <c r="C906" s="3" t="s">
        <v>1841</v>
      </c>
      <c r="D906">
        <v>6500</v>
      </c>
      <c r="E906" s="7">
        <f>IF(ISERROR(F906*H906),0,F906*H906)</f>
        <v>795</v>
      </c>
      <c r="F906">
        <v>795</v>
      </c>
      <c r="G906" s="7">
        <f t="shared" si="43"/>
        <v>12.230769230769232</v>
      </c>
      <c r="H906">
        <v>1</v>
      </c>
      <c r="I906" t="s">
        <v>14</v>
      </c>
      <c r="J906" t="s">
        <v>14</v>
      </c>
      <c r="K906" s="7">
        <f t="shared" si="44"/>
        <v>-5705</v>
      </c>
      <c r="L906">
        <v>16</v>
      </c>
      <c r="M906" s="6">
        <f>IF(ISERROR(E906/L906),0,E906/L906)</f>
        <v>49.6875</v>
      </c>
      <c r="N906" t="s">
        <v>21</v>
      </c>
      <c r="O906" t="s">
        <v>22</v>
      </c>
      <c r="P906">
        <v>1349326800</v>
      </c>
      <c r="Q906">
        <v>1349672400</v>
      </c>
      <c r="R906" s="10">
        <f t="shared" si="42"/>
        <v>41186.208333333336</v>
      </c>
      <c r="S906" s="10">
        <f t="shared" si="42"/>
        <v>41190.208333333336</v>
      </c>
      <c r="T906" t="b">
        <v>0</v>
      </c>
      <c r="U906" t="b">
        <v>0</v>
      </c>
      <c r="V906" t="s">
        <v>133</v>
      </c>
      <c r="W906" t="s">
        <v>2040</v>
      </c>
      <c r="X906" t="s">
        <v>2058</v>
      </c>
    </row>
    <row r="907" spans="1:24" ht="46.8" x14ac:dyDescent="0.3">
      <c r="A907">
        <v>905</v>
      </c>
      <c r="B907" t="s">
        <v>1842</v>
      </c>
      <c r="C907" s="3" t="s">
        <v>1843</v>
      </c>
      <c r="D907">
        <v>7900</v>
      </c>
      <c r="E907" s="7">
        <f>IF(ISERROR(F907*H907),0,F907*H907)</f>
        <v>12955</v>
      </c>
      <c r="F907">
        <v>12955</v>
      </c>
      <c r="G907" s="7">
        <f t="shared" si="43"/>
        <v>163.98734177215189</v>
      </c>
      <c r="H907">
        <v>1</v>
      </c>
      <c r="I907" t="s">
        <v>20</v>
      </c>
      <c r="J907" t="s">
        <v>20</v>
      </c>
      <c r="K907" s="7">
        <f t="shared" si="44"/>
        <v>5055</v>
      </c>
      <c r="L907">
        <v>236</v>
      </c>
      <c r="M907" s="6">
        <f>IF(ISERROR(E907/L907),0,E907/L907)</f>
        <v>54.894067796610166</v>
      </c>
      <c r="N907" t="s">
        <v>21</v>
      </c>
      <c r="O907" t="s">
        <v>22</v>
      </c>
      <c r="P907">
        <v>1379566800</v>
      </c>
      <c r="Q907">
        <v>1379826000</v>
      </c>
      <c r="R907" s="10">
        <f t="shared" si="42"/>
        <v>41536.208333333336</v>
      </c>
      <c r="S907" s="10">
        <f t="shared" si="42"/>
        <v>41539.208333333336</v>
      </c>
      <c r="T907" t="b">
        <v>0</v>
      </c>
      <c r="U907" t="b">
        <v>0</v>
      </c>
      <c r="V907" t="s">
        <v>33</v>
      </c>
      <c r="W907" t="s">
        <v>2038</v>
      </c>
      <c r="X907" t="s">
        <v>2044</v>
      </c>
    </row>
    <row r="908" spans="1:24" ht="62.4" x14ac:dyDescent="0.3">
      <c r="A908">
        <v>906</v>
      </c>
      <c r="B908" t="s">
        <v>1844</v>
      </c>
      <c r="C908" s="3" t="s">
        <v>1845</v>
      </c>
      <c r="D908">
        <v>5500</v>
      </c>
      <c r="E908" s="7">
        <f>IF(ISERROR(F908*H908),0,F908*H908)</f>
        <v>8964</v>
      </c>
      <c r="F908">
        <v>8964</v>
      </c>
      <c r="G908" s="7">
        <f t="shared" si="43"/>
        <v>162.98181818181817</v>
      </c>
      <c r="H908">
        <v>1</v>
      </c>
      <c r="I908" t="s">
        <v>20</v>
      </c>
      <c r="J908" t="s">
        <v>20</v>
      </c>
      <c r="K908" s="7">
        <f t="shared" si="44"/>
        <v>3464</v>
      </c>
      <c r="L908">
        <v>191</v>
      </c>
      <c r="M908" s="6">
        <f>IF(ISERROR(E908/L908),0,E908/L908)</f>
        <v>46.931937172774866</v>
      </c>
      <c r="N908" t="s">
        <v>21</v>
      </c>
      <c r="O908" t="s">
        <v>22</v>
      </c>
      <c r="P908">
        <v>1494651600</v>
      </c>
      <c r="Q908">
        <v>1497762000</v>
      </c>
      <c r="R908" s="10">
        <f t="shared" si="42"/>
        <v>42868.208333333328</v>
      </c>
      <c r="S908" s="10">
        <f t="shared" si="42"/>
        <v>42904.208333333328</v>
      </c>
      <c r="T908" t="b">
        <v>1</v>
      </c>
      <c r="U908" t="b">
        <v>1</v>
      </c>
      <c r="V908" t="s">
        <v>42</v>
      </c>
      <c r="W908" t="s">
        <v>2039</v>
      </c>
      <c r="X908" t="s">
        <v>2045</v>
      </c>
    </row>
    <row r="909" spans="1:24" ht="62.4" x14ac:dyDescent="0.3">
      <c r="A909">
        <v>907</v>
      </c>
      <c r="B909" t="s">
        <v>1846</v>
      </c>
      <c r="C909" s="3" t="s">
        <v>1847</v>
      </c>
      <c r="D909">
        <v>9100</v>
      </c>
      <c r="E909" s="7">
        <f>IF(ISERROR(F909*H909),0,F909*H909)</f>
        <v>1843</v>
      </c>
      <c r="F909">
        <v>1843</v>
      </c>
      <c r="G909" s="7">
        <f t="shared" si="43"/>
        <v>20.252747252747252</v>
      </c>
      <c r="H909">
        <v>1</v>
      </c>
      <c r="I909" t="s">
        <v>14</v>
      </c>
      <c r="J909" t="s">
        <v>14</v>
      </c>
      <c r="K909" s="7">
        <f t="shared" si="44"/>
        <v>-7257</v>
      </c>
      <c r="L909">
        <v>41</v>
      </c>
      <c r="M909" s="6">
        <f>IF(ISERROR(E909/L909),0,E909/L909)</f>
        <v>44.951219512195124</v>
      </c>
      <c r="N909" t="s">
        <v>21</v>
      </c>
      <c r="O909" t="s">
        <v>22</v>
      </c>
      <c r="P909">
        <v>1303880400</v>
      </c>
      <c r="Q909">
        <v>1304485200</v>
      </c>
      <c r="R909" s="10">
        <f t="shared" si="42"/>
        <v>40660.208333333336</v>
      </c>
      <c r="S909" s="10">
        <f t="shared" si="42"/>
        <v>40667.208333333336</v>
      </c>
      <c r="T909" t="b">
        <v>0</v>
      </c>
      <c r="U909" t="b">
        <v>0</v>
      </c>
      <c r="V909" t="s">
        <v>33</v>
      </c>
      <c r="W909" t="s">
        <v>2038</v>
      </c>
      <c r="X909" t="s">
        <v>2044</v>
      </c>
    </row>
    <row r="910" spans="1:24" ht="46.8" x14ac:dyDescent="0.3">
      <c r="A910">
        <v>908</v>
      </c>
      <c r="B910" t="s">
        <v>1848</v>
      </c>
      <c r="C910" s="3" t="s">
        <v>1849</v>
      </c>
      <c r="D910">
        <v>38200</v>
      </c>
      <c r="E910" s="7">
        <f>IF(ISERROR(F910*H910),0,F910*H910)</f>
        <v>121950</v>
      </c>
      <c r="F910">
        <v>121950</v>
      </c>
      <c r="G910" s="7">
        <f t="shared" si="43"/>
        <v>319.24083769633506</v>
      </c>
      <c r="H910">
        <v>1</v>
      </c>
      <c r="I910" t="s">
        <v>20</v>
      </c>
      <c r="J910" t="s">
        <v>20</v>
      </c>
      <c r="K910" s="7">
        <f t="shared" si="44"/>
        <v>83750</v>
      </c>
      <c r="L910">
        <v>3934</v>
      </c>
      <c r="M910" s="6">
        <f>IF(ISERROR(E910/L910),0,E910/L910)</f>
        <v>30.99898322318251</v>
      </c>
      <c r="N910" t="s">
        <v>21</v>
      </c>
      <c r="O910" t="s">
        <v>22</v>
      </c>
      <c r="P910">
        <v>1335934800</v>
      </c>
      <c r="Q910">
        <v>1336885200</v>
      </c>
      <c r="R910" s="10">
        <f t="shared" si="42"/>
        <v>41031.208333333336</v>
      </c>
      <c r="S910" s="10">
        <f t="shared" si="42"/>
        <v>41042.208333333336</v>
      </c>
      <c r="T910" t="b">
        <v>0</v>
      </c>
      <c r="U910" t="b">
        <v>0</v>
      </c>
      <c r="V910" t="s">
        <v>89</v>
      </c>
      <c r="W910" t="s">
        <v>2052</v>
      </c>
      <c r="X910" t="s">
        <v>2053</v>
      </c>
    </row>
    <row r="911" spans="1:24" ht="62.4" x14ac:dyDescent="0.3">
      <c r="A911">
        <v>909</v>
      </c>
      <c r="B911" t="s">
        <v>1850</v>
      </c>
      <c r="C911" s="3" t="s">
        <v>1851</v>
      </c>
      <c r="D911">
        <v>1800</v>
      </c>
      <c r="E911" s="7">
        <f>IF(ISERROR(F911*H911),0,F911*H911)</f>
        <v>6379.54</v>
      </c>
      <c r="F911">
        <v>8621</v>
      </c>
      <c r="G911" s="7">
        <f t="shared" si="43"/>
        <v>354.41888888888889</v>
      </c>
      <c r="H911">
        <v>0.74</v>
      </c>
      <c r="I911" t="s">
        <v>20</v>
      </c>
      <c r="J911" t="s">
        <v>20</v>
      </c>
      <c r="K911" s="7">
        <f t="shared" si="44"/>
        <v>4579.54</v>
      </c>
      <c r="L911">
        <v>80</v>
      </c>
      <c r="M911" s="6">
        <f>IF(ISERROR(E911/L911),0,E911/L911)</f>
        <v>79.744249999999994</v>
      </c>
      <c r="N911" t="s">
        <v>15</v>
      </c>
      <c r="O911" t="s">
        <v>16</v>
      </c>
      <c r="P911">
        <v>1528088400</v>
      </c>
      <c r="Q911">
        <v>1530421200</v>
      </c>
      <c r="R911" s="10">
        <f t="shared" si="42"/>
        <v>43255.208333333328</v>
      </c>
      <c r="S911" s="10">
        <f t="shared" si="42"/>
        <v>43282.208333333328</v>
      </c>
      <c r="T911" t="b">
        <v>0</v>
      </c>
      <c r="U911" t="b">
        <v>1</v>
      </c>
      <c r="V911" t="s">
        <v>33</v>
      </c>
      <c r="W911" t="s">
        <v>2038</v>
      </c>
      <c r="X911" t="s">
        <v>2044</v>
      </c>
    </row>
    <row r="912" spans="1:24" ht="46.8" x14ac:dyDescent="0.3">
      <c r="A912">
        <v>910</v>
      </c>
      <c r="B912" t="s">
        <v>1852</v>
      </c>
      <c r="C912" s="3" t="s">
        <v>1853</v>
      </c>
      <c r="D912">
        <v>154500</v>
      </c>
      <c r="E912" s="7">
        <f>IF(ISERROR(F912*H912),0,F912*H912)</f>
        <v>30215</v>
      </c>
      <c r="F912">
        <v>30215</v>
      </c>
      <c r="G912" s="7">
        <f t="shared" si="43"/>
        <v>19.556634304207122</v>
      </c>
      <c r="H912">
        <v>1</v>
      </c>
      <c r="I912" t="s">
        <v>74</v>
      </c>
      <c r="J912" t="s">
        <v>74</v>
      </c>
      <c r="K912" s="7">
        <f t="shared" si="44"/>
        <v>-124285</v>
      </c>
      <c r="L912">
        <v>296</v>
      </c>
      <c r="M912" s="6">
        <f>IF(ISERROR(E912/L912),0,E912/L912)</f>
        <v>102.07770270270271</v>
      </c>
      <c r="N912" t="s">
        <v>21</v>
      </c>
      <c r="O912" t="s">
        <v>22</v>
      </c>
      <c r="P912">
        <v>1421906400</v>
      </c>
      <c r="Q912">
        <v>1421992800</v>
      </c>
      <c r="R912" s="10">
        <f t="shared" si="42"/>
        <v>42026.25</v>
      </c>
      <c r="S912" s="10">
        <f t="shared" si="42"/>
        <v>42027.25</v>
      </c>
      <c r="T912" t="b">
        <v>0</v>
      </c>
      <c r="U912" t="b">
        <v>0</v>
      </c>
      <c r="V912" t="s">
        <v>33</v>
      </c>
      <c r="W912" t="s">
        <v>2038</v>
      </c>
      <c r="X912" t="s">
        <v>2044</v>
      </c>
    </row>
    <row r="913" spans="1:24" ht="62.4" x14ac:dyDescent="0.3">
      <c r="A913">
        <v>911</v>
      </c>
      <c r="B913" t="s">
        <v>1854</v>
      </c>
      <c r="C913" s="3" t="s">
        <v>1855</v>
      </c>
      <c r="D913">
        <v>5800</v>
      </c>
      <c r="E913" s="7">
        <f>IF(ISERROR(F913*H913),0,F913*H913)</f>
        <v>11539</v>
      </c>
      <c r="F913">
        <v>11539</v>
      </c>
      <c r="G913" s="7">
        <f t="shared" si="43"/>
        <v>198.94827586206895</v>
      </c>
      <c r="H913">
        <v>1</v>
      </c>
      <c r="I913" t="s">
        <v>20</v>
      </c>
      <c r="J913" t="s">
        <v>20</v>
      </c>
      <c r="K913" s="7">
        <f t="shared" si="44"/>
        <v>5739</v>
      </c>
      <c r="L913">
        <v>462</v>
      </c>
      <c r="M913" s="6">
        <f>IF(ISERROR(E913/L913),0,E913/L913)</f>
        <v>24.976190476190474</v>
      </c>
      <c r="N913" t="s">
        <v>21</v>
      </c>
      <c r="O913" t="s">
        <v>22</v>
      </c>
      <c r="P913">
        <v>1568005200</v>
      </c>
      <c r="Q913">
        <v>1568178000</v>
      </c>
      <c r="R913" s="10">
        <f t="shared" si="42"/>
        <v>43717.208333333328</v>
      </c>
      <c r="S913" s="10">
        <f t="shared" si="42"/>
        <v>43719.208333333328</v>
      </c>
      <c r="T913" t="b">
        <v>1</v>
      </c>
      <c r="U913" t="b">
        <v>0</v>
      </c>
      <c r="V913" t="s">
        <v>28</v>
      </c>
      <c r="W913" t="s">
        <v>2037</v>
      </c>
      <c r="X913" t="s">
        <v>2043</v>
      </c>
    </row>
    <row r="914" spans="1:24" ht="62.4" x14ac:dyDescent="0.3">
      <c r="A914">
        <v>912</v>
      </c>
      <c r="B914" t="s">
        <v>1856</v>
      </c>
      <c r="C914" s="3" t="s">
        <v>1857</v>
      </c>
      <c r="D914">
        <v>1800</v>
      </c>
      <c r="E914" s="7">
        <f>IF(ISERROR(F914*H914),0,F914*H914)</f>
        <v>14310</v>
      </c>
      <c r="F914">
        <v>14310</v>
      </c>
      <c r="G914" s="7">
        <f t="shared" si="43"/>
        <v>795</v>
      </c>
      <c r="H914">
        <v>1</v>
      </c>
      <c r="I914" t="s">
        <v>20</v>
      </c>
      <c r="J914" t="s">
        <v>20</v>
      </c>
      <c r="K914" s="7">
        <f t="shared" si="44"/>
        <v>12510</v>
      </c>
      <c r="L914">
        <v>179</v>
      </c>
      <c r="M914" s="6">
        <f>IF(ISERROR(E914/L914),0,E914/L914)</f>
        <v>79.944134078212286</v>
      </c>
      <c r="N914" t="s">
        <v>21</v>
      </c>
      <c r="O914" t="s">
        <v>22</v>
      </c>
      <c r="P914">
        <v>1346821200</v>
      </c>
      <c r="Q914">
        <v>1347944400</v>
      </c>
      <c r="R914" s="10">
        <f t="shared" si="42"/>
        <v>41157.208333333336</v>
      </c>
      <c r="S914" s="10">
        <f t="shared" si="42"/>
        <v>41170.208333333336</v>
      </c>
      <c r="T914" t="b">
        <v>1</v>
      </c>
      <c r="U914" t="b">
        <v>0</v>
      </c>
      <c r="V914" t="s">
        <v>53</v>
      </c>
      <c r="W914" t="s">
        <v>2039</v>
      </c>
      <c r="X914" t="s">
        <v>2047</v>
      </c>
    </row>
    <row r="915" spans="1:24" ht="46.8" x14ac:dyDescent="0.3">
      <c r="A915">
        <v>913</v>
      </c>
      <c r="B915" t="s">
        <v>1858</v>
      </c>
      <c r="C915" s="3" t="s">
        <v>1859</v>
      </c>
      <c r="D915">
        <v>70200</v>
      </c>
      <c r="E915" s="7">
        <f>IF(ISERROR(F915*H915),0,F915*H915)</f>
        <v>24519.839999999997</v>
      </c>
      <c r="F915">
        <v>35536</v>
      </c>
      <c r="G915" s="7">
        <f t="shared" si="43"/>
        <v>34.928547008547007</v>
      </c>
      <c r="H915">
        <v>0.69</v>
      </c>
      <c r="I915" t="s">
        <v>14</v>
      </c>
      <c r="J915" t="s">
        <v>14</v>
      </c>
      <c r="K915" s="7">
        <f t="shared" si="44"/>
        <v>-45680.160000000003</v>
      </c>
      <c r="L915">
        <v>523</v>
      </c>
      <c r="M915" s="6">
        <f>IF(ISERROR(E915/L915),0,E915/L915)</f>
        <v>46.883059273422553</v>
      </c>
      <c r="N915" t="s">
        <v>26</v>
      </c>
      <c r="O915" t="s">
        <v>27</v>
      </c>
      <c r="P915">
        <v>1557637200</v>
      </c>
      <c r="Q915">
        <v>1558760400</v>
      </c>
      <c r="R915" s="10">
        <f t="shared" si="42"/>
        <v>43597.208333333328</v>
      </c>
      <c r="S915" s="10">
        <f t="shared" si="42"/>
        <v>43610.208333333328</v>
      </c>
      <c r="T915" t="b">
        <v>0</v>
      </c>
      <c r="U915" t="b">
        <v>0</v>
      </c>
      <c r="V915" t="s">
        <v>53</v>
      </c>
      <c r="W915" t="s">
        <v>2039</v>
      </c>
      <c r="X915" t="s">
        <v>2047</v>
      </c>
    </row>
    <row r="916" spans="1:24" ht="62.4" x14ac:dyDescent="0.3">
      <c r="A916">
        <v>914</v>
      </c>
      <c r="B916" t="s">
        <v>1860</v>
      </c>
      <c r="C916" s="3" t="s">
        <v>1861</v>
      </c>
      <c r="D916">
        <v>6400</v>
      </c>
      <c r="E916" s="7">
        <f>IF(ISERROR(F916*H916),0,F916*H916)</f>
        <v>4962.6000000000004</v>
      </c>
      <c r="F916">
        <v>3676</v>
      </c>
      <c r="G916" s="7">
        <f t="shared" si="43"/>
        <v>77.540625000000006</v>
      </c>
      <c r="H916">
        <v>1.35</v>
      </c>
      <c r="I916" t="s">
        <v>14</v>
      </c>
      <c r="J916" t="s">
        <v>14</v>
      </c>
      <c r="K916" s="7">
        <f t="shared" si="44"/>
        <v>-1437.3999999999996</v>
      </c>
      <c r="L916">
        <v>141</v>
      </c>
      <c r="M916" s="6">
        <f>IF(ISERROR(E916/L916),0,E916/L916)</f>
        <v>35.195744680851064</v>
      </c>
      <c r="N916" t="s">
        <v>40</v>
      </c>
      <c r="O916" t="s">
        <v>41</v>
      </c>
      <c r="P916">
        <v>1375592400</v>
      </c>
      <c r="Q916">
        <v>1376629200</v>
      </c>
      <c r="R916" s="10">
        <f t="shared" si="42"/>
        <v>41490.208333333336</v>
      </c>
      <c r="S916" s="10">
        <f t="shared" si="42"/>
        <v>41502.208333333336</v>
      </c>
      <c r="T916" t="b">
        <v>0</v>
      </c>
      <c r="U916" t="b">
        <v>0</v>
      </c>
      <c r="V916" t="s">
        <v>33</v>
      </c>
      <c r="W916" t="s">
        <v>2038</v>
      </c>
      <c r="X916" t="s">
        <v>2044</v>
      </c>
    </row>
    <row r="917" spans="1:24" ht="62.4" x14ac:dyDescent="0.3">
      <c r="A917">
        <v>915</v>
      </c>
      <c r="B917" t="s">
        <v>1862</v>
      </c>
      <c r="C917" s="3" t="s">
        <v>1863</v>
      </c>
      <c r="D917">
        <v>125900</v>
      </c>
      <c r="E917" s="7">
        <f>IF(ISERROR(F917*H917),0,F917*H917)</f>
        <v>264513.60000000003</v>
      </c>
      <c r="F917">
        <v>195936</v>
      </c>
      <c r="G917" s="7">
        <f t="shared" si="43"/>
        <v>210.0981731532963</v>
      </c>
      <c r="H917">
        <v>1.35</v>
      </c>
      <c r="I917" t="s">
        <v>20</v>
      </c>
      <c r="J917" t="s">
        <v>20</v>
      </c>
      <c r="K917" s="7">
        <f t="shared" si="44"/>
        <v>138613.60000000003</v>
      </c>
      <c r="L917">
        <v>1866</v>
      </c>
      <c r="M917" s="6">
        <f>IF(ISERROR(E917/L917),0,E917/L917)</f>
        <v>141.75434083601289</v>
      </c>
      <c r="N917" t="s">
        <v>40</v>
      </c>
      <c r="O917" t="s">
        <v>41</v>
      </c>
      <c r="P917">
        <v>1503982800</v>
      </c>
      <c r="Q917">
        <v>1504760400</v>
      </c>
      <c r="R917" s="10">
        <f t="shared" si="42"/>
        <v>42976.208333333328</v>
      </c>
      <c r="S917" s="10">
        <f t="shared" si="42"/>
        <v>42985.208333333328</v>
      </c>
      <c r="T917" t="b">
        <v>0</v>
      </c>
      <c r="U917" t="b">
        <v>0</v>
      </c>
      <c r="V917" t="s">
        <v>269</v>
      </c>
      <c r="W917" t="s">
        <v>2039</v>
      </c>
      <c r="X917" t="s">
        <v>2062</v>
      </c>
    </row>
    <row r="918" spans="1:24" ht="62.4" x14ac:dyDescent="0.3">
      <c r="A918">
        <v>916</v>
      </c>
      <c r="B918" t="s">
        <v>1864</v>
      </c>
      <c r="C918" s="3" t="s">
        <v>1865</v>
      </c>
      <c r="D918">
        <v>3700</v>
      </c>
      <c r="E918" s="7">
        <f>IF(ISERROR(F918*H918),0,F918*H918)</f>
        <v>1343</v>
      </c>
      <c r="F918">
        <v>1343</v>
      </c>
      <c r="G918" s="7">
        <f t="shared" si="43"/>
        <v>36.297297297297298</v>
      </c>
      <c r="H918">
        <v>1</v>
      </c>
      <c r="I918" t="s">
        <v>14</v>
      </c>
      <c r="J918" t="s">
        <v>14</v>
      </c>
      <c r="K918" s="7">
        <f t="shared" si="44"/>
        <v>-2357</v>
      </c>
      <c r="L918">
        <v>52</v>
      </c>
      <c r="M918" s="6">
        <f>IF(ISERROR(E918/L918),0,E918/L918)</f>
        <v>25.826923076923077</v>
      </c>
      <c r="N918" t="s">
        <v>21</v>
      </c>
      <c r="O918" t="s">
        <v>22</v>
      </c>
      <c r="P918">
        <v>1418882400</v>
      </c>
      <c r="Q918">
        <v>1419660000</v>
      </c>
      <c r="R918" s="10">
        <f t="shared" si="42"/>
        <v>41991.25</v>
      </c>
      <c r="S918" s="10">
        <f t="shared" si="42"/>
        <v>42000.25</v>
      </c>
      <c r="T918" t="b">
        <v>0</v>
      </c>
      <c r="U918" t="b">
        <v>0</v>
      </c>
      <c r="V918" t="s">
        <v>122</v>
      </c>
      <c r="W918" t="s">
        <v>2056</v>
      </c>
      <c r="X918" t="s">
        <v>2057</v>
      </c>
    </row>
    <row r="919" spans="1:24" ht="46.8" x14ac:dyDescent="0.3">
      <c r="A919">
        <v>917</v>
      </c>
      <c r="B919" t="s">
        <v>1866</v>
      </c>
      <c r="C919" s="3" t="s">
        <v>1867</v>
      </c>
      <c r="D919">
        <v>3600</v>
      </c>
      <c r="E919" s="7">
        <f>IF(ISERROR(F919*H919),0,F919*H919)</f>
        <v>2830.9500000000003</v>
      </c>
      <c r="F919">
        <v>2097</v>
      </c>
      <c r="G919" s="7">
        <f t="shared" si="43"/>
        <v>78.637500000000003</v>
      </c>
      <c r="H919">
        <v>1.35</v>
      </c>
      <c r="I919" t="s">
        <v>47</v>
      </c>
      <c r="J919" t="s">
        <v>47</v>
      </c>
      <c r="K919" s="7">
        <f t="shared" si="44"/>
        <v>-769.04999999999973</v>
      </c>
      <c r="L919">
        <v>27</v>
      </c>
      <c r="M919" s="6">
        <f>IF(ISERROR(E919/L919),0,E919/L919)</f>
        <v>104.85000000000001</v>
      </c>
      <c r="N919" t="s">
        <v>40</v>
      </c>
      <c r="O919" t="s">
        <v>41</v>
      </c>
      <c r="P919">
        <v>1309237200</v>
      </c>
      <c r="Q919">
        <v>1311310800</v>
      </c>
      <c r="R919" s="10">
        <f t="shared" si="42"/>
        <v>40722.208333333336</v>
      </c>
      <c r="S919" s="10">
        <f t="shared" si="42"/>
        <v>40746.208333333336</v>
      </c>
      <c r="T919" t="b">
        <v>0</v>
      </c>
      <c r="U919" t="b">
        <v>1</v>
      </c>
      <c r="V919" t="s">
        <v>100</v>
      </c>
      <c r="W919" t="s">
        <v>2039</v>
      </c>
      <c r="X919" t="s">
        <v>2054</v>
      </c>
    </row>
    <row r="920" spans="1:24" ht="46.8" x14ac:dyDescent="0.3">
      <c r="A920">
        <v>918</v>
      </c>
      <c r="B920" t="s">
        <v>1868</v>
      </c>
      <c r="C920" s="3" t="s">
        <v>1869</v>
      </c>
      <c r="D920">
        <v>3800</v>
      </c>
      <c r="E920" s="7">
        <f>IF(ISERROR(F920*H920),0,F920*H920)</f>
        <v>10825.199999999999</v>
      </c>
      <c r="F920">
        <v>9021</v>
      </c>
      <c r="G920" s="7">
        <f t="shared" si="43"/>
        <v>284.87368421052628</v>
      </c>
      <c r="H920">
        <v>1.2</v>
      </c>
      <c r="I920" t="s">
        <v>20</v>
      </c>
      <c r="J920" t="s">
        <v>20</v>
      </c>
      <c r="K920" s="7">
        <f t="shared" si="44"/>
        <v>7025.1999999999989</v>
      </c>
      <c r="L920">
        <v>156</v>
      </c>
      <c r="M920" s="6">
        <f>IF(ISERROR(E920/L920),0,E920/L920)</f>
        <v>69.392307692307682</v>
      </c>
      <c r="N920" t="s">
        <v>98</v>
      </c>
      <c r="O920" t="s">
        <v>99</v>
      </c>
      <c r="P920">
        <v>1343365200</v>
      </c>
      <c r="Q920">
        <v>1344315600</v>
      </c>
      <c r="R920" s="10">
        <f t="shared" si="42"/>
        <v>41117.208333333336</v>
      </c>
      <c r="S920" s="10">
        <f t="shared" si="42"/>
        <v>41128.208333333336</v>
      </c>
      <c r="T920" t="b">
        <v>0</v>
      </c>
      <c r="U920" t="b">
        <v>0</v>
      </c>
      <c r="V920" t="s">
        <v>133</v>
      </c>
      <c r="W920" t="s">
        <v>2040</v>
      </c>
      <c r="X920" t="s">
        <v>2058</v>
      </c>
    </row>
    <row r="921" spans="1:24" ht="46.8" x14ac:dyDescent="0.3">
      <c r="A921">
        <v>919</v>
      </c>
      <c r="B921" t="s">
        <v>1870</v>
      </c>
      <c r="C921" s="3" t="s">
        <v>1871</v>
      </c>
      <c r="D921">
        <v>35600</v>
      </c>
      <c r="E921" s="7">
        <f>IF(ISERROR(F921*H921),0,F921*H921)</f>
        <v>14431.349999999999</v>
      </c>
      <c r="F921">
        <v>20915</v>
      </c>
      <c r="G921" s="7">
        <f t="shared" si="43"/>
        <v>40.537500000000001</v>
      </c>
      <c r="H921">
        <v>0.69</v>
      </c>
      <c r="I921" t="s">
        <v>14</v>
      </c>
      <c r="J921" t="s">
        <v>14</v>
      </c>
      <c r="K921" s="7">
        <f t="shared" si="44"/>
        <v>-21168.65</v>
      </c>
      <c r="L921">
        <v>225</v>
      </c>
      <c r="M921" s="6">
        <f>IF(ISERROR(E921/L921),0,E921/L921)</f>
        <v>64.139333333333326</v>
      </c>
      <c r="N921" t="s">
        <v>26</v>
      </c>
      <c r="O921" t="s">
        <v>27</v>
      </c>
      <c r="P921">
        <v>1507957200</v>
      </c>
      <c r="Q921">
        <v>1510725600</v>
      </c>
      <c r="R921" s="10">
        <f t="shared" si="42"/>
        <v>43022.208333333328</v>
      </c>
      <c r="S921" s="10">
        <f t="shared" si="42"/>
        <v>43054.25</v>
      </c>
      <c r="T921" t="b">
        <v>0</v>
      </c>
      <c r="U921" t="b">
        <v>1</v>
      </c>
      <c r="V921" t="s">
        <v>33</v>
      </c>
      <c r="W921" t="s">
        <v>2038</v>
      </c>
      <c r="X921" t="s">
        <v>2044</v>
      </c>
    </row>
    <row r="922" spans="1:24" ht="46.8" x14ac:dyDescent="0.3">
      <c r="A922">
        <v>920</v>
      </c>
      <c r="B922" t="s">
        <v>1872</v>
      </c>
      <c r="C922" s="3" t="s">
        <v>1873</v>
      </c>
      <c r="D922">
        <v>5300</v>
      </c>
      <c r="E922" s="7">
        <f>IF(ISERROR(F922*H922),0,F922*H922)</f>
        <v>9676</v>
      </c>
      <c r="F922">
        <v>9676</v>
      </c>
      <c r="G922" s="7">
        <f t="shared" si="43"/>
        <v>182.56603773584905</v>
      </c>
      <c r="H922">
        <v>1</v>
      </c>
      <c r="I922" t="s">
        <v>20</v>
      </c>
      <c r="J922" t="s">
        <v>20</v>
      </c>
      <c r="K922" s="7">
        <f t="shared" si="44"/>
        <v>4376</v>
      </c>
      <c r="L922">
        <v>255</v>
      </c>
      <c r="M922" s="6">
        <f>IF(ISERROR(E922/L922),0,E922/L922)</f>
        <v>37.945098039215686</v>
      </c>
      <c r="N922" t="s">
        <v>21</v>
      </c>
      <c r="O922" t="s">
        <v>22</v>
      </c>
      <c r="P922">
        <v>1549519200</v>
      </c>
      <c r="Q922">
        <v>1551247200</v>
      </c>
      <c r="R922" s="10">
        <f t="shared" si="42"/>
        <v>43503.25</v>
      </c>
      <c r="S922" s="10">
        <f t="shared" si="42"/>
        <v>43523.25</v>
      </c>
      <c r="T922" t="b">
        <v>1</v>
      </c>
      <c r="U922" t="b">
        <v>0</v>
      </c>
      <c r="V922" t="s">
        <v>71</v>
      </c>
      <c r="W922" t="s">
        <v>2039</v>
      </c>
      <c r="X922" t="s">
        <v>2051</v>
      </c>
    </row>
    <row r="923" spans="1:24" ht="62.4" x14ac:dyDescent="0.3">
      <c r="A923">
        <v>921</v>
      </c>
      <c r="B923" t="s">
        <v>1874</v>
      </c>
      <c r="C923" s="3" t="s">
        <v>1875</v>
      </c>
      <c r="D923">
        <v>160400</v>
      </c>
      <c r="E923" s="7">
        <f>IF(ISERROR(F923*H923),0,F923*H923)</f>
        <v>1210</v>
      </c>
      <c r="F923">
        <v>1210</v>
      </c>
      <c r="G923" s="7">
        <f t="shared" si="43"/>
        <v>0.75436408977556113</v>
      </c>
      <c r="H923">
        <v>1</v>
      </c>
      <c r="I923" t="s">
        <v>14</v>
      </c>
      <c r="J923" t="s">
        <v>14</v>
      </c>
      <c r="K923" s="7">
        <f t="shared" si="44"/>
        <v>-159190</v>
      </c>
      <c r="L923">
        <v>38</v>
      </c>
      <c r="M923" s="6">
        <f>IF(ISERROR(E923/L923),0,E923/L923)</f>
        <v>31.842105263157894</v>
      </c>
      <c r="N923" t="s">
        <v>21</v>
      </c>
      <c r="O923" t="s">
        <v>22</v>
      </c>
      <c r="P923">
        <v>1329026400</v>
      </c>
      <c r="Q923">
        <v>1330236000</v>
      </c>
      <c r="R923" s="10">
        <f t="shared" si="42"/>
        <v>40951.25</v>
      </c>
      <c r="S923" s="10">
        <f t="shared" si="42"/>
        <v>40965.25</v>
      </c>
      <c r="T923" t="b">
        <v>0</v>
      </c>
      <c r="U923" t="b">
        <v>0</v>
      </c>
      <c r="V923" t="s">
        <v>28</v>
      </c>
      <c r="W923" t="s">
        <v>2037</v>
      </c>
      <c r="X923" t="s">
        <v>2043</v>
      </c>
    </row>
    <row r="924" spans="1:24" ht="46.8" x14ac:dyDescent="0.3">
      <c r="A924">
        <v>922</v>
      </c>
      <c r="B924" t="s">
        <v>1876</v>
      </c>
      <c r="C924" s="3" t="s">
        <v>1877</v>
      </c>
      <c r="D924">
        <v>51400</v>
      </c>
      <c r="E924" s="7">
        <f>IF(ISERROR(F924*H924),0,F924*H924)</f>
        <v>90440</v>
      </c>
      <c r="F924">
        <v>90440</v>
      </c>
      <c r="G924" s="7">
        <f t="shared" si="43"/>
        <v>175.95330739299609</v>
      </c>
      <c r="H924">
        <v>1</v>
      </c>
      <c r="I924" t="s">
        <v>20</v>
      </c>
      <c r="J924" t="s">
        <v>20</v>
      </c>
      <c r="K924" s="7">
        <f t="shared" si="44"/>
        <v>39040</v>
      </c>
      <c r="L924">
        <v>2261</v>
      </c>
      <c r="M924" s="6">
        <f>IF(ISERROR(E924/L924),0,E924/L924)</f>
        <v>40</v>
      </c>
      <c r="N924" t="s">
        <v>21</v>
      </c>
      <c r="O924" t="s">
        <v>22</v>
      </c>
      <c r="P924">
        <v>1544335200</v>
      </c>
      <c r="Q924">
        <v>1545112800</v>
      </c>
      <c r="R924" s="10">
        <f t="shared" si="42"/>
        <v>43443.25</v>
      </c>
      <c r="S924" s="10">
        <f t="shared" si="42"/>
        <v>43452.25</v>
      </c>
      <c r="T924" t="b">
        <v>0</v>
      </c>
      <c r="U924" t="b">
        <v>1</v>
      </c>
      <c r="V924" t="s">
        <v>319</v>
      </c>
      <c r="W924" t="s">
        <v>2036</v>
      </c>
      <c r="X924" t="s">
        <v>2064</v>
      </c>
    </row>
    <row r="925" spans="1:24" ht="46.8" x14ac:dyDescent="0.3">
      <c r="A925">
        <v>923</v>
      </c>
      <c r="B925" t="s">
        <v>1878</v>
      </c>
      <c r="C925" s="3" t="s">
        <v>1879</v>
      </c>
      <c r="D925">
        <v>1700</v>
      </c>
      <c r="E925" s="7">
        <f>IF(ISERROR(F925*H925),0,F925*H925)</f>
        <v>4044</v>
      </c>
      <c r="F925">
        <v>4044</v>
      </c>
      <c r="G925" s="7">
        <f t="shared" si="43"/>
        <v>237.88235294117646</v>
      </c>
      <c r="H925">
        <v>1</v>
      </c>
      <c r="I925" t="s">
        <v>20</v>
      </c>
      <c r="J925" t="s">
        <v>20</v>
      </c>
      <c r="K925" s="7">
        <f t="shared" si="44"/>
        <v>2344</v>
      </c>
      <c r="L925">
        <v>40</v>
      </c>
      <c r="M925" s="6">
        <f>IF(ISERROR(E925/L925),0,E925/L925)</f>
        <v>101.1</v>
      </c>
      <c r="N925" t="s">
        <v>21</v>
      </c>
      <c r="O925" t="s">
        <v>22</v>
      </c>
      <c r="P925">
        <v>1279083600</v>
      </c>
      <c r="Q925">
        <v>1279170000</v>
      </c>
      <c r="R925" s="10">
        <f t="shared" si="42"/>
        <v>40373.208333333336</v>
      </c>
      <c r="S925" s="10">
        <f t="shared" si="42"/>
        <v>40374.208333333336</v>
      </c>
      <c r="T925" t="b">
        <v>0</v>
      </c>
      <c r="U925" t="b">
        <v>0</v>
      </c>
      <c r="V925" t="s">
        <v>33</v>
      </c>
      <c r="W925" t="s">
        <v>2038</v>
      </c>
      <c r="X925" t="s">
        <v>2044</v>
      </c>
    </row>
    <row r="926" spans="1:24" ht="62.4" x14ac:dyDescent="0.3">
      <c r="A926">
        <v>924</v>
      </c>
      <c r="B926" t="s">
        <v>1880</v>
      </c>
      <c r="C926" s="3" t="s">
        <v>1881</v>
      </c>
      <c r="D926">
        <v>39400</v>
      </c>
      <c r="E926" s="7">
        <f>IF(ISERROR(F926*H926),0,F926*H926)</f>
        <v>215367.04000000001</v>
      </c>
      <c r="F926">
        <v>192292</v>
      </c>
      <c r="G926" s="7">
        <f t="shared" si="43"/>
        <v>546.61685279187827</v>
      </c>
      <c r="H926">
        <v>1.1200000000000001</v>
      </c>
      <c r="I926" t="s">
        <v>20</v>
      </c>
      <c r="J926" t="s">
        <v>20</v>
      </c>
      <c r="K926" s="7">
        <f t="shared" si="44"/>
        <v>175967.04</v>
      </c>
      <c r="L926">
        <v>2289</v>
      </c>
      <c r="M926" s="6">
        <f>IF(ISERROR(E926/L926),0,E926/L926)</f>
        <v>94.087828746177379</v>
      </c>
      <c r="N926" t="s">
        <v>107</v>
      </c>
      <c r="O926" t="s">
        <v>108</v>
      </c>
      <c r="P926">
        <v>1572498000</v>
      </c>
      <c r="Q926">
        <v>1573452000</v>
      </c>
      <c r="R926" s="10">
        <f t="shared" si="42"/>
        <v>43769.208333333328</v>
      </c>
      <c r="S926" s="10">
        <f t="shared" si="42"/>
        <v>43780.25</v>
      </c>
      <c r="T926" t="b">
        <v>0</v>
      </c>
      <c r="U926" t="b">
        <v>0</v>
      </c>
      <c r="V926" t="s">
        <v>33</v>
      </c>
      <c r="W926" t="s">
        <v>2038</v>
      </c>
      <c r="X926" t="s">
        <v>2044</v>
      </c>
    </row>
    <row r="927" spans="1:24" ht="46.8" x14ac:dyDescent="0.3">
      <c r="A927">
        <v>925</v>
      </c>
      <c r="B927" t="s">
        <v>1882</v>
      </c>
      <c r="C927" s="3" t="s">
        <v>1883</v>
      </c>
      <c r="D927">
        <v>3000</v>
      </c>
      <c r="E927" s="7">
        <f>IF(ISERROR(F927*H927),0,F927*H927)</f>
        <v>6722</v>
      </c>
      <c r="F927">
        <v>6722</v>
      </c>
      <c r="G927" s="7">
        <f t="shared" si="43"/>
        <v>224.06666666666669</v>
      </c>
      <c r="H927">
        <v>1</v>
      </c>
      <c r="I927" t="s">
        <v>20</v>
      </c>
      <c r="J927" t="s">
        <v>20</v>
      </c>
      <c r="K927" s="7">
        <f t="shared" si="44"/>
        <v>3722</v>
      </c>
      <c r="L927">
        <v>65</v>
      </c>
      <c r="M927" s="6">
        <f>IF(ISERROR(E927/L927),0,E927/L927)</f>
        <v>103.41538461538461</v>
      </c>
      <c r="N927" t="s">
        <v>21</v>
      </c>
      <c r="O927" t="s">
        <v>22</v>
      </c>
      <c r="P927">
        <v>1506056400</v>
      </c>
      <c r="Q927">
        <v>1507093200</v>
      </c>
      <c r="R927" s="10">
        <f t="shared" si="42"/>
        <v>43000.208333333328</v>
      </c>
      <c r="S927" s="10">
        <f t="shared" si="42"/>
        <v>43012.208333333328</v>
      </c>
      <c r="T927" t="b">
        <v>0</v>
      </c>
      <c r="U927" t="b">
        <v>0</v>
      </c>
      <c r="V927" t="s">
        <v>33</v>
      </c>
      <c r="W927" t="s">
        <v>2038</v>
      </c>
      <c r="X927" t="s">
        <v>2044</v>
      </c>
    </row>
    <row r="928" spans="1:24" ht="46.8" x14ac:dyDescent="0.3">
      <c r="A928">
        <v>926</v>
      </c>
      <c r="B928" t="s">
        <v>1884</v>
      </c>
      <c r="C928" s="3" t="s">
        <v>1885</v>
      </c>
      <c r="D928">
        <v>8700</v>
      </c>
      <c r="E928" s="7">
        <f>IF(ISERROR(F928*H928),0,F928*H928)</f>
        <v>1577</v>
      </c>
      <c r="F928">
        <v>1577</v>
      </c>
      <c r="G928" s="7">
        <f t="shared" si="43"/>
        <v>18.126436781609197</v>
      </c>
      <c r="H928">
        <v>1</v>
      </c>
      <c r="I928" t="s">
        <v>14</v>
      </c>
      <c r="J928" t="s">
        <v>14</v>
      </c>
      <c r="K928" s="7">
        <f t="shared" si="44"/>
        <v>-7123</v>
      </c>
      <c r="L928">
        <v>15</v>
      </c>
      <c r="M928" s="6">
        <f>IF(ISERROR(E928/L928),0,E928/L928)</f>
        <v>105.13333333333334</v>
      </c>
      <c r="N928" t="s">
        <v>21</v>
      </c>
      <c r="O928" t="s">
        <v>22</v>
      </c>
      <c r="P928">
        <v>1463029200</v>
      </c>
      <c r="Q928">
        <v>1463374800</v>
      </c>
      <c r="R928" s="10">
        <f t="shared" si="42"/>
        <v>42502.208333333328</v>
      </c>
      <c r="S928" s="10">
        <f t="shared" si="42"/>
        <v>42506.208333333328</v>
      </c>
      <c r="T928" t="b">
        <v>0</v>
      </c>
      <c r="U928" t="b">
        <v>0</v>
      </c>
      <c r="V928" t="s">
        <v>17</v>
      </c>
      <c r="W928" t="s">
        <v>2035</v>
      </c>
      <c r="X928" t="s">
        <v>2041</v>
      </c>
    </row>
    <row r="929" spans="1:24" ht="46.8" x14ac:dyDescent="0.3">
      <c r="A929">
        <v>927</v>
      </c>
      <c r="B929" t="s">
        <v>1886</v>
      </c>
      <c r="C929" s="3" t="s">
        <v>1887</v>
      </c>
      <c r="D929">
        <v>7200</v>
      </c>
      <c r="E929" s="7">
        <f>IF(ISERROR(F929*H929),0,F929*H929)</f>
        <v>3301</v>
      </c>
      <c r="F929">
        <v>3301</v>
      </c>
      <c r="G929" s="7">
        <f t="shared" si="43"/>
        <v>45.847222222222221</v>
      </c>
      <c r="H929">
        <v>1</v>
      </c>
      <c r="I929" t="s">
        <v>14</v>
      </c>
      <c r="J929" t="s">
        <v>14</v>
      </c>
      <c r="K929" s="7">
        <f t="shared" si="44"/>
        <v>-3899</v>
      </c>
      <c r="L929">
        <v>37</v>
      </c>
      <c r="M929" s="6">
        <f>IF(ISERROR(E929/L929),0,E929/L929)</f>
        <v>89.21621621621621</v>
      </c>
      <c r="N929" t="s">
        <v>21</v>
      </c>
      <c r="O929" t="s">
        <v>22</v>
      </c>
      <c r="P929">
        <v>1342069200</v>
      </c>
      <c r="Q929">
        <v>1344574800</v>
      </c>
      <c r="R929" s="10">
        <f t="shared" si="42"/>
        <v>41102.208333333336</v>
      </c>
      <c r="S929" s="10">
        <f t="shared" si="42"/>
        <v>41131.208333333336</v>
      </c>
      <c r="T929" t="b">
        <v>0</v>
      </c>
      <c r="U929" t="b">
        <v>0</v>
      </c>
      <c r="V929" t="s">
        <v>33</v>
      </c>
      <c r="W929" t="s">
        <v>2038</v>
      </c>
      <c r="X929" t="s">
        <v>2044</v>
      </c>
    </row>
    <row r="930" spans="1:24" ht="62.4" x14ac:dyDescent="0.3">
      <c r="A930">
        <v>928</v>
      </c>
      <c r="B930" t="s">
        <v>1888</v>
      </c>
      <c r="C930" s="3" t="s">
        <v>1889</v>
      </c>
      <c r="D930">
        <v>167400</v>
      </c>
      <c r="E930" s="7">
        <f>IF(ISERROR(F930*H930),0,F930*H930)</f>
        <v>219952.32</v>
      </c>
      <c r="F930">
        <v>196386</v>
      </c>
      <c r="G930" s="7">
        <f t="shared" si="43"/>
        <v>131.39326164874552</v>
      </c>
      <c r="H930">
        <v>1.1200000000000001</v>
      </c>
      <c r="I930" t="s">
        <v>20</v>
      </c>
      <c r="J930" t="s">
        <v>20</v>
      </c>
      <c r="K930" s="7">
        <f t="shared" si="44"/>
        <v>52552.320000000007</v>
      </c>
      <c r="L930">
        <v>3777</v>
      </c>
      <c r="M930" s="6">
        <f>IF(ISERROR(E930/L930),0,E930/L930)</f>
        <v>58.2346624305004</v>
      </c>
      <c r="N930" t="s">
        <v>107</v>
      </c>
      <c r="O930" t="s">
        <v>108</v>
      </c>
      <c r="P930">
        <v>1388296800</v>
      </c>
      <c r="Q930">
        <v>1389074400</v>
      </c>
      <c r="R930" s="10">
        <f t="shared" si="42"/>
        <v>41637.25</v>
      </c>
      <c r="S930" s="10">
        <f t="shared" si="42"/>
        <v>41646.25</v>
      </c>
      <c r="T930" t="b">
        <v>0</v>
      </c>
      <c r="U930" t="b">
        <v>0</v>
      </c>
      <c r="V930" t="s">
        <v>28</v>
      </c>
      <c r="W930" t="s">
        <v>2037</v>
      </c>
      <c r="X930" t="s">
        <v>2043</v>
      </c>
    </row>
    <row r="931" spans="1:24" ht="46.8" x14ac:dyDescent="0.3">
      <c r="A931">
        <v>929</v>
      </c>
      <c r="B931" t="s">
        <v>1890</v>
      </c>
      <c r="C931" s="3" t="s">
        <v>1891</v>
      </c>
      <c r="D931">
        <v>5500</v>
      </c>
      <c r="E931" s="7">
        <f>IF(ISERROR(F931*H931),0,F931*H931)</f>
        <v>16135.2</v>
      </c>
      <c r="F931">
        <v>11952</v>
      </c>
      <c r="G931" s="7">
        <f t="shared" si="43"/>
        <v>293.36727272727273</v>
      </c>
      <c r="H931">
        <v>1.35</v>
      </c>
      <c r="I931" t="s">
        <v>20</v>
      </c>
      <c r="J931" t="s">
        <v>20</v>
      </c>
      <c r="K931" s="7">
        <f t="shared" si="44"/>
        <v>10635.2</v>
      </c>
      <c r="L931">
        <v>184</v>
      </c>
      <c r="M931" s="6">
        <f>IF(ISERROR(E931/L931),0,E931/L931)</f>
        <v>87.69130434782609</v>
      </c>
      <c r="N931" t="s">
        <v>40</v>
      </c>
      <c r="O931" t="s">
        <v>41</v>
      </c>
      <c r="P931">
        <v>1493787600</v>
      </c>
      <c r="Q931">
        <v>1494997200</v>
      </c>
      <c r="R931" s="10">
        <f t="shared" si="42"/>
        <v>42858.208333333328</v>
      </c>
      <c r="S931" s="10">
        <f t="shared" si="42"/>
        <v>42872.208333333328</v>
      </c>
      <c r="T931" t="b">
        <v>0</v>
      </c>
      <c r="U931" t="b">
        <v>0</v>
      </c>
      <c r="V931" t="s">
        <v>33</v>
      </c>
      <c r="W931" t="s">
        <v>2038</v>
      </c>
      <c r="X931" t="s">
        <v>2044</v>
      </c>
    </row>
    <row r="932" spans="1:24" ht="46.8" x14ac:dyDescent="0.3">
      <c r="A932">
        <v>930</v>
      </c>
      <c r="B932" t="s">
        <v>1892</v>
      </c>
      <c r="C932" s="3" t="s">
        <v>1893</v>
      </c>
      <c r="D932">
        <v>3500</v>
      </c>
      <c r="E932" s="7">
        <f>IF(ISERROR(F932*H932),0,F932*H932)</f>
        <v>3930</v>
      </c>
      <c r="F932">
        <v>3930</v>
      </c>
      <c r="G932" s="7">
        <f t="shared" si="43"/>
        <v>112.28571428571428</v>
      </c>
      <c r="H932">
        <v>1</v>
      </c>
      <c r="I932" t="s">
        <v>20</v>
      </c>
      <c r="J932" t="s">
        <v>20</v>
      </c>
      <c r="K932" s="7">
        <f t="shared" si="44"/>
        <v>430</v>
      </c>
      <c r="L932">
        <v>85</v>
      </c>
      <c r="M932" s="6">
        <f>IF(ISERROR(E932/L932),0,E932/L932)</f>
        <v>46.235294117647058</v>
      </c>
      <c r="N932" t="s">
        <v>21</v>
      </c>
      <c r="O932" t="s">
        <v>22</v>
      </c>
      <c r="P932">
        <v>1424844000</v>
      </c>
      <c r="Q932">
        <v>1425448800</v>
      </c>
      <c r="R932" s="10">
        <f t="shared" si="42"/>
        <v>42060.25</v>
      </c>
      <c r="S932" s="10">
        <f t="shared" si="42"/>
        <v>42067.25</v>
      </c>
      <c r="T932" t="b">
        <v>0</v>
      </c>
      <c r="U932" t="b">
        <v>1</v>
      </c>
      <c r="V932" t="s">
        <v>33</v>
      </c>
      <c r="W932" t="s">
        <v>2038</v>
      </c>
      <c r="X932" t="s">
        <v>2044</v>
      </c>
    </row>
    <row r="933" spans="1:24" ht="46.8" x14ac:dyDescent="0.3">
      <c r="A933">
        <v>931</v>
      </c>
      <c r="B933" t="s">
        <v>1894</v>
      </c>
      <c r="C933" s="3" t="s">
        <v>1895</v>
      </c>
      <c r="D933">
        <v>7900</v>
      </c>
      <c r="E933" s="7">
        <f>IF(ISERROR(F933*H933),0,F933*H933)</f>
        <v>5729</v>
      </c>
      <c r="F933">
        <v>5729</v>
      </c>
      <c r="G933" s="7">
        <f t="shared" si="43"/>
        <v>72.51898734177216</v>
      </c>
      <c r="H933">
        <v>1</v>
      </c>
      <c r="I933" t="s">
        <v>14</v>
      </c>
      <c r="J933" t="s">
        <v>14</v>
      </c>
      <c r="K933" s="7">
        <f t="shared" si="44"/>
        <v>-2171</v>
      </c>
      <c r="L933">
        <v>112</v>
      </c>
      <c r="M933" s="6">
        <f>IF(ISERROR(E933/L933),0,E933/L933)</f>
        <v>51.151785714285715</v>
      </c>
      <c r="N933" t="s">
        <v>21</v>
      </c>
      <c r="O933" t="s">
        <v>22</v>
      </c>
      <c r="P933">
        <v>1403931600</v>
      </c>
      <c r="Q933">
        <v>1404104400</v>
      </c>
      <c r="R933" s="10">
        <f t="shared" si="42"/>
        <v>41818.208333333336</v>
      </c>
      <c r="S933" s="10">
        <f t="shared" si="42"/>
        <v>41820.208333333336</v>
      </c>
      <c r="T933" t="b">
        <v>0</v>
      </c>
      <c r="U933" t="b">
        <v>1</v>
      </c>
      <c r="V933" t="s">
        <v>33</v>
      </c>
      <c r="W933" t="s">
        <v>2038</v>
      </c>
      <c r="X933" t="s">
        <v>2044</v>
      </c>
    </row>
    <row r="934" spans="1:24" ht="46.8" x14ac:dyDescent="0.3">
      <c r="A934">
        <v>932</v>
      </c>
      <c r="B934" t="s">
        <v>1896</v>
      </c>
      <c r="C934" s="3" t="s">
        <v>1897</v>
      </c>
      <c r="D934">
        <v>2300</v>
      </c>
      <c r="E934" s="7">
        <f>IF(ISERROR(F934*H934),0,F934*H934)</f>
        <v>4883</v>
      </c>
      <c r="F934">
        <v>4883</v>
      </c>
      <c r="G934" s="7">
        <f t="shared" si="43"/>
        <v>212.30434782608697</v>
      </c>
      <c r="H934">
        <v>1</v>
      </c>
      <c r="I934" t="s">
        <v>20</v>
      </c>
      <c r="J934" t="s">
        <v>20</v>
      </c>
      <c r="K934" s="7">
        <f t="shared" si="44"/>
        <v>2583</v>
      </c>
      <c r="L934">
        <v>144</v>
      </c>
      <c r="M934" s="6">
        <f>IF(ISERROR(E934/L934),0,E934/L934)</f>
        <v>33.909722222222221</v>
      </c>
      <c r="N934" t="s">
        <v>21</v>
      </c>
      <c r="O934" t="s">
        <v>22</v>
      </c>
      <c r="P934">
        <v>1394514000</v>
      </c>
      <c r="Q934">
        <v>1394773200</v>
      </c>
      <c r="R934" s="10">
        <f t="shared" si="42"/>
        <v>41709.208333333336</v>
      </c>
      <c r="S934" s="10">
        <f t="shared" si="42"/>
        <v>41712.208333333336</v>
      </c>
      <c r="T934" t="b">
        <v>0</v>
      </c>
      <c r="U934" t="b">
        <v>0</v>
      </c>
      <c r="V934" t="s">
        <v>23</v>
      </c>
      <c r="W934" t="s">
        <v>2036</v>
      </c>
      <c r="X934" t="s">
        <v>2042</v>
      </c>
    </row>
    <row r="935" spans="1:24" ht="46.8" x14ac:dyDescent="0.3">
      <c r="A935">
        <v>933</v>
      </c>
      <c r="B935" t="s">
        <v>1898</v>
      </c>
      <c r="C935" s="3" t="s">
        <v>1899</v>
      </c>
      <c r="D935">
        <v>73000</v>
      </c>
      <c r="E935" s="7">
        <f>IF(ISERROR(F935*H935),0,F935*H935)</f>
        <v>175015</v>
      </c>
      <c r="F935">
        <v>175015</v>
      </c>
      <c r="G935" s="7">
        <f t="shared" si="43"/>
        <v>239.74657534246577</v>
      </c>
      <c r="H935">
        <v>1</v>
      </c>
      <c r="I935" t="s">
        <v>20</v>
      </c>
      <c r="J935" t="s">
        <v>20</v>
      </c>
      <c r="K935" s="7">
        <f t="shared" si="44"/>
        <v>102015</v>
      </c>
      <c r="L935">
        <v>1902</v>
      </c>
      <c r="M935" s="6">
        <f>IF(ISERROR(E935/L935),0,E935/L935)</f>
        <v>92.016298633017882</v>
      </c>
      <c r="N935" t="s">
        <v>21</v>
      </c>
      <c r="O935" t="s">
        <v>22</v>
      </c>
      <c r="P935">
        <v>1365397200</v>
      </c>
      <c r="Q935">
        <v>1366520400</v>
      </c>
      <c r="R935" s="10">
        <f t="shared" si="42"/>
        <v>41372.208333333336</v>
      </c>
      <c r="S935" s="10">
        <f t="shared" si="42"/>
        <v>41385.208333333336</v>
      </c>
      <c r="T935" t="b">
        <v>0</v>
      </c>
      <c r="U935" t="b">
        <v>0</v>
      </c>
      <c r="V935" t="s">
        <v>33</v>
      </c>
      <c r="W935" t="s">
        <v>2038</v>
      </c>
      <c r="X935" t="s">
        <v>2044</v>
      </c>
    </row>
    <row r="936" spans="1:24" ht="46.8" x14ac:dyDescent="0.3">
      <c r="A936">
        <v>934</v>
      </c>
      <c r="B936" t="s">
        <v>1900</v>
      </c>
      <c r="C936" s="3" t="s">
        <v>1901</v>
      </c>
      <c r="D936">
        <v>6200</v>
      </c>
      <c r="E936" s="7">
        <f>IF(ISERROR(F936*H936),0,F936*H936)</f>
        <v>11280</v>
      </c>
      <c r="F936">
        <v>11280</v>
      </c>
      <c r="G936" s="7">
        <f t="shared" si="43"/>
        <v>181.93548387096774</v>
      </c>
      <c r="H936">
        <v>1</v>
      </c>
      <c r="I936" t="s">
        <v>20</v>
      </c>
      <c r="J936" t="s">
        <v>20</v>
      </c>
      <c r="K936" s="7">
        <f t="shared" si="44"/>
        <v>5080</v>
      </c>
      <c r="L936">
        <v>105</v>
      </c>
      <c r="M936" s="6">
        <f>IF(ISERROR(E936/L936),0,E936/L936)</f>
        <v>107.42857142857143</v>
      </c>
      <c r="N936" t="s">
        <v>21</v>
      </c>
      <c r="O936" t="s">
        <v>22</v>
      </c>
      <c r="P936">
        <v>1456120800</v>
      </c>
      <c r="Q936">
        <v>1456639200</v>
      </c>
      <c r="R936" s="10">
        <f t="shared" si="42"/>
        <v>42422.25</v>
      </c>
      <c r="S936" s="10">
        <f t="shared" si="42"/>
        <v>42428.25</v>
      </c>
      <c r="T936" t="b">
        <v>0</v>
      </c>
      <c r="U936" t="b">
        <v>0</v>
      </c>
      <c r="V936" t="s">
        <v>33</v>
      </c>
      <c r="W936" t="s">
        <v>2038</v>
      </c>
      <c r="X936" t="s">
        <v>2044</v>
      </c>
    </row>
    <row r="937" spans="1:24" ht="62.4" x14ac:dyDescent="0.3">
      <c r="A937">
        <v>935</v>
      </c>
      <c r="B937" t="s">
        <v>1902</v>
      </c>
      <c r="C937" s="3" t="s">
        <v>1903</v>
      </c>
      <c r="D937">
        <v>6100</v>
      </c>
      <c r="E937" s="7">
        <f>IF(ISERROR(F937*H937),0,F937*H937)</f>
        <v>10012</v>
      </c>
      <c r="F937">
        <v>10012</v>
      </c>
      <c r="G937" s="7">
        <f t="shared" si="43"/>
        <v>164.13114754098362</v>
      </c>
      <c r="H937">
        <v>1</v>
      </c>
      <c r="I937" t="s">
        <v>20</v>
      </c>
      <c r="J937" t="s">
        <v>20</v>
      </c>
      <c r="K937" s="7">
        <f t="shared" si="44"/>
        <v>3912</v>
      </c>
      <c r="L937">
        <v>132</v>
      </c>
      <c r="M937" s="6">
        <f>IF(ISERROR(E937/L937),0,E937/L937)</f>
        <v>75.848484848484844</v>
      </c>
      <c r="N937" t="s">
        <v>21</v>
      </c>
      <c r="O937" t="s">
        <v>22</v>
      </c>
      <c r="P937">
        <v>1437714000</v>
      </c>
      <c r="Q937">
        <v>1438318800</v>
      </c>
      <c r="R937" s="10">
        <f t="shared" si="42"/>
        <v>42209.208333333328</v>
      </c>
      <c r="S937" s="10">
        <f t="shared" si="42"/>
        <v>42216.208333333328</v>
      </c>
      <c r="T937" t="b">
        <v>0</v>
      </c>
      <c r="U937" t="b">
        <v>0</v>
      </c>
      <c r="V937" t="s">
        <v>33</v>
      </c>
      <c r="W937" t="s">
        <v>2038</v>
      </c>
      <c r="X937" t="s">
        <v>2044</v>
      </c>
    </row>
    <row r="938" spans="1:24" ht="46.8" x14ac:dyDescent="0.3">
      <c r="A938">
        <v>936</v>
      </c>
      <c r="B938" t="s">
        <v>1246</v>
      </c>
      <c r="C938" s="3" t="s">
        <v>1904</v>
      </c>
      <c r="D938">
        <v>103200</v>
      </c>
      <c r="E938" s="7">
        <f>IF(ISERROR(F938*H938),0,F938*H938)</f>
        <v>1690</v>
      </c>
      <c r="F938">
        <v>1690</v>
      </c>
      <c r="G938" s="7">
        <f t="shared" si="43"/>
        <v>1.6375968992248062</v>
      </c>
      <c r="H938">
        <v>1</v>
      </c>
      <c r="I938" t="s">
        <v>14</v>
      </c>
      <c r="J938" t="s">
        <v>14</v>
      </c>
      <c r="K938" s="7">
        <f t="shared" si="44"/>
        <v>-101510</v>
      </c>
      <c r="L938">
        <v>21</v>
      </c>
      <c r="M938" s="6">
        <f>IF(ISERROR(E938/L938),0,E938/L938)</f>
        <v>80.476190476190482</v>
      </c>
      <c r="N938" t="s">
        <v>21</v>
      </c>
      <c r="O938" t="s">
        <v>22</v>
      </c>
      <c r="P938">
        <v>1563771600</v>
      </c>
      <c r="Q938">
        <v>1564030800</v>
      </c>
      <c r="R938" s="10">
        <f t="shared" si="42"/>
        <v>43668.208333333328</v>
      </c>
      <c r="S938" s="10">
        <f t="shared" si="42"/>
        <v>43671.208333333328</v>
      </c>
      <c r="T938" t="b">
        <v>1</v>
      </c>
      <c r="U938" t="b">
        <v>0</v>
      </c>
      <c r="V938" t="s">
        <v>33</v>
      </c>
      <c r="W938" t="s">
        <v>2038</v>
      </c>
      <c r="X938" t="s">
        <v>2044</v>
      </c>
    </row>
    <row r="939" spans="1:24" ht="46.8" x14ac:dyDescent="0.3">
      <c r="A939">
        <v>937</v>
      </c>
      <c r="B939" t="s">
        <v>1905</v>
      </c>
      <c r="C939" s="3" t="s">
        <v>1906</v>
      </c>
      <c r="D939">
        <v>171000</v>
      </c>
      <c r="E939" s="7">
        <f>IF(ISERROR(F939*H939),0,F939*H939)</f>
        <v>84891</v>
      </c>
      <c r="F939">
        <v>84891</v>
      </c>
      <c r="G939" s="7">
        <f t="shared" si="43"/>
        <v>49.64385964912281</v>
      </c>
      <c r="H939">
        <v>1</v>
      </c>
      <c r="I939" t="s">
        <v>74</v>
      </c>
      <c r="J939" t="s">
        <v>74</v>
      </c>
      <c r="K939" s="7">
        <f t="shared" si="44"/>
        <v>-86109</v>
      </c>
      <c r="L939">
        <v>976</v>
      </c>
      <c r="M939" s="6">
        <f>IF(ISERROR(E939/L939),0,E939/L939)</f>
        <v>86.978483606557376</v>
      </c>
      <c r="N939" t="s">
        <v>21</v>
      </c>
      <c r="O939" t="s">
        <v>22</v>
      </c>
      <c r="P939">
        <v>1448517600</v>
      </c>
      <c r="Q939">
        <v>1449295200</v>
      </c>
      <c r="R939" s="10">
        <f t="shared" si="42"/>
        <v>42334.25</v>
      </c>
      <c r="S939" s="10">
        <f t="shared" si="42"/>
        <v>42343.25</v>
      </c>
      <c r="T939" t="b">
        <v>0</v>
      </c>
      <c r="U939" t="b">
        <v>0</v>
      </c>
      <c r="V939" t="s">
        <v>42</v>
      </c>
      <c r="W939" t="s">
        <v>2039</v>
      </c>
      <c r="X939" t="s">
        <v>2045</v>
      </c>
    </row>
    <row r="940" spans="1:24" ht="46.8" x14ac:dyDescent="0.3">
      <c r="A940">
        <v>938</v>
      </c>
      <c r="B940" t="s">
        <v>1907</v>
      </c>
      <c r="C940" s="3" t="s">
        <v>1908</v>
      </c>
      <c r="D940">
        <v>9200</v>
      </c>
      <c r="E940" s="7">
        <f>IF(ISERROR(F940*H940),0,F940*H940)</f>
        <v>10093</v>
      </c>
      <c r="F940">
        <v>10093</v>
      </c>
      <c r="G940" s="7">
        <f t="shared" si="43"/>
        <v>109.70652173913042</v>
      </c>
      <c r="H940">
        <v>1</v>
      </c>
      <c r="I940" t="s">
        <v>20</v>
      </c>
      <c r="J940" t="s">
        <v>20</v>
      </c>
      <c r="K940" s="7">
        <f t="shared" si="44"/>
        <v>893</v>
      </c>
      <c r="L940">
        <v>96</v>
      </c>
      <c r="M940" s="6">
        <f>IF(ISERROR(E940/L940),0,E940/L940)</f>
        <v>105.13541666666667</v>
      </c>
      <c r="N940" t="s">
        <v>21</v>
      </c>
      <c r="O940" t="s">
        <v>22</v>
      </c>
      <c r="P940">
        <v>1528779600</v>
      </c>
      <c r="Q940">
        <v>1531890000</v>
      </c>
      <c r="R940" s="10">
        <f t="shared" si="42"/>
        <v>43263.208333333328</v>
      </c>
      <c r="S940" s="10">
        <f t="shared" si="42"/>
        <v>43299.208333333328</v>
      </c>
      <c r="T940" t="b">
        <v>0</v>
      </c>
      <c r="U940" t="b">
        <v>1</v>
      </c>
      <c r="V940" t="s">
        <v>119</v>
      </c>
      <c r="W940" t="s">
        <v>2040</v>
      </c>
      <c r="X940" t="s">
        <v>2055</v>
      </c>
    </row>
    <row r="941" spans="1:24" ht="78" x14ac:dyDescent="0.3">
      <c r="A941">
        <v>939</v>
      </c>
      <c r="B941" t="s">
        <v>1909</v>
      </c>
      <c r="C941" s="3" t="s">
        <v>1910</v>
      </c>
      <c r="D941">
        <v>7800</v>
      </c>
      <c r="E941" s="7">
        <f>IF(ISERROR(F941*H941),0,F941*H941)</f>
        <v>3839</v>
      </c>
      <c r="F941">
        <v>3839</v>
      </c>
      <c r="G941" s="7">
        <f t="shared" si="43"/>
        <v>49.217948717948715</v>
      </c>
      <c r="H941">
        <v>1</v>
      </c>
      <c r="I941" t="s">
        <v>14</v>
      </c>
      <c r="J941" t="s">
        <v>14</v>
      </c>
      <c r="K941" s="7">
        <f t="shared" si="44"/>
        <v>-3961</v>
      </c>
      <c r="L941">
        <v>67</v>
      </c>
      <c r="M941" s="6">
        <f>IF(ISERROR(E941/L941),0,E941/L941)</f>
        <v>57.298507462686565</v>
      </c>
      <c r="N941" t="s">
        <v>21</v>
      </c>
      <c r="O941" t="s">
        <v>22</v>
      </c>
      <c r="P941">
        <v>1304744400</v>
      </c>
      <c r="Q941">
        <v>1306213200</v>
      </c>
      <c r="R941" s="10">
        <f t="shared" si="42"/>
        <v>40670.208333333336</v>
      </c>
      <c r="S941" s="10">
        <f t="shared" si="42"/>
        <v>40687.208333333336</v>
      </c>
      <c r="T941" t="b">
        <v>0</v>
      </c>
      <c r="U941" t="b">
        <v>1</v>
      </c>
      <c r="V941" t="s">
        <v>89</v>
      </c>
      <c r="W941" t="s">
        <v>2052</v>
      </c>
      <c r="X941" t="s">
        <v>2053</v>
      </c>
    </row>
    <row r="942" spans="1:24" ht="31.2" x14ac:dyDescent="0.3">
      <c r="A942">
        <v>940</v>
      </c>
      <c r="B942" t="s">
        <v>1911</v>
      </c>
      <c r="C942" s="3" t="s">
        <v>1912</v>
      </c>
      <c r="D942">
        <v>9900</v>
      </c>
      <c r="E942" s="7">
        <f>IF(ISERROR(F942*H942),0,F942*H942)</f>
        <v>4559.1400000000003</v>
      </c>
      <c r="F942">
        <v>6161</v>
      </c>
      <c r="G942" s="7">
        <f t="shared" si="43"/>
        <v>46.051919191919197</v>
      </c>
      <c r="H942">
        <v>0.74</v>
      </c>
      <c r="I942" t="s">
        <v>47</v>
      </c>
      <c r="J942" t="s">
        <v>47</v>
      </c>
      <c r="K942" s="7">
        <f t="shared" si="44"/>
        <v>-5340.86</v>
      </c>
      <c r="L942">
        <v>66</v>
      </c>
      <c r="M942" s="6">
        <f>IF(ISERROR(E942/L942),0,E942/L942)</f>
        <v>69.077878787878788</v>
      </c>
      <c r="N942" t="s">
        <v>15</v>
      </c>
      <c r="O942" t="s">
        <v>16</v>
      </c>
      <c r="P942">
        <v>1354341600</v>
      </c>
      <c r="Q942">
        <v>1356242400</v>
      </c>
      <c r="R942" s="10">
        <f t="shared" si="42"/>
        <v>41244.25</v>
      </c>
      <c r="S942" s="10">
        <f t="shared" si="42"/>
        <v>41266.25</v>
      </c>
      <c r="T942" t="b">
        <v>0</v>
      </c>
      <c r="U942" t="b">
        <v>0</v>
      </c>
      <c r="V942" t="s">
        <v>28</v>
      </c>
      <c r="W942" t="s">
        <v>2037</v>
      </c>
      <c r="X942" t="s">
        <v>2043</v>
      </c>
    </row>
    <row r="943" spans="1:24" ht="62.4" x14ac:dyDescent="0.3">
      <c r="A943">
        <v>941</v>
      </c>
      <c r="B943" t="s">
        <v>1913</v>
      </c>
      <c r="C943" s="3" t="s">
        <v>1914</v>
      </c>
      <c r="D943">
        <v>43000</v>
      </c>
      <c r="E943" s="7">
        <f>IF(ISERROR(F943*H943),0,F943*H943)</f>
        <v>5615</v>
      </c>
      <c r="F943">
        <v>5615</v>
      </c>
      <c r="G943" s="7">
        <f t="shared" si="43"/>
        <v>13.05813953488372</v>
      </c>
      <c r="H943">
        <v>1</v>
      </c>
      <c r="I943" t="s">
        <v>14</v>
      </c>
      <c r="J943" t="s">
        <v>14</v>
      </c>
      <c r="K943" s="7">
        <f t="shared" si="44"/>
        <v>-37385</v>
      </c>
      <c r="L943">
        <v>78</v>
      </c>
      <c r="M943" s="6">
        <f>IF(ISERROR(E943/L943),0,E943/L943)</f>
        <v>71.987179487179489</v>
      </c>
      <c r="N943" t="s">
        <v>21</v>
      </c>
      <c r="O943" t="s">
        <v>22</v>
      </c>
      <c r="P943">
        <v>1294552800</v>
      </c>
      <c r="Q943">
        <v>1297576800</v>
      </c>
      <c r="R943" s="10">
        <f t="shared" si="42"/>
        <v>40552.25</v>
      </c>
      <c r="S943" s="10">
        <f t="shared" si="42"/>
        <v>40587.25</v>
      </c>
      <c r="T943" t="b">
        <v>1</v>
      </c>
      <c r="U943" t="b">
        <v>0</v>
      </c>
      <c r="V943" t="s">
        <v>33</v>
      </c>
      <c r="W943" t="s">
        <v>2038</v>
      </c>
      <c r="X943" t="s">
        <v>2044</v>
      </c>
    </row>
    <row r="944" spans="1:24" ht="46.8" x14ac:dyDescent="0.3">
      <c r="A944">
        <v>942</v>
      </c>
      <c r="B944" t="s">
        <v>1907</v>
      </c>
      <c r="C944" s="3" t="s">
        <v>1915</v>
      </c>
      <c r="D944">
        <v>9600</v>
      </c>
      <c r="E944" s="7">
        <f>IF(ISERROR(F944*H944),0,F944*H944)</f>
        <v>4281.45</v>
      </c>
      <c r="F944">
        <v>6205</v>
      </c>
      <c r="G944" s="7">
        <f t="shared" si="43"/>
        <v>44.598437499999996</v>
      </c>
      <c r="H944">
        <v>0.69</v>
      </c>
      <c r="I944" t="s">
        <v>14</v>
      </c>
      <c r="J944" t="s">
        <v>14</v>
      </c>
      <c r="K944" s="7">
        <f t="shared" si="44"/>
        <v>-5318.55</v>
      </c>
      <c r="L944">
        <v>67</v>
      </c>
      <c r="M944" s="6">
        <f>IF(ISERROR(E944/L944),0,E944/L944)</f>
        <v>63.90223880597015</v>
      </c>
      <c r="N944" t="s">
        <v>26</v>
      </c>
      <c r="O944" t="s">
        <v>27</v>
      </c>
      <c r="P944">
        <v>1295935200</v>
      </c>
      <c r="Q944">
        <v>1296194400</v>
      </c>
      <c r="R944" s="10">
        <f t="shared" si="42"/>
        <v>40568.25</v>
      </c>
      <c r="S944" s="10">
        <f t="shared" si="42"/>
        <v>40571.25</v>
      </c>
      <c r="T944" t="b">
        <v>0</v>
      </c>
      <c r="U944" t="b">
        <v>0</v>
      </c>
      <c r="V944" t="s">
        <v>33</v>
      </c>
      <c r="W944" t="s">
        <v>2038</v>
      </c>
      <c r="X944" t="s">
        <v>2044</v>
      </c>
    </row>
    <row r="945" spans="1:24" ht="46.8" x14ac:dyDescent="0.3">
      <c r="A945">
        <v>943</v>
      </c>
      <c r="B945" t="s">
        <v>1916</v>
      </c>
      <c r="C945" s="3" t="s">
        <v>1917</v>
      </c>
      <c r="D945">
        <v>7500</v>
      </c>
      <c r="E945" s="7">
        <f>IF(ISERROR(F945*H945),0,F945*H945)</f>
        <v>11969</v>
      </c>
      <c r="F945">
        <v>11969</v>
      </c>
      <c r="G945" s="7">
        <f t="shared" si="43"/>
        <v>159.58666666666667</v>
      </c>
      <c r="H945">
        <v>1</v>
      </c>
      <c r="I945" t="s">
        <v>20</v>
      </c>
      <c r="J945" t="s">
        <v>20</v>
      </c>
      <c r="K945" s="7">
        <f t="shared" si="44"/>
        <v>4469</v>
      </c>
      <c r="L945">
        <v>114</v>
      </c>
      <c r="M945" s="6">
        <f>IF(ISERROR(E945/L945),0,E945/L945)</f>
        <v>104.99122807017544</v>
      </c>
      <c r="N945" t="s">
        <v>21</v>
      </c>
      <c r="O945" t="s">
        <v>22</v>
      </c>
      <c r="P945">
        <v>1411534800</v>
      </c>
      <c r="Q945">
        <v>1414558800</v>
      </c>
      <c r="R945" s="10">
        <f t="shared" si="42"/>
        <v>41906.208333333336</v>
      </c>
      <c r="S945" s="10">
        <f t="shared" si="42"/>
        <v>41941.208333333336</v>
      </c>
      <c r="T945" t="b">
        <v>0</v>
      </c>
      <c r="U945" t="b">
        <v>0</v>
      </c>
      <c r="V945" t="s">
        <v>17</v>
      </c>
      <c r="W945" t="s">
        <v>2035</v>
      </c>
      <c r="X945" t="s">
        <v>2041</v>
      </c>
    </row>
    <row r="946" spans="1:24" ht="46.8" x14ac:dyDescent="0.3">
      <c r="A946">
        <v>944</v>
      </c>
      <c r="B946" t="s">
        <v>1918</v>
      </c>
      <c r="C946" s="3" t="s">
        <v>1919</v>
      </c>
      <c r="D946">
        <v>10000</v>
      </c>
      <c r="E946" s="7">
        <f>IF(ISERROR(F946*H946),0,F946*H946)</f>
        <v>5617.98</v>
      </c>
      <c r="F946">
        <v>8142</v>
      </c>
      <c r="G946" s="7">
        <f t="shared" si="43"/>
        <v>56.179799999999993</v>
      </c>
      <c r="H946">
        <v>0.69</v>
      </c>
      <c r="I946" t="s">
        <v>14</v>
      </c>
      <c r="J946" t="s">
        <v>14</v>
      </c>
      <c r="K946" s="7">
        <f t="shared" si="44"/>
        <v>-4382.0200000000004</v>
      </c>
      <c r="L946">
        <v>263</v>
      </c>
      <c r="M946" s="6">
        <f>IF(ISERROR(E946/L946),0,E946/L946)</f>
        <v>21.361140684410646</v>
      </c>
      <c r="N946" t="s">
        <v>26</v>
      </c>
      <c r="O946" t="s">
        <v>27</v>
      </c>
      <c r="P946">
        <v>1486706400</v>
      </c>
      <c r="Q946">
        <v>1488348000</v>
      </c>
      <c r="R946" s="10">
        <f t="shared" si="42"/>
        <v>42776.25</v>
      </c>
      <c r="S946" s="10">
        <f t="shared" si="42"/>
        <v>42795.25</v>
      </c>
      <c r="T946" t="b">
        <v>0</v>
      </c>
      <c r="U946" t="b">
        <v>0</v>
      </c>
      <c r="V946" t="s">
        <v>122</v>
      </c>
      <c r="W946" t="s">
        <v>2056</v>
      </c>
      <c r="X946" t="s">
        <v>2057</v>
      </c>
    </row>
    <row r="947" spans="1:24" ht="46.8" x14ac:dyDescent="0.3">
      <c r="A947">
        <v>945</v>
      </c>
      <c r="B947" t="s">
        <v>1920</v>
      </c>
      <c r="C947" s="3" t="s">
        <v>1921</v>
      </c>
      <c r="D947">
        <v>172000</v>
      </c>
      <c r="E947" s="7">
        <f>IF(ISERROR(F947*H947),0,F947*H947)</f>
        <v>55805</v>
      </c>
      <c r="F947">
        <v>55805</v>
      </c>
      <c r="G947" s="7">
        <f t="shared" si="43"/>
        <v>32.444767441860463</v>
      </c>
      <c r="H947">
        <v>1</v>
      </c>
      <c r="I947" t="s">
        <v>14</v>
      </c>
      <c r="J947" t="s">
        <v>14</v>
      </c>
      <c r="K947" s="7">
        <f t="shared" si="44"/>
        <v>-116195</v>
      </c>
      <c r="L947">
        <v>1691</v>
      </c>
      <c r="M947" s="6">
        <f>IF(ISERROR(E947/L947),0,E947/L947)</f>
        <v>33.001182732111175</v>
      </c>
      <c r="N947" t="s">
        <v>21</v>
      </c>
      <c r="O947" t="s">
        <v>22</v>
      </c>
      <c r="P947">
        <v>1333602000</v>
      </c>
      <c r="Q947">
        <v>1334898000</v>
      </c>
      <c r="R947" s="10">
        <f t="shared" si="42"/>
        <v>41004.208333333336</v>
      </c>
      <c r="S947" s="10">
        <f t="shared" si="42"/>
        <v>41019.208333333336</v>
      </c>
      <c r="T947" t="b">
        <v>1</v>
      </c>
      <c r="U947" t="b">
        <v>0</v>
      </c>
      <c r="V947" t="s">
        <v>122</v>
      </c>
      <c r="W947" t="s">
        <v>2056</v>
      </c>
      <c r="X947" t="s">
        <v>2057</v>
      </c>
    </row>
    <row r="948" spans="1:24" ht="62.4" x14ac:dyDescent="0.3">
      <c r="A948">
        <v>946</v>
      </c>
      <c r="B948" t="s">
        <v>1922</v>
      </c>
      <c r="C948" s="3" t="s">
        <v>1923</v>
      </c>
      <c r="D948">
        <v>153700</v>
      </c>
      <c r="E948" s="7">
        <f>IF(ISERROR(F948*H948),0,F948*H948)</f>
        <v>15238</v>
      </c>
      <c r="F948">
        <v>15238</v>
      </c>
      <c r="G948" s="7">
        <f t="shared" si="43"/>
        <v>9.9141184124918666</v>
      </c>
      <c r="H948">
        <v>1</v>
      </c>
      <c r="I948" t="s">
        <v>14</v>
      </c>
      <c r="J948" t="s">
        <v>14</v>
      </c>
      <c r="K948" s="7">
        <f t="shared" si="44"/>
        <v>-138462</v>
      </c>
      <c r="L948">
        <v>181</v>
      </c>
      <c r="M948" s="6">
        <f>IF(ISERROR(E948/L948),0,E948/L948)</f>
        <v>84.187845303867405</v>
      </c>
      <c r="N948" t="s">
        <v>21</v>
      </c>
      <c r="O948" t="s">
        <v>22</v>
      </c>
      <c r="P948">
        <v>1308200400</v>
      </c>
      <c r="Q948">
        <v>1308373200</v>
      </c>
      <c r="R948" s="10">
        <f t="shared" si="42"/>
        <v>40710.208333333336</v>
      </c>
      <c r="S948" s="10">
        <f t="shared" si="42"/>
        <v>40712.208333333336</v>
      </c>
      <c r="T948" t="b">
        <v>0</v>
      </c>
      <c r="U948" t="b">
        <v>0</v>
      </c>
      <c r="V948" t="s">
        <v>33</v>
      </c>
      <c r="W948" t="s">
        <v>2038</v>
      </c>
      <c r="X948" t="s">
        <v>2044</v>
      </c>
    </row>
    <row r="949" spans="1:24" ht="46.8" x14ac:dyDescent="0.3">
      <c r="A949">
        <v>947</v>
      </c>
      <c r="B949" t="s">
        <v>1924</v>
      </c>
      <c r="C949" s="3" t="s">
        <v>1925</v>
      </c>
      <c r="D949">
        <v>3600</v>
      </c>
      <c r="E949" s="7">
        <f>IF(ISERROR(F949*H949),0,F949*H949)</f>
        <v>961</v>
      </c>
      <c r="F949">
        <v>961</v>
      </c>
      <c r="G949" s="7">
        <f t="shared" si="43"/>
        <v>26.694444444444443</v>
      </c>
      <c r="H949">
        <v>1</v>
      </c>
      <c r="I949" t="s">
        <v>14</v>
      </c>
      <c r="J949" t="s">
        <v>14</v>
      </c>
      <c r="K949" s="7">
        <f t="shared" si="44"/>
        <v>-2639</v>
      </c>
      <c r="L949">
        <v>13</v>
      </c>
      <c r="M949" s="6">
        <f>IF(ISERROR(E949/L949),0,E949/L949)</f>
        <v>73.92307692307692</v>
      </c>
      <c r="N949" t="s">
        <v>21</v>
      </c>
      <c r="O949" t="s">
        <v>22</v>
      </c>
      <c r="P949">
        <v>1411707600</v>
      </c>
      <c r="Q949">
        <v>1412312400</v>
      </c>
      <c r="R949" s="10">
        <f t="shared" si="42"/>
        <v>41908.208333333336</v>
      </c>
      <c r="S949" s="10">
        <f t="shared" si="42"/>
        <v>41915.208333333336</v>
      </c>
      <c r="T949" t="b">
        <v>0</v>
      </c>
      <c r="U949" t="b">
        <v>0</v>
      </c>
      <c r="V949" t="s">
        <v>33</v>
      </c>
      <c r="W949" t="s">
        <v>2038</v>
      </c>
      <c r="X949" t="s">
        <v>2044</v>
      </c>
    </row>
    <row r="950" spans="1:24" ht="46.8" x14ac:dyDescent="0.3">
      <c r="A950">
        <v>948</v>
      </c>
      <c r="B950" t="s">
        <v>1926</v>
      </c>
      <c r="C950" s="3" t="s">
        <v>1927</v>
      </c>
      <c r="D950">
        <v>9400</v>
      </c>
      <c r="E950" s="7">
        <f>IF(ISERROR(F950*H950),0,F950*H950)</f>
        <v>5918</v>
      </c>
      <c r="F950">
        <v>5918</v>
      </c>
      <c r="G950" s="7">
        <f t="shared" si="43"/>
        <v>62.957446808510639</v>
      </c>
      <c r="H950">
        <v>1</v>
      </c>
      <c r="I950" t="s">
        <v>74</v>
      </c>
      <c r="J950" t="s">
        <v>74</v>
      </c>
      <c r="K950" s="7">
        <f t="shared" si="44"/>
        <v>-3482</v>
      </c>
      <c r="L950">
        <v>160</v>
      </c>
      <c r="M950" s="6">
        <f>IF(ISERROR(E950/L950),0,E950/L950)</f>
        <v>36.987499999999997</v>
      </c>
      <c r="N950" t="s">
        <v>21</v>
      </c>
      <c r="O950" t="s">
        <v>22</v>
      </c>
      <c r="P950">
        <v>1418364000</v>
      </c>
      <c r="Q950">
        <v>1419228000</v>
      </c>
      <c r="R950" s="10">
        <f t="shared" si="42"/>
        <v>41985.25</v>
      </c>
      <c r="S950" s="10">
        <f t="shared" si="42"/>
        <v>41995.25</v>
      </c>
      <c r="T950" t="b">
        <v>1</v>
      </c>
      <c r="U950" t="b">
        <v>1</v>
      </c>
      <c r="V950" t="s">
        <v>42</v>
      </c>
      <c r="W950" t="s">
        <v>2039</v>
      </c>
      <c r="X950" t="s">
        <v>2045</v>
      </c>
    </row>
    <row r="951" spans="1:24" ht="62.4" x14ac:dyDescent="0.3">
      <c r="A951">
        <v>949</v>
      </c>
      <c r="B951" t="s">
        <v>1928</v>
      </c>
      <c r="C951" s="3" t="s">
        <v>1929</v>
      </c>
      <c r="D951">
        <v>5900</v>
      </c>
      <c r="E951" s="7">
        <f>IF(ISERROR(F951*H951),0,F951*H951)</f>
        <v>9520</v>
      </c>
      <c r="F951">
        <v>9520</v>
      </c>
      <c r="G951" s="7">
        <f t="shared" si="43"/>
        <v>161.35593220338984</v>
      </c>
      <c r="H951">
        <v>1</v>
      </c>
      <c r="I951" t="s">
        <v>20</v>
      </c>
      <c r="J951" t="s">
        <v>20</v>
      </c>
      <c r="K951" s="7">
        <f t="shared" si="44"/>
        <v>3620</v>
      </c>
      <c r="L951">
        <v>203</v>
      </c>
      <c r="M951" s="6">
        <f>IF(ISERROR(E951/L951),0,E951/L951)</f>
        <v>46.896551724137929</v>
      </c>
      <c r="N951" t="s">
        <v>21</v>
      </c>
      <c r="O951" t="s">
        <v>22</v>
      </c>
      <c r="P951">
        <v>1429333200</v>
      </c>
      <c r="Q951">
        <v>1430974800</v>
      </c>
      <c r="R951" s="10">
        <f t="shared" si="42"/>
        <v>42112.208333333328</v>
      </c>
      <c r="S951" s="10">
        <f t="shared" si="42"/>
        <v>42131.208333333328</v>
      </c>
      <c r="T951" t="b">
        <v>0</v>
      </c>
      <c r="U951" t="b">
        <v>0</v>
      </c>
      <c r="V951" t="s">
        <v>28</v>
      </c>
      <c r="W951" t="s">
        <v>2037</v>
      </c>
      <c r="X951" t="s">
        <v>2043</v>
      </c>
    </row>
    <row r="952" spans="1:24" ht="46.8" x14ac:dyDescent="0.3">
      <c r="A952">
        <v>950</v>
      </c>
      <c r="B952" t="s">
        <v>1930</v>
      </c>
      <c r="C952" s="3" t="s">
        <v>1931</v>
      </c>
      <c r="D952">
        <v>100</v>
      </c>
      <c r="E952" s="7">
        <f>IF(ISERROR(F952*H952),0,F952*H952)</f>
        <v>5</v>
      </c>
      <c r="F952">
        <v>5</v>
      </c>
      <c r="G952" s="7">
        <f t="shared" si="43"/>
        <v>5</v>
      </c>
      <c r="H952">
        <v>1</v>
      </c>
      <c r="I952" t="s">
        <v>14</v>
      </c>
      <c r="J952" t="s">
        <v>14</v>
      </c>
      <c r="K952" s="7">
        <f t="shared" si="44"/>
        <v>-95</v>
      </c>
      <c r="L952">
        <v>1</v>
      </c>
      <c r="M952" s="6">
        <f>IF(ISERROR(E952/L952),0,E952/L952)</f>
        <v>5</v>
      </c>
      <c r="N952" t="s">
        <v>21</v>
      </c>
      <c r="O952" t="s">
        <v>22</v>
      </c>
      <c r="P952">
        <v>1555390800</v>
      </c>
      <c r="Q952">
        <v>1555822800</v>
      </c>
      <c r="R952" s="10">
        <f t="shared" si="42"/>
        <v>43571.208333333328</v>
      </c>
      <c r="S952" s="10">
        <f t="shared" si="42"/>
        <v>43576.208333333328</v>
      </c>
      <c r="T952" t="b">
        <v>0</v>
      </c>
      <c r="U952" t="b">
        <v>1</v>
      </c>
      <c r="V952" t="s">
        <v>33</v>
      </c>
      <c r="W952" t="s">
        <v>2038</v>
      </c>
      <c r="X952" t="s">
        <v>2044</v>
      </c>
    </row>
    <row r="953" spans="1:24" ht="31.2" x14ac:dyDescent="0.3">
      <c r="A953">
        <v>951</v>
      </c>
      <c r="B953" t="s">
        <v>1932</v>
      </c>
      <c r="C953" s="3" t="s">
        <v>1933</v>
      </c>
      <c r="D953">
        <v>14500</v>
      </c>
      <c r="E953" s="7">
        <f>IF(ISERROR(F953*H953),0,F953*H953)</f>
        <v>159056</v>
      </c>
      <c r="F953">
        <v>159056</v>
      </c>
      <c r="G953" s="7">
        <f t="shared" si="43"/>
        <v>1096.9379310344827</v>
      </c>
      <c r="H953">
        <v>1</v>
      </c>
      <c r="I953" t="s">
        <v>20</v>
      </c>
      <c r="J953" t="s">
        <v>20</v>
      </c>
      <c r="K953" s="7">
        <f t="shared" si="44"/>
        <v>144556</v>
      </c>
      <c r="L953">
        <v>1559</v>
      </c>
      <c r="M953" s="6">
        <f>IF(ISERROR(E953/L953),0,E953/L953)</f>
        <v>102.02437459910199</v>
      </c>
      <c r="N953" t="s">
        <v>21</v>
      </c>
      <c r="O953" t="s">
        <v>22</v>
      </c>
      <c r="P953">
        <v>1482732000</v>
      </c>
      <c r="Q953">
        <v>1482818400</v>
      </c>
      <c r="R953" s="10">
        <f t="shared" si="42"/>
        <v>42730.25</v>
      </c>
      <c r="S953" s="10">
        <f t="shared" si="42"/>
        <v>42731.25</v>
      </c>
      <c r="T953" t="b">
        <v>0</v>
      </c>
      <c r="U953" t="b">
        <v>1</v>
      </c>
      <c r="V953" t="s">
        <v>23</v>
      </c>
      <c r="W953" t="s">
        <v>2036</v>
      </c>
      <c r="X953" t="s">
        <v>2042</v>
      </c>
    </row>
    <row r="954" spans="1:24" ht="31.2" x14ac:dyDescent="0.3">
      <c r="A954">
        <v>952</v>
      </c>
      <c r="B954" t="s">
        <v>1934</v>
      </c>
      <c r="C954" s="3" t="s">
        <v>1935</v>
      </c>
      <c r="D954">
        <v>145500</v>
      </c>
      <c r="E954" s="7">
        <f>IF(ISERROR(F954*H954),0,F954*H954)</f>
        <v>101987</v>
      </c>
      <c r="F954">
        <v>101987</v>
      </c>
      <c r="G954" s="7">
        <f t="shared" si="43"/>
        <v>70.094158075601371</v>
      </c>
      <c r="H954">
        <v>1</v>
      </c>
      <c r="I954" t="s">
        <v>74</v>
      </c>
      <c r="J954" t="s">
        <v>74</v>
      </c>
      <c r="K954" s="7">
        <f t="shared" si="44"/>
        <v>-43513</v>
      </c>
      <c r="L954">
        <v>2266</v>
      </c>
      <c r="M954" s="6">
        <f>IF(ISERROR(E954/L954),0,E954/L954)</f>
        <v>45.007502206531335</v>
      </c>
      <c r="N954" t="s">
        <v>21</v>
      </c>
      <c r="O954" t="s">
        <v>22</v>
      </c>
      <c r="P954">
        <v>1470718800</v>
      </c>
      <c r="Q954">
        <v>1471928400</v>
      </c>
      <c r="R954" s="10">
        <f t="shared" si="42"/>
        <v>42591.208333333328</v>
      </c>
      <c r="S954" s="10">
        <f t="shared" si="42"/>
        <v>42605.208333333328</v>
      </c>
      <c r="T954" t="b">
        <v>0</v>
      </c>
      <c r="U954" t="b">
        <v>0</v>
      </c>
      <c r="V954" t="s">
        <v>42</v>
      </c>
      <c r="W954" t="s">
        <v>2039</v>
      </c>
      <c r="X954" t="s">
        <v>2045</v>
      </c>
    </row>
    <row r="955" spans="1:24" ht="62.4" x14ac:dyDescent="0.3">
      <c r="A955">
        <v>953</v>
      </c>
      <c r="B955" t="s">
        <v>1936</v>
      </c>
      <c r="C955" s="3" t="s">
        <v>1937</v>
      </c>
      <c r="D955">
        <v>3300</v>
      </c>
      <c r="E955" s="7">
        <f>IF(ISERROR(F955*H955),0,F955*H955)</f>
        <v>1980</v>
      </c>
      <c r="F955">
        <v>1980</v>
      </c>
      <c r="G955" s="7">
        <f t="shared" si="43"/>
        <v>60</v>
      </c>
      <c r="H955">
        <v>1</v>
      </c>
      <c r="I955" t="s">
        <v>14</v>
      </c>
      <c r="J955" t="s">
        <v>14</v>
      </c>
      <c r="K955" s="7">
        <f t="shared" si="44"/>
        <v>-1320</v>
      </c>
      <c r="L955">
        <v>21</v>
      </c>
      <c r="M955" s="6">
        <f>IF(ISERROR(E955/L955),0,E955/L955)</f>
        <v>94.285714285714292</v>
      </c>
      <c r="N955" t="s">
        <v>21</v>
      </c>
      <c r="O955" t="s">
        <v>22</v>
      </c>
      <c r="P955">
        <v>1450591200</v>
      </c>
      <c r="Q955">
        <v>1453701600</v>
      </c>
      <c r="R955" s="10">
        <f t="shared" si="42"/>
        <v>42358.25</v>
      </c>
      <c r="S955" s="10">
        <f t="shared" si="42"/>
        <v>42394.25</v>
      </c>
      <c r="T955" t="b">
        <v>0</v>
      </c>
      <c r="U955" t="b">
        <v>1</v>
      </c>
      <c r="V955" t="s">
        <v>474</v>
      </c>
      <c r="W955" t="s">
        <v>2039</v>
      </c>
      <c r="X955" t="s">
        <v>2065</v>
      </c>
    </row>
    <row r="956" spans="1:24" ht="46.8" x14ac:dyDescent="0.3">
      <c r="A956">
        <v>954</v>
      </c>
      <c r="B956" t="s">
        <v>1938</v>
      </c>
      <c r="C956" s="3" t="s">
        <v>1939</v>
      </c>
      <c r="D956">
        <v>42600</v>
      </c>
      <c r="E956" s="7">
        <f>IF(ISERROR(F956*H956),0,F956*H956)</f>
        <v>107904.95999999999</v>
      </c>
      <c r="F956">
        <v>156384</v>
      </c>
      <c r="G956" s="7">
        <f t="shared" si="43"/>
        <v>253.29802816901409</v>
      </c>
      <c r="H956">
        <v>0.69</v>
      </c>
      <c r="I956" t="s">
        <v>20</v>
      </c>
      <c r="J956" t="s">
        <v>20</v>
      </c>
      <c r="K956" s="7">
        <f t="shared" si="44"/>
        <v>65304.959999999992</v>
      </c>
      <c r="L956">
        <v>1548</v>
      </c>
      <c r="M956" s="6">
        <f>IF(ISERROR(E956/L956),0,E956/L956)</f>
        <v>69.706046511627903</v>
      </c>
      <c r="N956" t="s">
        <v>26</v>
      </c>
      <c r="O956" t="s">
        <v>27</v>
      </c>
      <c r="P956">
        <v>1348290000</v>
      </c>
      <c r="Q956">
        <v>1350363600</v>
      </c>
      <c r="R956" s="10">
        <f t="shared" si="42"/>
        <v>41174.208333333336</v>
      </c>
      <c r="S956" s="10">
        <f t="shared" si="42"/>
        <v>41198.208333333336</v>
      </c>
      <c r="T956" t="b">
        <v>0</v>
      </c>
      <c r="U956" t="b">
        <v>0</v>
      </c>
      <c r="V956" t="s">
        <v>28</v>
      </c>
      <c r="W956" t="s">
        <v>2037</v>
      </c>
      <c r="X956" t="s">
        <v>2043</v>
      </c>
    </row>
    <row r="957" spans="1:24" ht="62.4" x14ac:dyDescent="0.3">
      <c r="A957">
        <v>955</v>
      </c>
      <c r="B957" t="s">
        <v>1940</v>
      </c>
      <c r="C957" s="3" t="s">
        <v>1941</v>
      </c>
      <c r="D957">
        <v>700</v>
      </c>
      <c r="E957" s="7">
        <f>IF(ISERROR(F957*H957),0,F957*H957)</f>
        <v>7763</v>
      </c>
      <c r="F957">
        <v>7763</v>
      </c>
      <c r="G957" s="7">
        <f t="shared" si="43"/>
        <v>1109</v>
      </c>
      <c r="H957">
        <v>1</v>
      </c>
      <c r="I957" t="s">
        <v>20</v>
      </c>
      <c r="J957" t="s">
        <v>20</v>
      </c>
      <c r="K957" s="7">
        <f t="shared" si="44"/>
        <v>7063</v>
      </c>
      <c r="L957">
        <v>80</v>
      </c>
      <c r="M957" s="6">
        <f>IF(ISERROR(E957/L957),0,E957/L957)</f>
        <v>97.037499999999994</v>
      </c>
      <c r="N957" t="s">
        <v>21</v>
      </c>
      <c r="O957" t="s">
        <v>22</v>
      </c>
      <c r="P957">
        <v>1353823200</v>
      </c>
      <c r="Q957">
        <v>1353996000</v>
      </c>
      <c r="R957" s="10">
        <f t="shared" si="42"/>
        <v>41238.25</v>
      </c>
      <c r="S957" s="10">
        <f t="shared" si="42"/>
        <v>41240.25</v>
      </c>
      <c r="T957" t="b">
        <v>0</v>
      </c>
      <c r="U957" t="b">
        <v>0</v>
      </c>
      <c r="V957" t="s">
        <v>33</v>
      </c>
      <c r="W957" t="s">
        <v>2038</v>
      </c>
      <c r="X957" t="s">
        <v>2044</v>
      </c>
    </row>
    <row r="958" spans="1:24" ht="46.8" x14ac:dyDescent="0.3">
      <c r="A958">
        <v>956</v>
      </c>
      <c r="B958" t="s">
        <v>1942</v>
      </c>
      <c r="C958" s="3" t="s">
        <v>1943</v>
      </c>
      <c r="D958">
        <v>187600</v>
      </c>
      <c r="E958" s="7">
        <f>IF(ISERROR(F958*H958),0,F958*H958)</f>
        <v>35698</v>
      </c>
      <c r="F958">
        <v>35698</v>
      </c>
      <c r="G958" s="7">
        <f t="shared" si="43"/>
        <v>19.028784648187631</v>
      </c>
      <c r="H958">
        <v>1</v>
      </c>
      <c r="I958" t="s">
        <v>14</v>
      </c>
      <c r="J958" t="s">
        <v>14</v>
      </c>
      <c r="K958" s="7">
        <f t="shared" si="44"/>
        <v>-151902</v>
      </c>
      <c r="L958">
        <v>830</v>
      </c>
      <c r="M958" s="6">
        <f>IF(ISERROR(E958/L958),0,E958/L958)</f>
        <v>43.00963855421687</v>
      </c>
      <c r="N958" t="s">
        <v>21</v>
      </c>
      <c r="O958" t="s">
        <v>22</v>
      </c>
      <c r="P958">
        <v>1450764000</v>
      </c>
      <c r="Q958">
        <v>1451109600</v>
      </c>
      <c r="R958" s="10">
        <f t="shared" si="42"/>
        <v>42360.25</v>
      </c>
      <c r="S958" s="10">
        <f t="shared" si="42"/>
        <v>42364.25</v>
      </c>
      <c r="T958" t="b">
        <v>0</v>
      </c>
      <c r="U958" t="b">
        <v>0</v>
      </c>
      <c r="V958" t="s">
        <v>474</v>
      </c>
      <c r="W958" t="s">
        <v>2039</v>
      </c>
      <c r="X958" t="s">
        <v>2065</v>
      </c>
    </row>
    <row r="959" spans="1:24" ht="62.4" x14ac:dyDescent="0.3">
      <c r="A959">
        <v>957</v>
      </c>
      <c r="B959" t="s">
        <v>1944</v>
      </c>
      <c r="C959" s="3" t="s">
        <v>1945</v>
      </c>
      <c r="D959">
        <v>9800</v>
      </c>
      <c r="E959" s="7">
        <f>IF(ISERROR(F959*H959),0,F959*H959)</f>
        <v>12434</v>
      </c>
      <c r="F959">
        <v>12434</v>
      </c>
      <c r="G959" s="7">
        <f t="shared" si="43"/>
        <v>126.87755102040816</v>
      </c>
      <c r="H959">
        <v>1</v>
      </c>
      <c r="I959" t="s">
        <v>20</v>
      </c>
      <c r="J959" t="s">
        <v>20</v>
      </c>
      <c r="K959" s="7">
        <f t="shared" si="44"/>
        <v>2634</v>
      </c>
      <c r="L959">
        <v>131</v>
      </c>
      <c r="M959" s="6">
        <f>IF(ISERROR(E959/L959),0,E959/L959)</f>
        <v>94.916030534351151</v>
      </c>
      <c r="N959" t="s">
        <v>21</v>
      </c>
      <c r="O959" t="s">
        <v>22</v>
      </c>
      <c r="P959">
        <v>1329372000</v>
      </c>
      <c r="Q959">
        <v>1329631200</v>
      </c>
      <c r="R959" s="10">
        <f t="shared" si="42"/>
        <v>40955.25</v>
      </c>
      <c r="S959" s="10">
        <f t="shared" si="42"/>
        <v>40958.25</v>
      </c>
      <c r="T959" t="b">
        <v>0</v>
      </c>
      <c r="U959" t="b">
        <v>0</v>
      </c>
      <c r="V959" t="s">
        <v>33</v>
      </c>
      <c r="W959" t="s">
        <v>2038</v>
      </c>
      <c r="X959" t="s">
        <v>2044</v>
      </c>
    </row>
    <row r="960" spans="1:24" ht="46.8" x14ac:dyDescent="0.3">
      <c r="A960">
        <v>958</v>
      </c>
      <c r="B960" t="s">
        <v>1946</v>
      </c>
      <c r="C960" s="3" t="s">
        <v>1947</v>
      </c>
      <c r="D960">
        <v>1100</v>
      </c>
      <c r="E960" s="7">
        <f>IF(ISERROR(F960*H960),0,F960*H960)</f>
        <v>8081</v>
      </c>
      <c r="F960">
        <v>8081</v>
      </c>
      <c r="G960" s="7">
        <f t="shared" si="43"/>
        <v>734.63636363636363</v>
      </c>
      <c r="H960">
        <v>1</v>
      </c>
      <c r="I960" t="s">
        <v>20</v>
      </c>
      <c r="J960" t="s">
        <v>20</v>
      </c>
      <c r="K960" s="7">
        <f t="shared" si="44"/>
        <v>6981</v>
      </c>
      <c r="L960">
        <v>112</v>
      </c>
      <c r="M960" s="6">
        <f>IF(ISERROR(E960/L960),0,E960/L960)</f>
        <v>72.151785714285708</v>
      </c>
      <c r="N960" t="s">
        <v>21</v>
      </c>
      <c r="O960" t="s">
        <v>22</v>
      </c>
      <c r="P960">
        <v>1277096400</v>
      </c>
      <c r="Q960">
        <v>1278997200</v>
      </c>
      <c r="R960" s="10">
        <f t="shared" si="42"/>
        <v>40350.208333333336</v>
      </c>
      <c r="S960" s="10">
        <f t="shared" si="42"/>
        <v>40372.208333333336</v>
      </c>
      <c r="T960" t="b">
        <v>0</v>
      </c>
      <c r="U960" t="b">
        <v>0</v>
      </c>
      <c r="V960" t="s">
        <v>71</v>
      </c>
      <c r="W960" t="s">
        <v>2039</v>
      </c>
      <c r="X960" t="s">
        <v>2051</v>
      </c>
    </row>
    <row r="961" spans="1:24" ht="46.8" x14ac:dyDescent="0.3">
      <c r="A961">
        <v>959</v>
      </c>
      <c r="B961" t="s">
        <v>1948</v>
      </c>
      <c r="C961" s="3" t="s">
        <v>1949</v>
      </c>
      <c r="D961">
        <v>145000</v>
      </c>
      <c r="E961" s="7">
        <f>IF(ISERROR(F961*H961),0,F961*H961)</f>
        <v>6631</v>
      </c>
      <c r="F961">
        <v>6631</v>
      </c>
      <c r="G961" s="7">
        <f t="shared" si="43"/>
        <v>4.5731034482758623</v>
      </c>
      <c r="H961">
        <v>1</v>
      </c>
      <c r="I961" t="s">
        <v>14</v>
      </c>
      <c r="J961" t="s">
        <v>14</v>
      </c>
      <c r="K961" s="7">
        <f t="shared" si="44"/>
        <v>-138369</v>
      </c>
      <c r="L961">
        <v>130</v>
      </c>
      <c r="M961" s="6">
        <f>IF(ISERROR(E961/L961),0,E961/L961)</f>
        <v>51.007692307692309</v>
      </c>
      <c r="N961" t="s">
        <v>21</v>
      </c>
      <c r="O961" t="s">
        <v>22</v>
      </c>
      <c r="P961">
        <v>1277701200</v>
      </c>
      <c r="Q961">
        <v>1280120400</v>
      </c>
      <c r="R961" s="10">
        <f t="shared" si="42"/>
        <v>40357.208333333336</v>
      </c>
      <c r="S961" s="10">
        <f t="shared" si="42"/>
        <v>40385.208333333336</v>
      </c>
      <c r="T961" t="b">
        <v>0</v>
      </c>
      <c r="U961" t="b">
        <v>0</v>
      </c>
      <c r="V961" t="s">
        <v>206</v>
      </c>
      <c r="W961" t="s">
        <v>2040</v>
      </c>
      <c r="X961" t="s">
        <v>2061</v>
      </c>
    </row>
    <row r="962" spans="1:24" ht="62.4" x14ac:dyDescent="0.3">
      <c r="A962">
        <v>960</v>
      </c>
      <c r="B962" t="s">
        <v>1950</v>
      </c>
      <c r="C962" s="3" t="s">
        <v>1951</v>
      </c>
      <c r="D962">
        <v>5500</v>
      </c>
      <c r="E962" s="7">
        <f>IF(ISERROR(F962*H962),0,F962*H962)</f>
        <v>4678</v>
      </c>
      <c r="F962">
        <v>4678</v>
      </c>
      <c r="G962" s="7">
        <f t="shared" si="43"/>
        <v>85.054545454545448</v>
      </c>
      <c r="H962">
        <v>1</v>
      </c>
      <c r="I962" t="s">
        <v>14</v>
      </c>
      <c r="J962" t="s">
        <v>14</v>
      </c>
      <c r="K962" s="7">
        <f t="shared" si="44"/>
        <v>-822</v>
      </c>
      <c r="L962">
        <v>55</v>
      </c>
      <c r="M962" s="6">
        <f>IF(ISERROR(E962/L962),0,E962/L962)</f>
        <v>85.054545454545448</v>
      </c>
      <c r="N962" t="s">
        <v>21</v>
      </c>
      <c r="O962" t="s">
        <v>22</v>
      </c>
      <c r="P962">
        <v>1454911200</v>
      </c>
      <c r="Q962">
        <v>1458104400</v>
      </c>
      <c r="R962" s="10">
        <f t="shared" ref="R962:S1001" si="45">(((P962/60)/60)/24)+DATE(1970,1,1)</f>
        <v>42408.25</v>
      </c>
      <c r="S962" s="10">
        <f t="shared" si="45"/>
        <v>42445.208333333328</v>
      </c>
      <c r="T962" t="b">
        <v>0</v>
      </c>
      <c r="U962" t="b">
        <v>0</v>
      </c>
      <c r="V962" t="s">
        <v>28</v>
      </c>
      <c r="W962" t="s">
        <v>2037</v>
      </c>
      <c r="X962" t="s">
        <v>2043</v>
      </c>
    </row>
    <row r="963" spans="1:24" ht="46.8" x14ac:dyDescent="0.3">
      <c r="A963">
        <v>961</v>
      </c>
      <c r="B963" t="s">
        <v>1952</v>
      </c>
      <c r="C963" s="3" t="s">
        <v>1953</v>
      </c>
      <c r="D963">
        <v>5700</v>
      </c>
      <c r="E963" s="7">
        <f>IF(ISERROR(F963*H963),0,F963*H963)</f>
        <v>6800</v>
      </c>
      <c r="F963">
        <v>6800</v>
      </c>
      <c r="G963" s="7">
        <f t="shared" ref="G963:G1001" si="46">E963/D963*100</f>
        <v>119.29824561403508</v>
      </c>
      <c r="H963">
        <v>1</v>
      </c>
      <c r="I963" t="s">
        <v>20</v>
      </c>
      <c r="J963" t="s">
        <v>20</v>
      </c>
      <c r="K963" s="7">
        <f t="shared" ref="K963:K1001" si="47">E963-D963</f>
        <v>1100</v>
      </c>
      <c r="L963">
        <v>155</v>
      </c>
      <c r="M963" s="6">
        <f>IF(ISERROR(E963/L963),0,E963/L963)</f>
        <v>43.87096774193548</v>
      </c>
      <c r="N963" t="s">
        <v>21</v>
      </c>
      <c r="O963" t="s">
        <v>22</v>
      </c>
      <c r="P963">
        <v>1297922400</v>
      </c>
      <c r="Q963">
        <v>1298268000</v>
      </c>
      <c r="R963" s="10">
        <f t="shared" si="45"/>
        <v>40591.25</v>
      </c>
      <c r="S963" s="10">
        <f t="shared" si="45"/>
        <v>40595.25</v>
      </c>
      <c r="T963" t="b">
        <v>0</v>
      </c>
      <c r="U963" t="b">
        <v>0</v>
      </c>
      <c r="V963" t="s">
        <v>206</v>
      </c>
      <c r="W963" t="s">
        <v>2040</v>
      </c>
      <c r="X963" t="s">
        <v>2061</v>
      </c>
    </row>
    <row r="964" spans="1:24" ht="46.8" x14ac:dyDescent="0.3">
      <c r="A964">
        <v>962</v>
      </c>
      <c r="B964" t="s">
        <v>1954</v>
      </c>
      <c r="C964" s="3" t="s">
        <v>1955</v>
      </c>
      <c r="D964">
        <v>3600</v>
      </c>
      <c r="E964" s="7">
        <f>IF(ISERROR(F964*H964),0,F964*H964)</f>
        <v>10657</v>
      </c>
      <c r="F964">
        <v>10657</v>
      </c>
      <c r="G964" s="7">
        <f t="shared" si="46"/>
        <v>296.02777777777777</v>
      </c>
      <c r="H964">
        <v>1</v>
      </c>
      <c r="I964" t="s">
        <v>20</v>
      </c>
      <c r="J964" t="s">
        <v>20</v>
      </c>
      <c r="K964" s="7">
        <f t="shared" si="47"/>
        <v>7057</v>
      </c>
      <c r="L964">
        <v>266</v>
      </c>
      <c r="M964" s="6">
        <f>IF(ISERROR(E964/L964),0,E964/L964)</f>
        <v>40.063909774436091</v>
      </c>
      <c r="N964" t="s">
        <v>21</v>
      </c>
      <c r="O964" t="s">
        <v>22</v>
      </c>
      <c r="P964">
        <v>1384408800</v>
      </c>
      <c r="Q964">
        <v>1386223200</v>
      </c>
      <c r="R964" s="10">
        <f t="shared" si="45"/>
        <v>41592.25</v>
      </c>
      <c r="S964" s="10">
        <f t="shared" si="45"/>
        <v>41613.25</v>
      </c>
      <c r="T964" t="b">
        <v>0</v>
      </c>
      <c r="U964" t="b">
        <v>0</v>
      </c>
      <c r="V964" t="s">
        <v>17</v>
      </c>
      <c r="W964" t="s">
        <v>2035</v>
      </c>
      <c r="X964" t="s">
        <v>2041</v>
      </c>
    </row>
    <row r="965" spans="1:24" ht="46.8" x14ac:dyDescent="0.3">
      <c r="A965">
        <v>963</v>
      </c>
      <c r="B965" t="s">
        <v>1956</v>
      </c>
      <c r="C965" s="3" t="s">
        <v>1957</v>
      </c>
      <c r="D965">
        <v>5900</v>
      </c>
      <c r="E965" s="7">
        <f>IF(ISERROR(F965*H965),0,F965*H965)</f>
        <v>5596.64</v>
      </c>
      <c r="F965">
        <v>4997</v>
      </c>
      <c r="G965" s="7">
        <f t="shared" si="46"/>
        <v>94.858305084745766</v>
      </c>
      <c r="H965">
        <v>1.1200000000000001</v>
      </c>
      <c r="I965" t="s">
        <v>14</v>
      </c>
      <c r="J965" t="s">
        <v>14</v>
      </c>
      <c r="K965" s="7">
        <f t="shared" si="47"/>
        <v>-303.35999999999967</v>
      </c>
      <c r="L965">
        <v>114</v>
      </c>
      <c r="M965" s="6">
        <f>IF(ISERROR(E965/L965),0,E965/L965)</f>
        <v>49.093333333333334</v>
      </c>
      <c r="N965" t="s">
        <v>107</v>
      </c>
      <c r="O965" t="s">
        <v>108</v>
      </c>
      <c r="P965">
        <v>1299304800</v>
      </c>
      <c r="Q965">
        <v>1299823200</v>
      </c>
      <c r="R965" s="10">
        <f t="shared" si="45"/>
        <v>40607.25</v>
      </c>
      <c r="S965" s="10">
        <f t="shared" si="45"/>
        <v>40613.25</v>
      </c>
      <c r="T965" t="b">
        <v>0</v>
      </c>
      <c r="U965" t="b">
        <v>1</v>
      </c>
      <c r="V965" t="s">
        <v>122</v>
      </c>
      <c r="W965" t="s">
        <v>2056</v>
      </c>
      <c r="X965" t="s">
        <v>2057</v>
      </c>
    </row>
    <row r="966" spans="1:24" ht="46.8" x14ac:dyDescent="0.3">
      <c r="A966">
        <v>964</v>
      </c>
      <c r="B966" t="s">
        <v>1958</v>
      </c>
      <c r="C966" s="3" t="s">
        <v>1959</v>
      </c>
      <c r="D966">
        <v>3700</v>
      </c>
      <c r="E966" s="7">
        <f>IF(ISERROR(F966*H966),0,F966*H966)</f>
        <v>13164</v>
      </c>
      <c r="F966">
        <v>13164</v>
      </c>
      <c r="G966" s="7">
        <f t="shared" si="46"/>
        <v>355.7837837837838</v>
      </c>
      <c r="H966">
        <v>1</v>
      </c>
      <c r="I966" t="s">
        <v>20</v>
      </c>
      <c r="J966" t="s">
        <v>20</v>
      </c>
      <c r="K966" s="7">
        <f t="shared" si="47"/>
        <v>9464</v>
      </c>
      <c r="L966">
        <v>155</v>
      </c>
      <c r="M966" s="6">
        <f>IF(ISERROR(E966/L966),0,E966/L966)</f>
        <v>84.92903225806451</v>
      </c>
      <c r="N966" t="s">
        <v>21</v>
      </c>
      <c r="O966" t="s">
        <v>22</v>
      </c>
      <c r="P966">
        <v>1431320400</v>
      </c>
      <c r="Q966">
        <v>1431752400</v>
      </c>
      <c r="R966" s="10">
        <f t="shared" si="45"/>
        <v>42135.208333333328</v>
      </c>
      <c r="S966" s="10">
        <f t="shared" si="45"/>
        <v>42140.208333333328</v>
      </c>
      <c r="T966" t="b">
        <v>0</v>
      </c>
      <c r="U966" t="b">
        <v>0</v>
      </c>
      <c r="V966" t="s">
        <v>33</v>
      </c>
      <c r="W966" t="s">
        <v>2038</v>
      </c>
      <c r="X966" t="s">
        <v>2044</v>
      </c>
    </row>
    <row r="967" spans="1:24" ht="31.2" x14ac:dyDescent="0.3">
      <c r="A967">
        <v>965</v>
      </c>
      <c r="B967" t="s">
        <v>1960</v>
      </c>
      <c r="C967" s="3" t="s">
        <v>1961</v>
      </c>
      <c r="D967">
        <v>2200</v>
      </c>
      <c r="E967" s="7">
        <f>IF(ISERROR(F967*H967),0,F967*H967)</f>
        <v>11476.35</v>
      </c>
      <c r="F967">
        <v>8501</v>
      </c>
      <c r="G967" s="7">
        <f t="shared" si="46"/>
        <v>521.65227272727282</v>
      </c>
      <c r="H967">
        <v>1.35</v>
      </c>
      <c r="I967" t="s">
        <v>20</v>
      </c>
      <c r="J967" t="s">
        <v>20</v>
      </c>
      <c r="K967" s="7">
        <f t="shared" si="47"/>
        <v>9276.35</v>
      </c>
      <c r="L967">
        <v>207</v>
      </c>
      <c r="M967" s="6">
        <f>IF(ISERROR(E967/L967),0,E967/L967)</f>
        <v>55.44130434782609</v>
      </c>
      <c r="N967" t="s">
        <v>40</v>
      </c>
      <c r="O967" t="s">
        <v>41</v>
      </c>
      <c r="P967">
        <v>1264399200</v>
      </c>
      <c r="Q967">
        <v>1267855200</v>
      </c>
      <c r="R967" s="10">
        <f t="shared" si="45"/>
        <v>40203.25</v>
      </c>
      <c r="S967" s="10">
        <f t="shared" si="45"/>
        <v>40243.25</v>
      </c>
      <c r="T967" t="b">
        <v>0</v>
      </c>
      <c r="U967" t="b">
        <v>0</v>
      </c>
      <c r="V967" t="s">
        <v>23</v>
      </c>
      <c r="W967" t="s">
        <v>2036</v>
      </c>
      <c r="X967" t="s">
        <v>2042</v>
      </c>
    </row>
    <row r="968" spans="1:24" ht="62.4" x14ac:dyDescent="0.3">
      <c r="A968">
        <v>966</v>
      </c>
      <c r="B968" t="s">
        <v>878</v>
      </c>
      <c r="C968" s="3" t="s">
        <v>1962</v>
      </c>
      <c r="D968">
        <v>1700</v>
      </c>
      <c r="E968" s="7">
        <f>IF(ISERROR(F968*H968),0,F968*H968)</f>
        <v>13468</v>
      </c>
      <c r="F968">
        <v>13468</v>
      </c>
      <c r="G968" s="7">
        <f t="shared" si="46"/>
        <v>792.23529411764707</v>
      </c>
      <c r="H968">
        <v>1</v>
      </c>
      <c r="I968" t="s">
        <v>20</v>
      </c>
      <c r="J968" t="s">
        <v>20</v>
      </c>
      <c r="K968" s="7">
        <f t="shared" si="47"/>
        <v>11768</v>
      </c>
      <c r="L968">
        <v>245</v>
      </c>
      <c r="M968" s="6">
        <f>IF(ISERROR(E968/L968),0,E968/L968)</f>
        <v>54.971428571428568</v>
      </c>
      <c r="N968" t="s">
        <v>21</v>
      </c>
      <c r="O968" t="s">
        <v>22</v>
      </c>
      <c r="P968">
        <v>1497502800</v>
      </c>
      <c r="Q968">
        <v>1497675600</v>
      </c>
      <c r="R968" s="10">
        <f t="shared" si="45"/>
        <v>42901.208333333328</v>
      </c>
      <c r="S968" s="10">
        <f t="shared" si="45"/>
        <v>42903.208333333328</v>
      </c>
      <c r="T968" t="b">
        <v>0</v>
      </c>
      <c r="U968" t="b">
        <v>0</v>
      </c>
      <c r="V968" t="s">
        <v>33</v>
      </c>
      <c r="W968" t="s">
        <v>2038</v>
      </c>
      <c r="X968" t="s">
        <v>2044</v>
      </c>
    </row>
    <row r="969" spans="1:24" ht="62.4" x14ac:dyDescent="0.3">
      <c r="A969">
        <v>967</v>
      </c>
      <c r="B969" t="s">
        <v>1963</v>
      </c>
      <c r="C969" s="3" t="s">
        <v>1964</v>
      </c>
      <c r="D969">
        <v>88400</v>
      </c>
      <c r="E969" s="7">
        <f>IF(ISERROR(F969*H969),0,F969*H969)</f>
        <v>121138</v>
      </c>
      <c r="F969">
        <v>121138</v>
      </c>
      <c r="G969" s="7">
        <f t="shared" si="46"/>
        <v>137.03393665158373</v>
      </c>
      <c r="H969">
        <v>1</v>
      </c>
      <c r="I969" t="s">
        <v>20</v>
      </c>
      <c r="J969" t="s">
        <v>20</v>
      </c>
      <c r="K969" s="7">
        <f t="shared" si="47"/>
        <v>32738</v>
      </c>
      <c r="L969">
        <v>1573</v>
      </c>
      <c r="M969" s="6">
        <f>IF(ISERROR(E969/L969),0,E969/L969)</f>
        <v>77.010807374443743</v>
      </c>
      <c r="N969" t="s">
        <v>21</v>
      </c>
      <c r="O969" t="s">
        <v>22</v>
      </c>
      <c r="P969">
        <v>1333688400</v>
      </c>
      <c r="Q969">
        <v>1336885200</v>
      </c>
      <c r="R969" s="10">
        <f t="shared" si="45"/>
        <v>41005.208333333336</v>
      </c>
      <c r="S969" s="10">
        <f t="shared" si="45"/>
        <v>41042.208333333336</v>
      </c>
      <c r="T969" t="b">
        <v>0</v>
      </c>
      <c r="U969" t="b">
        <v>0</v>
      </c>
      <c r="V969" t="s">
        <v>319</v>
      </c>
      <c r="W969" t="s">
        <v>2036</v>
      </c>
      <c r="X969" t="s">
        <v>2064</v>
      </c>
    </row>
    <row r="970" spans="1:24" ht="78" x14ac:dyDescent="0.3">
      <c r="A970">
        <v>968</v>
      </c>
      <c r="B970" t="s">
        <v>1965</v>
      </c>
      <c r="C970" s="3" t="s">
        <v>1966</v>
      </c>
      <c r="D970">
        <v>2400</v>
      </c>
      <c r="E970" s="7">
        <f>IF(ISERROR(F970*H970),0,F970*H970)</f>
        <v>8117</v>
      </c>
      <c r="F970">
        <v>8117</v>
      </c>
      <c r="G970" s="7">
        <f t="shared" si="46"/>
        <v>338.20833333333337</v>
      </c>
      <c r="H970">
        <v>1</v>
      </c>
      <c r="I970" t="s">
        <v>20</v>
      </c>
      <c r="J970" t="s">
        <v>20</v>
      </c>
      <c r="K970" s="7">
        <f t="shared" si="47"/>
        <v>5717</v>
      </c>
      <c r="L970">
        <v>114</v>
      </c>
      <c r="M970" s="6">
        <f>IF(ISERROR(E970/L970),0,E970/L970)</f>
        <v>71.201754385964918</v>
      </c>
      <c r="N970" t="s">
        <v>21</v>
      </c>
      <c r="O970" t="s">
        <v>22</v>
      </c>
      <c r="P970">
        <v>1293861600</v>
      </c>
      <c r="Q970">
        <v>1295157600</v>
      </c>
      <c r="R970" s="10">
        <f t="shared" si="45"/>
        <v>40544.25</v>
      </c>
      <c r="S970" s="10">
        <f t="shared" si="45"/>
        <v>40559.25</v>
      </c>
      <c r="T970" t="b">
        <v>0</v>
      </c>
      <c r="U970" t="b">
        <v>0</v>
      </c>
      <c r="V970" t="s">
        <v>17</v>
      </c>
      <c r="W970" t="s">
        <v>2035</v>
      </c>
      <c r="X970" t="s">
        <v>2041</v>
      </c>
    </row>
    <row r="971" spans="1:24" ht="46.8" x14ac:dyDescent="0.3">
      <c r="A971">
        <v>969</v>
      </c>
      <c r="B971" t="s">
        <v>1967</v>
      </c>
      <c r="C971" s="3" t="s">
        <v>1968</v>
      </c>
      <c r="D971">
        <v>7900</v>
      </c>
      <c r="E971" s="7">
        <f>IF(ISERROR(F971*H971),0,F971*H971)</f>
        <v>8550</v>
      </c>
      <c r="F971">
        <v>8550</v>
      </c>
      <c r="G971" s="7">
        <f t="shared" si="46"/>
        <v>108.22784810126582</v>
      </c>
      <c r="H971">
        <v>1</v>
      </c>
      <c r="I971" t="s">
        <v>20</v>
      </c>
      <c r="J971" t="s">
        <v>20</v>
      </c>
      <c r="K971" s="7">
        <f t="shared" si="47"/>
        <v>650</v>
      </c>
      <c r="L971">
        <v>93</v>
      </c>
      <c r="M971" s="6">
        <f>IF(ISERROR(E971/L971),0,E971/L971)</f>
        <v>91.935483870967744</v>
      </c>
      <c r="N971" t="s">
        <v>21</v>
      </c>
      <c r="O971" t="s">
        <v>22</v>
      </c>
      <c r="P971">
        <v>1576994400</v>
      </c>
      <c r="Q971">
        <v>1577599200</v>
      </c>
      <c r="R971" s="10">
        <f t="shared" si="45"/>
        <v>43821.25</v>
      </c>
      <c r="S971" s="10">
        <f t="shared" si="45"/>
        <v>43828.25</v>
      </c>
      <c r="T971" t="b">
        <v>0</v>
      </c>
      <c r="U971" t="b">
        <v>0</v>
      </c>
      <c r="V971" t="s">
        <v>33</v>
      </c>
      <c r="W971" t="s">
        <v>2038</v>
      </c>
      <c r="X971" t="s">
        <v>2044</v>
      </c>
    </row>
    <row r="972" spans="1:24" ht="62.4" x14ac:dyDescent="0.3">
      <c r="A972">
        <v>970</v>
      </c>
      <c r="B972" t="s">
        <v>1969</v>
      </c>
      <c r="C972" s="3" t="s">
        <v>1970</v>
      </c>
      <c r="D972">
        <v>94900</v>
      </c>
      <c r="E972" s="7">
        <f>IF(ISERROR(F972*H972),0,F972*H972)</f>
        <v>57659</v>
      </c>
      <c r="F972">
        <v>57659</v>
      </c>
      <c r="G972" s="7">
        <f t="shared" si="46"/>
        <v>60.757639620653315</v>
      </c>
      <c r="H972">
        <v>1</v>
      </c>
      <c r="I972" t="s">
        <v>14</v>
      </c>
      <c r="J972" t="s">
        <v>14</v>
      </c>
      <c r="K972" s="7">
        <f t="shared" si="47"/>
        <v>-37241</v>
      </c>
      <c r="L972">
        <v>594</v>
      </c>
      <c r="M972" s="6">
        <f>IF(ISERROR(E972/L972),0,E972/L972)</f>
        <v>97.069023569023571</v>
      </c>
      <c r="N972" t="s">
        <v>21</v>
      </c>
      <c r="O972" t="s">
        <v>22</v>
      </c>
      <c r="P972">
        <v>1304917200</v>
      </c>
      <c r="Q972">
        <v>1305003600</v>
      </c>
      <c r="R972" s="10">
        <f t="shared" si="45"/>
        <v>40672.208333333336</v>
      </c>
      <c r="S972" s="10">
        <f t="shared" si="45"/>
        <v>40673.208333333336</v>
      </c>
      <c r="T972" t="b">
        <v>0</v>
      </c>
      <c r="U972" t="b">
        <v>0</v>
      </c>
      <c r="V972" t="s">
        <v>33</v>
      </c>
      <c r="W972" t="s">
        <v>2038</v>
      </c>
      <c r="X972" t="s">
        <v>2044</v>
      </c>
    </row>
    <row r="973" spans="1:24" ht="46.8" x14ac:dyDescent="0.3">
      <c r="A973">
        <v>971</v>
      </c>
      <c r="B973" t="s">
        <v>1971</v>
      </c>
      <c r="C973" s="3" t="s">
        <v>1972</v>
      </c>
      <c r="D973">
        <v>5100</v>
      </c>
      <c r="E973" s="7">
        <f>IF(ISERROR(F973*H973),0,F973*H973)</f>
        <v>1414</v>
      </c>
      <c r="F973">
        <v>1414</v>
      </c>
      <c r="G973" s="7">
        <f t="shared" si="46"/>
        <v>27.725490196078432</v>
      </c>
      <c r="H973">
        <v>1</v>
      </c>
      <c r="I973" t="s">
        <v>14</v>
      </c>
      <c r="J973" t="s">
        <v>14</v>
      </c>
      <c r="K973" s="7">
        <f t="shared" si="47"/>
        <v>-3686</v>
      </c>
      <c r="L973">
        <v>24</v>
      </c>
      <c r="M973" s="6">
        <f>IF(ISERROR(E973/L973),0,E973/L973)</f>
        <v>58.916666666666664</v>
      </c>
      <c r="N973" t="s">
        <v>21</v>
      </c>
      <c r="O973" t="s">
        <v>22</v>
      </c>
      <c r="P973">
        <v>1381208400</v>
      </c>
      <c r="Q973">
        <v>1381726800</v>
      </c>
      <c r="R973" s="10">
        <f t="shared" si="45"/>
        <v>41555.208333333336</v>
      </c>
      <c r="S973" s="10">
        <f t="shared" si="45"/>
        <v>41561.208333333336</v>
      </c>
      <c r="T973" t="b">
        <v>0</v>
      </c>
      <c r="U973" t="b">
        <v>0</v>
      </c>
      <c r="V973" t="s">
        <v>269</v>
      </c>
      <c r="W973" t="s">
        <v>2039</v>
      </c>
      <c r="X973" t="s">
        <v>2062</v>
      </c>
    </row>
    <row r="974" spans="1:24" ht="62.4" x14ac:dyDescent="0.3">
      <c r="A974">
        <v>972</v>
      </c>
      <c r="B974" t="s">
        <v>1973</v>
      </c>
      <c r="C974" s="3" t="s">
        <v>1974</v>
      </c>
      <c r="D974">
        <v>42700</v>
      </c>
      <c r="E974" s="7">
        <f>IF(ISERROR(F974*H974),0,F974*H974)</f>
        <v>97524</v>
      </c>
      <c r="F974">
        <v>97524</v>
      </c>
      <c r="G974" s="7">
        <f t="shared" si="46"/>
        <v>228.3934426229508</v>
      </c>
      <c r="H974">
        <v>1</v>
      </c>
      <c r="I974" t="s">
        <v>20</v>
      </c>
      <c r="J974" t="s">
        <v>20</v>
      </c>
      <c r="K974" s="7">
        <f t="shared" si="47"/>
        <v>54824</v>
      </c>
      <c r="L974">
        <v>1681</v>
      </c>
      <c r="M974" s="6">
        <f>IF(ISERROR(E974/L974),0,E974/L974)</f>
        <v>58.015466983938133</v>
      </c>
      <c r="N974" t="s">
        <v>21</v>
      </c>
      <c r="O974" t="s">
        <v>22</v>
      </c>
      <c r="P974">
        <v>1401685200</v>
      </c>
      <c r="Q974">
        <v>1402462800</v>
      </c>
      <c r="R974" s="10">
        <f t="shared" si="45"/>
        <v>41792.208333333336</v>
      </c>
      <c r="S974" s="10">
        <f t="shared" si="45"/>
        <v>41801.208333333336</v>
      </c>
      <c r="T974" t="b">
        <v>0</v>
      </c>
      <c r="U974" t="b">
        <v>1</v>
      </c>
      <c r="V974" t="s">
        <v>28</v>
      </c>
      <c r="W974" t="s">
        <v>2037</v>
      </c>
      <c r="X974" t="s">
        <v>2043</v>
      </c>
    </row>
    <row r="975" spans="1:24" ht="46.8" x14ac:dyDescent="0.3">
      <c r="A975">
        <v>973</v>
      </c>
      <c r="B975" t="s">
        <v>1975</v>
      </c>
      <c r="C975" s="3" t="s">
        <v>1976</v>
      </c>
      <c r="D975">
        <v>121100</v>
      </c>
      <c r="E975" s="7">
        <f>IF(ISERROR(F975*H975),0,F975*H975)</f>
        <v>26176</v>
      </c>
      <c r="F975">
        <v>26176</v>
      </c>
      <c r="G975" s="7">
        <f t="shared" si="46"/>
        <v>21.615194054500414</v>
      </c>
      <c r="H975">
        <v>1</v>
      </c>
      <c r="I975" t="s">
        <v>14</v>
      </c>
      <c r="J975" t="s">
        <v>14</v>
      </c>
      <c r="K975" s="7">
        <f t="shared" si="47"/>
        <v>-94924</v>
      </c>
      <c r="L975">
        <v>252</v>
      </c>
      <c r="M975" s="6">
        <f>IF(ISERROR(E975/L975),0,E975/L975)</f>
        <v>103.87301587301587</v>
      </c>
      <c r="N975" t="s">
        <v>21</v>
      </c>
      <c r="O975" t="s">
        <v>22</v>
      </c>
      <c r="P975">
        <v>1291960800</v>
      </c>
      <c r="Q975">
        <v>1292133600</v>
      </c>
      <c r="R975" s="10">
        <f t="shared" si="45"/>
        <v>40522.25</v>
      </c>
      <c r="S975" s="10">
        <f t="shared" si="45"/>
        <v>40524.25</v>
      </c>
      <c r="T975" t="b">
        <v>0</v>
      </c>
      <c r="U975" t="b">
        <v>1</v>
      </c>
      <c r="V975" t="s">
        <v>33</v>
      </c>
      <c r="W975" t="s">
        <v>2038</v>
      </c>
      <c r="X975" t="s">
        <v>2044</v>
      </c>
    </row>
    <row r="976" spans="1:24" ht="62.4" x14ac:dyDescent="0.3">
      <c r="A976">
        <v>974</v>
      </c>
      <c r="B976" t="s">
        <v>1977</v>
      </c>
      <c r="C976" s="3" t="s">
        <v>1978</v>
      </c>
      <c r="D976">
        <v>800</v>
      </c>
      <c r="E976" s="7">
        <f>IF(ISERROR(F976*H976),0,F976*H976)</f>
        <v>2991</v>
      </c>
      <c r="F976">
        <v>2991</v>
      </c>
      <c r="G976" s="7">
        <f t="shared" si="46"/>
        <v>373.875</v>
      </c>
      <c r="H976">
        <v>1</v>
      </c>
      <c r="I976" t="s">
        <v>20</v>
      </c>
      <c r="J976" t="s">
        <v>20</v>
      </c>
      <c r="K976" s="7">
        <f t="shared" si="47"/>
        <v>2191</v>
      </c>
      <c r="L976">
        <v>32</v>
      </c>
      <c r="M976" s="6">
        <f>IF(ISERROR(E976/L976),0,E976/L976)</f>
        <v>93.46875</v>
      </c>
      <c r="N976" t="s">
        <v>21</v>
      </c>
      <c r="O976" t="s">
        <v>22</v>
      </c>
      <c r="P976">
        <v>1368853200</v>
      </c>
      <c r="Q976">
        <v>1368939600</v>
      </c>
      <c r="R976" s="10">
        <f t="shared" si="45"/>
        <v>41412.208333333336</v>
      </c>
      <c r="S976" s="10">
        <f t="shared" si="45"/>
        <v>41413.208333333336</v>
      </c>
      <c r="T976" t="b">
        <v>0</v>
      </c>
      <c r="U976" t="b">
        <v>0</v>
      </c>
      <c r="V976" t="s">
        <v>60</v>
      </c>
      <c r="W976" t="s">
        <v>2036</v>
      </c>
      <c r="X976" t="s">
        <v>2048</v>
      </c>
    </row>
    <row r="977" spans="1:24" ht="46.8" x14ac:dyDescent="0.3">
      <c r="A977">
        <v>975</v>
      </c>
      <c r="B977" t="s">
        <v>1979</v>
      </c>
      <c r="C977" s="3" t="s">
        <v>1980</v>
      </c>
      <c r="D977">
        <v>5400</v>
      </c>
      <c r="E977" s="7">
        <f>IF(ISERROR(F977*H977),0,F977*H977)</f>
        <v>8366</v>
      </c>
      <c r="F977">
        <v>8366</v>
      </c>
      <c r="G977" s="7">
        <f t="shared" si="46"/>
        <v>154.92592592592592</v>
      </c>
      <c r="H977">
        <v>1</v>
      </c>
      <c r="I977" t="s">
        <v>20</v>
      </c>
      <c r="J977" t="s">
        <v>20</v>
      </c>
      <c r="K977" s="7">
        <f t="shared" si="47"/>
        <v>2966</v>
      </c>
      <c r="L977">
        <v>135</v>
      </c>
      <c r="M977" s="6">
        <f>IF(ISERROR(E977/L977),0,E977/L977)</f>
        <v>61.970370370370368</v>
      </c>
      <c r="N977" t="s">
        <v>21</v>
      </c>
      <c r="O977" t="s">
        <v>22</v>
      </c>
      <c r="P977">
        <v>1448776800</v>
      </c>
      <c r="Q977">
        <v>1452146400</v>
      </c>
      <c r="R977" s="10">
        <f t="shared" si="45"/>
        <v>42337.25</v>
      </c>
      <c r="S977" s="10">
        <f t="shared" si="45"/>
        <v>42376.25</v>
      </c>
      <c r="T977" t="b">
        <v>0</v>
      </c>
      <c r="U977" t="b">
        <v>1</v>
      </c>
      <c r="V977" t="s">
        <v>33</v>
      </c>
      <c r="W977" t="s">
        <v>2038</v>
      </c>
      <c r="X977" t="s">
        <v>2044</v>
      </c>
    </row>
    <row r="978" spans="1:24" ht="62.4" x14ac:dyDescent="0.3">
      <c r="A978">
        <v>976</v>
      </c>
      <c r="B978" t="s">
        <v>1981</v>
      </c>
      <c r="C978" s="3" t="s">
        <v>1982</v>
      </c>
      <c r="D978">
        <v>4000</v>
      </c>
      <c r="E978" s="7">
        <f>IF(ISERROR(F978*H978),0,F978*H978)</f>
        <v>12886</v>
      </c>
      <c r="F978">
        <v>12886</v>
      </c>
      <c r="G978" s="7">
        <f t="shared" si="46"/>
        <v>322.14999999999998</v>
      </c>
      <c r="H978">
        <v>1</v>
      </c>
      <c r="I978" t="s">
        <v>20</v>
      </c>
      <c r="J978" t="s">
        <v>20</v>
      </c>
      <c r="K978" s="7">
        <f t="shared" si="47"/>
        <v>8886</v>
      </c>
      <c r="L978">
        <v>140</v>
      </c>
      <c r="M978" s="6">
        <f>IF(ISERROR(E978/L978),0,E978/L978)</f>
        <v>92.042857142857144</v>
      </c>
      <c r="N978" t="s">
        <v>21</v>
      </c>
      <c r="O978" t="s">
        <v>22</v>
      </c>
      <c r="P978">
        <v>1296194400</v>
      </c>
      <c r="Q978">
        <v>1296712800</v>
      </c>
      <c r="R978" s="10">
        <f t="shared" si="45"/>
        <v>40571.25</v>
      </c>
      <c r="S978" s="10">
        <f t="shared" si="45"/>
        <v>40577.25</v>
      </c>
      <c r="T978" t="b">
        <v>0</v>
      </c>
      <c r="U978" t="b">
        <v>1</v>
      </c>
      <c r="V978" t="s">
        <v>33</v>
      </c>
      <c r="W978" t="s">
        <v>2038</v>
      </c>
      <c r="X978" t="s">
        <v>2044</v>
      </c>
    </row>
    <row r="979" spans="1:24" ht="62.4" x14ac:dyDescent="0.3">
      <c r="A979">
        <v>977</v>
      </c>
      <c r="B979" t="s">
        <v>1258</v>
      </c>
      <c r="C979" s="3" t="s">
        <v>1983</v>
      </c>
      <c r="D979">
        <v>7000</v>
      </c>
      <c r="E979" s="7">
        <f>IF(ISERROR(F979*H979),0,F979*H979)</f>
        <v>5177</v>
      </c>
      <c r="F979">
        <v>5177</v>
      </c>
      <c r="G979" s="7">
        <f t="shared" si="46"/>
        <v>73.957142857142856</v>
      </c>
      <c r="H979">
        <v>1</v>
      </c>
      <c r="I979" t="s">
        <v>14</v>
      </c>
      <c r="J979" t="s">
        <v>14</v>
      </c>
      <c r="K979" s="7">
        <f t="shared" si="47"/>
        <v>-1823</v>
      </c>
      <c r="L979">
        <v>67</v>
      </c>
      <c r="M979" s="6">
        <f>IF(ISERROR(E979/L979),0,E979/L979)</f>
        <v>77.268656716417908</v>
      </c>
      <c r="N979" t="s">
        <v>21</v>
      </c>
      <c r="O979" t="s">
        <v>22</v>
      </c>
      <c r="P979">
        <v>1517983200</v>
      </c>
      <c r="Q979">
        <v>1520748000</v>
      </c>
      <c r="R979" s="10">
        <f t="shared" si="45"/>
        <v>43138.25</v>
      </c>
      <c r="S979" s="10">
        <f t="shared" si="45"/>
        <v>43170.25</v>
      </c>
      <c r="T979" t="b">
        <v>0</v>
      </c>
      <c r="U979" t="b">
        <v>0</v>
      </c>
      <c r="V979" t="s">
        <v>17</v>
      </c>
      <c r="W979" t="s">
        <v>2035</v>
      </c>
      <c r="X979" t="s">
        <v>2041</v>
      </c>
    </row>
    <row r="980" spans="1:24" ht="46.8" x14ac:dyDescent="0.3">
      <c r="A980">
        <v>978</v>
      </c>
      <c r="B980" t="s">
        <v>1984</v>
      </c>
      <c r="C980" s="3" t="s">
        <v>1985</v>
      </c>
      <c r="D980">
        <v>1000</v>
      </c>
      <c r="E980" s="7">
        <f>IF(ISERROR(F980*H980),0,F980*H980)</f>
        <v>8641</v>
      </c>
      <c r="F980">
        <v>8641</v>
      </c>
      <c r="G980" s="7">
        <f t="shared" si="46"/>
        <v>864.1</v>
      </c>
      <c r="H980">
        <v>1</v>
      </c>
      <c r="I980" t="s">
        <v>20</v>
      </c>
      <c r="J980" t="s">
        <v>20</v>
      </c>
      <c r="K980" s="7">
        <f t="shared" si="47"/>
        <v>7641</v>
      </c>
      <c r="L980">
        <v>92</v>
      </c>
      <c r="M980" s="6">
        <f>IF(ISERROR(E980/L980),0,E980/L980)</f>
        <v>93.923913043478265</v>
      </c>
      <c r="N980" t="s">
        <v>21</v>
      </c>
      <c r="O980" t="s">
        <v>22</v>
      </c>
      <c r="P980">
        <v>1478930400</v>
      </c>
      <c r="Q980">
        <v>1480831200</v>
      </c>
      <c r="R980" s="10">
        <f t="shared" si="45"/>
        <v>42686.25</v>
      </c>
      <c r="S980" s="10">
        <f t="shared" si="45"/>
        <v>42708.25</v>
      </c>
      <c r="T980" t="b">
        <v>0</v>
      </c>
      <c r="U980" t="b">
        <v>0</v>
      </c>
      <c r="V980" t="s">
        <v>89</v>
      </c>
      <c r="W980" t="s">
        <v>2052</v>
      </c>
      <c r="X980" t="s">
        <v>2053</v>
      </c>
    </row>
    <row r="981" spans="1:24" ht="62.4" x14ac:dyDescent="0.3">
      <c r="A981">
        <v>979</v>
      </c>
      <c r="B981" t="s">
        <v>1986</v>
      </c>
      <c r="C981" s="3" t="s">
        <v>1987</v>
      </c>
      <c r="D981">
        <v>60200</v>
      </c>
      <c r="E981" s="7">
        <f>IF(ISERROR(F981*H981),0,F981*H981)</f>
        <v>116429.40000000001</v>
      </c>
      <c r="F981">
        <v>86244</v>
      </c>
      <c r="G981" s="7">
        <f t="shared" si="46"/>
        <v>193.40431893687708</v>
      </c>
      <c r="H981">
        <v>1.35</v>
      </c>
      <c r="I981" t="s">
        <v>20</v>
      </c>
      <c r="J981" t="s">
        <v>20</v>
      </c>
      <c r="K981" s="7">
        <f t="shared" si="47"/>
        <v>56229.400000000009</v>
      </c>
      <c r="L981">
        <v>1015</v>
      </c>
      <c r="M981" s="6">
        <f>IF(ISERROR(E981/L981),0,E981/L981)</f>
        <v>114.70876847290641</v>
      </c>
      <c r="N981" t="s">
        <v>40</v>
      </c>
      <c r="O981" t="s">
        <v>41</v>
      </c>
      <c r="P981">
        <v>1426395600</v>
      </c>
      <c r="Q981">
        <v>1426914000</v>
      </c>
      <c r="R981" s="10">
        <f t="shared" si="45"/>
        <v>42078.208333333328</v>
      </c>
      <c r="S981" s="10">
        <f t="shared" si="45"/>
        <v>42084.208333333328</v>
      </c>
      <c r="T981" t="b">
        <v>0</v>
      </c>
      <c r="U981" t="b">
        <v>0</v>
      </c>
      <c r="V981" t="s">
        <v>33</v>
      </c>
      <c r="W981" t="s">
        <v>2038</v>
      </c>
      <c r="X981" t="s">
        <v>2044</v>
      </c>
    </row>
    <row r="982" spans="1:24" ht="46.8" x14ac:dyDescent="0.3">
      <c r="A982">
        <v>980</v>
      </c>
      <c r="B982" t="s">
        <v>1988</v>
      </c>
      <c r="C982" s="3" t="s">
        <v>1989</v>
      </c>
      <c r="D982">
        <v>195200</v>
      </c>
      <c r="E982" s="7">
        <f>IF(ISERROR(F982*H982),0,F982*H982)</f>
        <v>78630</v>
      </c>
      <c r="F982">
        <v>78630</v>
      </c>
      <c r="G982" s="7">
        <f t="shared" si="46"/>
        <v>40.281762295081968</v>
      </c>
      <c r="H982">
        <v>1</v>
      </c>
      <c r="I982" t="s">
        <v>14</v>
      </c>
      <c r="J982" t="s">
        <v>14</v>
      </c>
      <c r="K982" s="7">
        <f t="shared" si="47"/>
        <v>-116570</v>
      </c>
      <c r="L982">
        <v>742</v>
      </c>
      <c r="M982" s="6">
        <f>IF(ISERROR(E982/L982),0,E982/L982)</f>
        <v>105.97035040431267</v>
      </c>
      <c r="N982" t="s">
        <v>21</v>
      </c>
      <c r="O982" t="s">
        <v>22</v>
      </c>
      <c r="P982">
        <v>1446181200</v>
      </c>
      <c r="Q982">
        <v>1446616800</v>
      </c>
      <c r="R982" s="10">
        <f t="shared" si="45"/>
        <v>42307.208333333328</v>
      </c>
      <c r="S982" s="10">
        <f t="shared" si="45"/>
        <v>42312.25</v>
      </c>
      <c r="T982" t="b">
        <v>1</v>
      </c>
      <c r="U982" t="b">
        <v>0</v>
      </c>
      <c r="V982" t="s">
        <v>68</v>
      </c>
      <c r="W982" t="s">
        <v>2040</v>
      </c>
      <c r="X982" t="s">
        <v>2050</v>
      </c>
    </row>
    <row r="983" spans="1:24" ht="46.8" x14ac:dyDescent="0.3">
      <c r="A983">
        <v>981</v>
      </c>
      <c r="B983" t="s">
        <v>1990</v>
      </c>
      <c r="C983" s="3" t="s">
        <v>1991</v>
      </c>
      <c r="D983">
        <v>6700</v>
      </c>
      <c r="E983" s="7">
        <f>IF(ISERROR(F983*H983),0,F983*H983)</f>
        <v>11941</v>
      </c>
      <c r="F983">
        <v>11941</v>
      </c>
      <c r="G983" s="7">
        <f t="shared" si="46"/>
        <v>178.22388059701493</v>
      </c>
      <c r="H983">
        <v>1</v>
      </c>
      <c r="I983" t="s">
        <v>20</v>
      </c>
      <c r="J983" t="s">
        <v>20</v>
      </c>
      <c r="K983" s="7">
        <f t="shared" si="47"/>
        <v>5241</v>
      </c>
      <c r="L983">
        <v>323</v>
      </c>
      <c r="M983" s="6">
        <f>IF(ISERROR(E983/L983),0,E983/L983)</f>
        <v>36.969040247678016</v>
      </c>
      <c r="N983" t="s">
        <v>21</v>
      </c>
      <c r="O983" t="s">
        <v>22</v>
      </c>
      <c r="P983">
        <v>1514181600</v>
      </c>
      <c r="Q983">
        <v>1517032800</v>
      </c>
      <c r="R983" s="10">
        <f t="shared" si="45"/>
        <v>43094.25</v>
      </c>
      <c r="S983" s="10">
        <f t="shared" si="45"/>
        <v>43127.25</v>
      </c>
      <c r="T983" t="b">
        <v>0</v>
      </c>
      <c r="U983" t="b">
        <v>0</v>
      </c>
      <c r="V983" t="s">
        <v>28</v>
      </c>
      <c r="W983" t="s">
        <v>2037</v>
      </c>
      <c r="X983" t="s">
        <v>2043</v>
      </c>
    </row>
    <row r="984" spans="1:24" ht="46.8" x14ac:dyDescent="0.3">
      <c r="A984">
        <v>982</v>
      </c>
      <c r="B984" t="s">
        <v>1992</v>
      </c>
      <c r="C984" s="3" t="s">
        <v>1993</v>
      </c>
      <c r="D984">
        <v>7200</v>
      </c>
      <c r="E984" s="7">
        <f>IF(ISERROR(F984*H984),0,F984*H984)</f>
        <v>6115</v>
      </c>
      <c r="F984">
        <v>6115</v>
      </c>
      <c r="G984" s="7">
        <f t="shared" si="46"/>
        <v>84.930555555555557</v>
      </c>
      <c r="H984">
        <v>1</v>
      </c>
      <c r="I984" t="s">
        <v>14</v>
      </c>
      <c r="J984" t="s">
        <v>14</v>
      </c>
      <c r="K984" s="7">
        <f t="shared" si="47"/>
        <v>-1085</v>
      </c>
      <c r="L984">
        <v>75</v>
      </c>
      <c r="M984" s="6">
        <f>IF(ISERROR(E984/L984),0,E984/L984)</f>
        <v>81.533333333333331</v>
      </c>
      <c r="N984" t="s">
        <v>21</v>
      </c>
      <c r="O984" t="s">
        <v>22</v>
      </c>
      <c r="P984">
        <v>1311051600</v>
      </c>
      <c r="Q984">
        <v>1311224400</v>
      </c>
      <c r="R984" s="10">
        <f t="shared" si="45"/>
        <v>40743.208333333336</v>
      </c>
      <c r="S984" s="10">
        <f t="shared" si="45"/>
        <v>40745.208333333336</v>
      </c>
      <c r="T984" t="b">
        <v>0</v>
      </c>
      <c r="U984" t="b">
        <v>1</v>
      </c>
      <c r="V984" t="s">
        <v>42</v>
      </c>
      <c r="W984" t="s">
        <v>2039</v>
      </c>
      <c r="X984" t="s">
        <v>2045</v>
      </c>
    </row>
    <row r="985" spans="1:24" ht="46.8" x14ac:dyDescent="0.3">
      <c r="A985">
        <v>983</v>
      </c>
      <c r="B985" t="s">
        <v>1994</v>
      </c>
      <c r="C985" s="3" t="s">
        <v>1995</v>
      </c>
      <c r="D985">
        <v>129100</v>
      </c>
      <c r="E985" s="7">
        <f>IF(ISERROR(F985*H985),0,F985*H985)</f>
        <v>188404</v>
      </c>
      <c r="F985">
        <v>188404</v>
      </c>
      <c r="G985" s="7">
        <f t="shared" si="46"/>
        <v>145.93648334624322</v>
      </c>
      <c r="H985">
        <v>1</v>
      </c>
      <c r="I985" t="s">
        <v>20</v>
      </c>
      <c r="J985" t="s">
        <v>20</v>
      </c>
      <c r="K985" s="7">
        <f t="shared" si="47"/>
        <v>59304</v>
      </c>
      <c r="L985">
        <v>2326</v>
      </c>
      <c r="M985" s="6">
        <f>IF(ISERROR(E985/L985),0,E985/L985)</f>
        <v>80.999140154772135</v>
      </c>
      <c r="N985" t="s">
        <v>21</v>
      </c>
      <c r="O985" t="s">
        <v>22</v>
      </c>
      <c r="P985">
        <v>1564894800</v>
      </c>
      <c r="Q985">
        <v>1566190800</v>
      </c>
      <c r="R985" s="10">
        <f t="shared" si="45"/>
        <v>43681.208333333328</v>
      </c>
      <c r="S985" s="10">
        <f t="shared" si="45"/>
        <v>43696.208333333328</v>
      </c>
      <c r="T985" t="b">
        <v>0</v>
      </c>
      <c r="U985" t="b">
        <v>0</v>
      </c>
      <c r="V985" t="s">
        <v>42</v>
      </c>
      <c r="W985" t="s">
        <v>2039</v>
      </c>
      <c r="X985" t="s">
        <v>2045</v>
      </c>
    </row>
    <row r="986" spans="1:24" ht="78" x14ac:dyDescent="0.3">
      <c r="A986">
        <v>984</v>
      </c>
      <c r="B986" t="s">
        <v>1996</v>
      </c>
      <c r="C986" s="3" t="s">
        <v>1997</v>
      </c>
      <c r="D986">
        <v>6500</v>
      </c>
      <c r="E986" s="7">
        <f>IF(ISERROR(F986*H986),0,F986*H986)</f>
        <v>9910</v>
      </c>
      <c r="F986">
        <v>9910</v>
      </c>
      <c r="G986" s="7">
        <f t="shared" si="46"/>
        <v>152.46153846153848</v>
      </c>
      <c r="H986">
        <v>1</v>
      </c>
      <c r="I986" t="s">
        <v>20</v>
      </c>
      <c r="J986" t="s">
        <v>20</v>
      </c>
      <c r="K986" s="7">
        <f t="shared" si="47"/>
        <v>3410</v>
      </c>
      <c r="L986">
        <v>381</v>
      </c>
      <c r="M986" s="6">
        <f>IF(ISERROR(E986/L986),0,E986/L986)</f>
        <v>26.010498687664043</v>
      </c>
      <c r="N986" t="s">
        <v>21</v>
      </c>
      <c r="O986" t="s">
        <v>22</v>
      </c>
      <c r="P986">
        <v>1567918800</v>
      </c>
      <c r="Q986">
        <v>1570165200</v>
      </c>
      <c r="R986" s="10">
        <f t="shared" si="45"/>
        <v>43716.208333333328</v>
      </c>
      <c r="S986" s="10">
        <f t="shared" si="45"/>
        <v>43742.208333333328</v>
      </c>
      <c r="T986" t="b">
        <v>0</v>
      </c>
      <c r="U986" t="b">
        <v>0</v>
      </c>
      <c r="V986" t="s">
        <v>33</v>
      </c>
      <c r="W986" t="s">
        <v>2038</v>
      </c>
      <c r="X986" t="s">
        <v>2044</v>
      </c>
    </row>
    <row r="987" spans="1:24" ht="31.2" x14ac:dyDescent="0.3">
      <c r="A987">
        <v>985</v>
      </c>
      <c r="B987" t="s">
        <v>1998</v>
      </c>
      <c r="C987" s="3" t="s">
        <v>1999</v>
      </c>
      <c r="D987">
        <v>170600</v>
      </c>
      <c r="E987" s="7">
        <f>IF(ISERROR(F987*H987),0,F987*H987)</f>
        <v>114523</v>
      </c>
      <c r="F987">
        <v>114523</v>
      </c>
      <c r="G987" s="7">
        <f t="shared" si="46"/>
        <v>67.129542790152414</v>
      </c>
      <c r="H987">
        <v>1</v>
      </c>
      <c r="I987" t="s">
        <v>14</v>
      </c>
      <c r="J987" t="s">
        <v>14</v>
      </c>
      <c r="K987" s="7">
        <f t="shared" si="47"/>
        <v>-56077</v>
      </c>
      <c r="L987">
        <v>4405</v>
      </c>
      <c r="M987" s="6">
        <f>IF(ISERROR(E987/L987),0,E987/L987)</f>
        <v>25.998410896708286</v>
      </c>
      <c r="N987" t="s">
        <v>21</v>
      </c>
      <c r="O987" t="s">
        <v>22</v>
      </c>
      <c r="P987">
        <v>1386309600</v>
      </c>
      <c r="Q987">
        <v>1388556000</v>
      </c>
      <c r="R987" s="10">
        <f t="shared" si="45"/>
        <v>41614.25</v>
      </c>
      <c r="S987" s="10">
        <f t="shared" si="45"/>
        <v>41640.25</v>
      </c>
      <c r="T987" t="b">
        <v>0</v>
      </c>
      <c r="U987" t="b">
        <v>1</v>
      </c>
      <c r="V987" t="s">
        <v>23</v>
      </c>
      <c r="W987" t="s">
        <v>2036</v>
      </c>
      <c r="X987" t="s">
        <v>2042</v>
      </c>
    </row>
    <row r="988" spans="1:24" ht="46.8" x14ac:dyDescent="0.3">
      <c r="A988">
        <v>986</v>
      </c>
      <c r="B988" t="s">
        <v>2000</v>
      </c>
      <c r="C988" s="3" t="s">
        <v>2001</v>
      </c>
      <c r="D988">
        <v>7800</v>
      </c>
      <c r="E988" s="7">
        <f>IF(ISERROR(F988*H988),0,F988*H988)</f>
        <v>3144</v>
      </c>
      <c r="F988">
        <v>3144</v>
      </c>
      <c r="G988" s="7">
        <f t="shared" si="46"/>
        <v>40.307692307692307</v>
      </c>
      <c r="H988">
        <v>1</v>
      </c>
      <c r="I988" t="s">
        <v>14</v>
      </c>
      <c r="J988" t="s">
        <v>14</v>
      </c>
      <c r="K988" s="7">
        <f t="shared" si="47"/>
        <v>-4656</v>
      </c>
      <c r="L988">
        <v>92</v>
      </c>
      <c r="M988" s="6">
        <f>IF(ISERROR(E988/L988),0,E988/L988)</f>
        <v>34.173913043478258</v>
      </c>
      <c r="N988" t="s">
        <v>21</v>
      </c>
      <c r="O988" t="s">
        <v>22</v>
      </c>
      <c r="P988">
        <v>1301979600</v>
      </c>
      <c r="Q988">
        <v>1303189200</v>
      </c>
      <c r="R988" s="10">
        <f t="shared" si="45"/>
        <v>40638.208333333336</v>
      </c>
      <c r="S988" s="10">
        <f t="shared" si="45"/>
        <v>40652.208333333336</v>
      </c>
      <c r="T988" t="b">
        <v>0</v>
      </c>
      <c r="U988" t="b">
        <v>0</v>
      </c>
      <c r="V988" t="s">
        <v>23</v>
      </c>
      <c r="W988" t="s">
        <v>2036</v>
      </c>
      <c r="X988" t="s">
        <v>2042</v>
      </c>
    </row>
    <row r="989" spans="1:24" ht="46.8" x14ac:dyDescent="0.3">
      <c r="A989">
        <v>987</v>
      </c>
      <c r="B989" t="s">
        <v>2002</v>
      </c>
      <c r="C989" s="3" t="s">
        <v>2003</v>
      </c>
      <c r="D989">
        <v>6200</v>
      </c>
      <c r="E989" s="7">
        <f>IF(ISERROR(F989*H989),0,F989*H989)</f>
        <v>13441</v>
      </c>
      <c r="F989">
        <v>13441</v>
      </c>
      <c r="G989" s="7">
        <f t="shared" si="46"/>
        <v>216.79032258064518</v>
      </c>
      <c r="H989">
        <v>1</v>
      </c>
      <c r="I989" t="s">
        <v>20</v>
      </c>
      <c r="J989" t="s">
        <v>20</v>
      </c>
      <c r="K989" s="7">
        <f t="shared" si="47"/>
        <v>7241</v>
      </c>
      <c r="L989">
        <v>480</v>
      </c>
      <c r="M989" s="6">
        <f>IF(ISERROR(E989/L989),0,E989/L989)</f>
        <v>28.002083333333335</v>
      </c>
      <c r="N989" t="s">
        <v>21</v>
      </c>
      <c r="O989" t="s">
        <v>22</v>
      </c>
      <c r="P989">
        <v>1493269200</v>
      </c>
      <c r="Q989">
        <v>1494478800</v>
      </c>
      <c r="R989" s="10">
        <f t="shared" si="45"/>
        <v>42852.208333333328</v>
      </c>
      <c r="S989" s="10">
        <f t="shared" si="45"/>
        <v>42866.208333333328</v>
      </c>
      <c r="T989" t="b">
        <v>0</v>
      </c>
      <c r="U989" t="b">
        <v>0</v>
      </c>
      <c r="V989" t="s">
        <v>42</v>
      </c>
      <c r="W989" t="s">
        <v>2039</v>
      </c>
      <c r="X989" t="s">
        <v>2045</v>
      </c>
    </row>
    <row r="990" spans="1:24" ht="62.4" x14ac:dyDescent="0.3">
      <c r="A990">
        <v>988</v>
      </c>
      <c r="B990" t="s">
        <v>2004</v>
      </c>
      <c r="C990" s="3" t="s">
        <v>2005</v>
      </c>
      <c r="D990">
        <v>9400</v>
      </c>
      <c r="E990" s="7">
        <f>IF(ISERROR(F990*H990),0,F990*H990)</f>
        <v>4899</v>
      </c>
      <c r="F990">
        <v>4899</v>
      </c>
      <c r="G990" s="7">
        <f t="shared" si="46"/>
        <v>52.117021276595743</v>
      </c>
      <c r="H990">
        <v>1</v>
      </c>
      <c r="I990" t="s">
        <v>14</v>
      </c>
      <c r="J990" t="s">
        <v>14</v>
      </c>
      <c r="K990" s="7">
        <f t="shared" si="47"/>
        <v>-4501</v>
      </c>
      <c r="L990">
        <v>64</v>
      </c>
      <c r="M990" s="6">
        <f>IF(ISERROR(E990/L990),0,E990/L990)</f>
        <v>76.546875</v>
      </c>
      <c r="N990" t="s">
        <v>21</v>
      </c>
      <c r="O990" t="s">
        <v>22</v>
      </c>
      <c r="P990">
        <v>1478930400</v>
      </c>
      <c r="Q990">
        <v>1480744800</v>
      </c>
      <c r="R990" s="10">
        <f t="shared" si="45"/>
        <v>42686.25</v>
      </c>
      <c r="S990" s="10">
        <f t="shared" si="45"/>
        <v>42707.25</v>
      </c>
      <c r="T990" t="b">
        <v>0</v>
      </c>
      <c r="U990" t="b">
        <v>0</v>
      </c>
      <c r="V990" t="s">
        <v>133</v>
      </c>
      <c r="W990" t="s">
        <v>2040</v>
      </c>
      <c r="X990" t="s">
        <v>2058</v>
      </c>
    </row>
    <row r="991" spans="1:24" ht="46.8" x14ac:dyDescent="0.3">
      <c r="A991">
        <v>989</v>
      </c>
      <c r="B991" t="s">
        <v>2006</v>
      </c>
      <c r="C991" s="3" t="s">
        <v>2007</v>
      </c>
      <c r="D991">
        <v>2400</v>
      </c>
      <c r="E991" s="7">
        <f>IF(ISERROR(F991*H991),0,F991*H991)</f>
        <v>11990</v>
      </c>
      <c r="F991">
        <v>11990</v>
      </c>
      <c r="G991" s="7">
        <f t="shared" si="46"/>
        <v>499.58333333333337</v>
      </c>
      <c r="H991">
        <v>1</v>
      </c>
      <c r="I991" t="s">
        <v>20</v>
      </c>
      <c r="J991" t="s">
        <v>20</v>
      </c>
      <c r="K991" s="7">
        <f t="shared" si="47"/>
        <v>9590</v>
      </c>
      <c r="L991">
        <v>226</v>
      </c>
      <c r="M991" s="6">
        <f>IF(ISERROR(E991/L991),0,E991/L991)</f>
        <v>53.053097345132741</v>
      </c>
      <c r="N991" t="s">
        <v>21</v>
      </c>
      <c r="O991" t="s">
        <v>22</v>
      </c>
      <c r="P991">
        <v>1555390800</v>
      </c>
      <c r="Q991">
        <v>1555822800</v>
      </c>
      <c r="R991" s="10">
        <f t="shared" si="45"/>
        <v>43571.208333333328</v>
      </c>
      <c r="S991" s="10">
        <f t="shared" si="45"/>
        <v>43576.208333333328</v>
      </c>
      <c r="T991" t="b">
        <v>0</v>
      </c>
      <c r="U991" t="b">
        <v>0</v>
      </c>
      <c r="V991" t="s">
        <v>206</v>
      </c>
      <c r="W991" t="s">
        <v>2040</v>
      </c>
      <c r="X991" t="s">
        <v>2061</v>
      </c>
    </row>
    <row r="992" spans="1:24" ht="62.4" x14ac:dyDescent="0.3">
      <c r="A992">
        <v>990</v>
      </c>
      <c r="B992" t="s">
        <v>2008</v>
      </c>
      <c r="C992" s="3" t="s">
        <v>2009</v>
      </c>
      <c r="D992">
        <v>7800</v>
      </c>
      <c r="E992" s="7">
        <f>IF(ISERROR(F992*H992),0,F992*H992)</f>
        <v>6839</v>
      </c>
      <c r="F992">
        <v>6839</v>
      </c>
      <c r="G992" s="7">
        <f t="shared" si="46"/>
        <v>87.679487179487182</v>
      </c>
      <c r="H992">
        <v>1</v>
      </c>
      <c r="I992" t="s">
        <v>14</v>
      </c>
      <c r="J992" t="s">
        <v>14</v>
      </c>
      <c r="K992" s="7">
        <f t="shared" si="47"/>
        <v>-961</v>
      </c>
      <c r="L992">
        <v>64</v>
      </c>
      <c r="M992" s="6">
        <f>IF(ISERROR(E992/L992),0,E992/L992)</f>
        <v>106.859375</v>
      </c>
      <c r="N992" t="s">
        <v>21</v>
      </c>
      <c r="O992" t="s">
        <v>22</v>
      </c>
      <c r="P992">
        <v>1456984800</v>
      </c>
      <c r="Q992">
        <v>1458882000</v>
      </c>
      <c r="R992" s="10">
        <f t="shared" si="45"/>
        <v>42432.25</v>
      </c>
      <c r="S992" s="10">
        <f t="shared" si="45"/>
        <v>42454.208333333328</v>
      </c>
      <c r="T992" t="b">
        <v>0</v>
      </c>
      <c r="U992" t="b">
        <v>1</v>
      </c>
      <c r="V992" t="s">
        <v>53</v>
      </c>
      <c r="W992" t="s">
        <v>2039</v>
      </c>
      <c r="X992" t="s">
        <v>2047</v>
      </c>
    </row>
    <row r="993" spans="1:24" ht="46.8" x14ac:dyDescent="0.3">
      <c r="A993">
        <v>991</v>
      </c>
      <c r="B993" t="s">
        <v>1080</v>
      </c>
      <c r="C993" s="3" t="s">
        <v>2010</v>
      </c>
      <c r="D993">
        <v>9800</v>
      </c>
      <c r="E993" s="7">
        <f>IF(ISERROR(F993*H993),0,F993*H993)</f>
        <v>11091</v>
      </c>
      <c r="F993">
        <v>11091</v>
      </c>
      <c r="G993" s="7">
        <f t="shared" si="46"/>
        <v>113.17346938775511</v>
      </c>
      <c r="H993">
        <v>1</v>
      </c>
      <c r="I993" t="s">
        <v>20</v>
      </c>
      <c r="J993" t="s">
        <v>20</v>
      </c>
      <c r="K993" s="7">
        <f t="shared" si="47"/>
        <v>1291</v>
      </c>
      <c r="L993">
        <v>241</v>
      </c>
      <c r="M993" s="6">
        <f>IF(ISERROR(E993/L993),0,E993/L993)</f>
        <v>46.020746887966808</v>
      </c>
      <c r="N993" t="s">
        <v>21</v>
      </c>
      <c r="O993" t="s">
        <v>22</v>
      </c>
      <c r="P993">
        <v>1411621200</v>
      </c>
      <c r="Q993">
        <v>1411966800</v>
      </c>
      <c r="R993" s="10">
        <f t="shared" si="45"/>
        <v>41907.208333333336</v>
      </c>
      <c r="S993" s="10">
        <f t="shared" si="45"/>
        <v>41911.208333333336</v>
      </c>
      <c r="T993" t="b">
        <v>0</v>
      </c>
      <c r="U993" t="b">
        <v>1</v>
      </c>
      <c r="V993" t="s">
        <v>23</v>
      </c>
      <c r="W993" t="s">
        <v>2036</v>
      </c>
      <c r="X993" t="s">
        <v>2042</v>
      </c>
    </row>
    <row r="994" spans="1:24" ht="46.8" x14ac:dyDescent="0.3">
      <c r="A994">
        <v>992</v>
      </c>
      <c r="B994" t="s">
        <v>2011</v>
      </c>
      <c r="C994" s="3" t="s">
        <v>2012</v>
      </c>
      <c r="D994">
        <v>3100</v>
      </c>
      <c r="E994" s="7">
        <f>IF(ISERROR(F994*H994),0,F994*H994)</f>
        <v>13223</v>
      </c>
      <c r="F994">
        <v>13223</v>
      </c>
      <c r="G994" s="7">
        <f t="shared" si="46"/>
        <v>426.54838709677421</v>
      </c>
      <c r="H994">
        <v>1</v>
      </c>
      <c r="I994" t="s">
        <v>20</v>
      </c>
      <c r="J994" s="20" t="s">
        <v>20</v>
      </c>
      <c r="K994" s="7">
        <f t="shared" si="47"/>
        <v>10123</v>
      </c>
      <c r="L994">
        <v>132</v>
      </c>
      <c r="M994" s="6">
        <f>IF(ISERROR(E994/L994),0,E994/L994)</f>
        <v>100.17424242424242</v>
      </c>
      <c r="N994" t="s">
        <v>21</v>
      </c>
      <c r="O994" t="s">
        <v>22</v>
      </c>
      <c r="P994">
        <v>1525669200</v>
      </c>
      <c r="Q994">
        <v>1526878800</v>
      </c>
      <c r="R994" s="10">
        <f t="shared" si="45"/>
        <v>43227.208333333328</v>
      </c>
      <c r="S994" s="10">
        <f t="shared" si="45"/>
        <v>43241.208333333328</v>
      </c>
      <c r="T994" t="b">
        <v>0</v>
      </c>
      <c r="U994" t="b">
        <v>1</v>
      </c>
      <c r="V994" t="s">
        <v>53</v>
      </c>
      <c r="W994" t="s">
        <v>2039</v>
      </c>
      <c r="X994" t="s">
        <v>2047</v>
      </c>
    </row>
    <row r="995" spans="1:24" ht="46.8" x14ac:dyDescent="0.3">
      <c r="A995">
        <v>993</v>
      </c>
      <c r="B995" t="s">
        <v>2013</v>
      </c>
      <c r="C995" s="3" t="s">
        <v>2014</v>
      </c>
      <c r="D995">
        <v>9800</v>
      </c>
      <c r="E995" s="7">
        <f>IF(ISERROR(F995*H995),0,F995*H995)</f>
        <v>8520.9600000000009</v>
      </c>
      <c r="F995">
        <v>7608</v>
      </c>
      <c r="G995" s="7">
        <f t="shared" si="46"/>
        <v>86.948571428571441</v>
      </c>
      <c r="H995">
        <v>1.1200000000000001</v>
      </c>
      <c r="I995" t="s">
        <v>74</v>
      </c>
      <c r="J995" t="s">
        <v>74</v>
      </c>
      <c r="K995" s="7">
        <f t="shared" si="47"/>
        <v>-1279.0399999999991</v>
      </c>
      <c r="L995">
        <v>75</v>
      </c>
      <c r="M995" s="6">
        <f>IF(ISERROR(E995/L995),0,E995/L995)</f>
        <v>113.61280000000001</v>
      </c>
      <c r="N995" t="s">
        <v>107</v>
      </c>
      <c r="O995" t="s">
        <v>108</v>
      </c>
      <c r="P995">
        <v>1450936800</v>
      </c>
      <c r="Q995">
        <v>1452405600</v>
      </c>
      <c r="R995" s="10">
        <f t="shared" si="45"/>
        <v>42362.25</v>
      </c>
      <c r="S995" s="10">
        <f t="shared" si="45"/>
        <v>42379.25</v>
      </c>
      <c r="T995" t="b">
        <v>0</v>
      </c>
      <c r="U995" t="b">
        <v>1</v>
      </c>
      <c r="V995" t="s">
        <v>122</v>
      </c>
      <c r="W995" t="s">
        <v>2056</v>
      </c>
      <c r="X995" t="s">
        <v>2057</v>
      </c>
    </row>
    <row r="996" spans="1:24" ht="46.8" x14ac:dyDescent="0.3">
      <c r="A996">
        <v>994</v>
      </c>
      <c r="B996" t="s">
        <v>2015</v>
      </c>
      <c r="C996" s="3" t="s">
        <v>2016</v>
      </c>
      <c r="D996">
        <v>141100</v>
      </c>
      <c r="E996" s="7">
        <f>IF(ISERROR(F996*H996),0,F996*H996)</f>
        <v>74073</v>
      </c>
      <c r="F996">
        <v>74073</v>
      </c>
      <c r="G996" s="7">
        <f t="shared" si="46"/>
        <v>52.496810772501767</v>
      </c>
      <c r="H996">
        <v>1</v>
      </c>
      <c r="I996" t="s">
        <v>14</v>
      </c>
      <c r="J996" t="s">
        <v>14</v>
      </c>
      <c r="K996" s="7">
        <f t="shared" si="47"/>
        <v>-67027</v>
      </c>
      <c r="L996">
        <v>842</v>
      </c>
      <c r="M996" s="6">
        <f>IF(ISERROR(E996/L996),0,E996/L996)</f>
        <v>87.972684085510693</v>
      </c>
      <c r="N996" t="s">
        <v>21</v>
      </c>
      <c r="O996" t="s">
        <v>22</v>
      </c>
      <c r="P996">
        <v>1413522000</v>
      </c>
      <c r="Q996">
        <v>1414040400</v>
      </c>
      <c r="R996" s="10">
        <f t="shared" si="45"/>
        <v>41929.208333333336</v>
      </c>
      <c r="S996" s="10">
        <f t="shared" si="45"/>
        <v>41935.208333333336</v>
      </c>
      <c r="T996" t="b">
        <v>0</v>
      </c>
      <c r="U996" t="b">
        <v>1</v>
      </c>
      <c r="V996" t="s">
        <v>206</v>
      </c>
      <c r="W996" t="s">
        <v>2040</v>
      </c>
      <c r="X996" t="s">
        <v>2061</v>
      </c>
    </row>
    <row r="997" spans="1:24" ht="62.4" x14ac:dyDescent="0.3">
      <c r="A997">
        <v>995</v>
      </c>
      <c r="B997" t="s">
        <v>2017</v>
      </c>
      <c r="C997" s="3" t="s">
        <v>2018</v>
      </c>
      <c r="D997">
        <v>97300</v>
      </c>
      <c r="E997" s="7">
        <f>IF(ISERROR(F997*H997),0,F997*H997)</f>
        <v>153216</v>
      </c>
      <c r="F997">
        <v>153216</v>
      </c>
      <c r="G997" s="7">
        <f t="shared" si="46"/>
        <v>157.46762589928059</v>
      </c>
      <c r="H997">
        <v>1</v>
      </c>
      <c r="I997" t="s">
        <v>20</v>
      </c>
      <c r="J997" s="21" t="s">
        <v>20</v>
      </c>
      <c r="K997" s="7">
        <f t="shared" si="47"/>
        <v>55916</v>
      </c>
      <c r="L997">
        <v>2043</v>
      </c>
      <c r="M997" s="6">
        <f>IF(ISERROR(E997/L997),0,E997/L997)</f>
        <v>74.995594713656388</v>
      </c>
      <c r="N997" t="s">
        <v>21</v>
      </c>
      <c r="O997" t="s">
        <v>22</v>
      </c>
      <c r="P997">
        <v>1541307600</v>
      </c>
      <c r="Q997">
        <v>1543816800</v>
      </c>
      <c r="R997" s="10">
        <f t="shared" si="45"/>
        <v>43408.208333333328</v>
      </c>
      <c r="S997" s="10">
        <f t="shared" si="45"/>
        <v>43437.25</v>
      </c>
      <c r="T997" t="b">
        <v>0</v>
      </c>
      <c r="U997" t="b">
        <v>1</v>
      </c>
      <c r="V997" t="s">
        <v>17</v>
      </c>
      <c r="W997" t="s">
        <v>2035</v>
      </c>
      <c r="X997" t="s">
        <v>2041</v>
      </c>
    </row>
    <row r="998" spans="1:24" ht="78" x14ac:dyDescent="0.3">
      <c r="A998">
        <v>996</v>
      </c>
      <c r="B998" t="s">
        <v>2019</v>
      </c>
      <c r="C998" s="3" t="s">
        <v>2020</v>
      </c>
      <c r="D998">
        <v>6600</v>
      </c>
      <c r="E998" s="7">
        <f>IF(ISERROR(F998*H998),0,F998*H998)</f>
        <v>4814</v>
      </c>
      <c r="F998">
        <v>4814</v>
      </c>
      <c r="G998" s="7">
        <f t="shared" si="46"/>
        <v>72.939393939393938</v>
      </c>
      <c r="H998">
        <v>1</v>
      </c>
      <c r="I998" t="s">
        <v>14</v>
      </c>
      <c r="J998" t="s">
        <v>14</v>
      </c>
      <c r="K998" s="7">
        <f t="shared" si="47"/>
        <v>-1786</v>
      </c>
      <c r="L998">
        <v>112</v>
      </c>
      <c r="M998" s="6">
        <f>IF(ISERROR(E998/L998),0,E998/L998)</f>
        <v>42.982142857142854</v>
      </c>
      <c r="N998" t="s">
        <v>21</v>
      </c>
      <c r="O998" t="s">
        <v>22</v>
      </c>
      <c r="P998">
        <v>1357106400</v>
      </c>
      <c r="Q998">
        <v>1359698400</v>
      </c>
      <c r="R998" s="10">
        <f t="shared" si="45"/>
        <v>41276.25</v>
      </c>
      <c r="S998" s="10">
        <f t="shared" si="45"/>
        <v>41306.25</v>
      </c>
      <c r="T998" t="b">
        <v>0</v>
      </c>
      <c r="U998" t="b">
        <v>0</v>
      </c>
      <c r="V998" t="s">
        <v>33</v>
      </c>
      <c r="W998" t="s">
        <v>2038</v>
      </c>
      <c r="X998" t="s">
        <v>2044</v>
      </c>
    </row>
    <row r="999" spans="1:24" ht="46.8" x14ac:dyDescent="0.3">
      <c r="A999">
        <v>997</v>
      </c>
      <c r="B999" t="s">
        <v>2021</v>
      </c>
      <c r="C999" s="3" t="s">
        <v>2022</v>
      </c>
      <c r="D999">
        <v>7600</v>
      </c>
      <c r="E999" s="7">
        <f>IF(ISERROR(F999*H999),0,F999*H999)</f>
        <v>5155.3600000000006</v>
      </c>
      <c r="F999">
        <v>4603</v>
      </c>
      <c r="G999" s="7">
        <f t="shared" si="46"/>
        <v>67.833684210526329</v>
      </c>
      <c r="H999">
        <v>1.1200000000000001</v>
      </c>
      <c r="I999" t="s">
        <v>74</v>
      </c>
      <c r="J999" t="s">
        <v>74</v>
      </c>
      <c r="K999" s="7">
        <f t="shared" si="47"/>
        <v>-2444.6399999999994</v>
      </c>
      <c r="L999">
        <v>139</v>
      </c>
      <c r="M999" s="6">
        <f>IF(ISERROR(E999/L999),0,E999/L999)</f>
        <v>37.088920863309355</v>
      </c>
      <c r="N999" t="s">
        <v>107</v>
      </c>
      <c r="O999" t="s">
        <v>108</v>
      </c>
      <c r="P999">
        <v>1390197600</v>
      </c>
      <c r="Q999">
        <v>1390629600</v>
      </c>
      <c r="R999" s="10">
        <f t="shared" si="45"/>
        <v>41659.25</v>
      </c>
      <c r="S999" s="10">
        <f t="shared" si="45"/>
        <v>41664.25</v>
      </c>
      <c r="T999" t="b">
        <v>0</v>
      </c>
      <c r="U999" t="b">
        <v>0</v>
      </c>
      <c r="V999" t="s">
        <v>33</v>
      </c>
      <c r="W999" t="s">
        <v>2038</v>
      </c>
      <c r="X999" t="s">
        <v>2044</v>
      </c>
    </row>
    <row r="1000" spans="1:24" ht="62.4" x14ac:dyDescent="0.3">
      <c r="A1000">
        <v>998</v>
      </c>
      <c r="B1000" t="s">
        <v>2023</v>
      </c>
      <c r="C1000" s="3" t="s">
        <v>2024</v>
      </c>
      <c r="D1000">
        <v>66600</v>
      </c>
      <c r="E1000" s="7">
        <f>IF(ISERROR(F1000*H1000),0,F1000*H1000)</f>
        <v>37823</v>
      </c>
      <c r="F1000">
        <v>37823</v>
      </c>
      <c r="G1000" s="7">
        <f t="shared" si="46"/>
        <v>56.791291291291287</v>
      </c>
      <c r="H1000">
        <v>1</v>
      </c>
      <c r="I1000" t="s">
        <v>14</v>
      </c>
      <c r="J1000" t="s">
        <v>14</v>
      </c>
      <c r="K1000" s="7">
        <f t="shared" si="47"/>
        <v>-28777</v>
      </c>
      <c r="L1000">
        <v>374</v>
      </c>
      <c r="M1000" s="6">
        <f>IF(ISERROR(E1000/L1000),0,E1000/L1000)</f>
        <v>101.13101604278074</v>
      </c>
      <c r="N1000" t="s">
        <v>21</v>
      </c>
      <c r="O1000" t="s">
        <v>22</v>
      </c>
      <c r="P1000">
        <v>1265868000</v>
      </c>
      <c r="Q1000">
        <v>1267077600</v>
      </c>
      <c r="R1000" s="10">
        <f t="shared" si="45"/>
        <v>40220.25</v>
      </c>
      <c r="S1000" s="10">
        <f t="shared" si="45"/>
        <v>40234.25</v>
      </c>
      <c r="T1000" t="b">
        <v>0</v>
      </c>
      <c r="U1000" t="b">
        <v>1</v>
      </c>
      <c r="V1000" t="s">
        <v>60</v>
      </c>
      <c r="W1000" t="s">
        <v>2036</v>
      </c>
      <c r="X1000" t="s">
        <v>2048</v>
      </c>
    </row>
    <row r="1001" spans="1:24" ht="31.2" x14ac:dyDescent="0.3">
      <c r="A1001">
        <v>999</v>
      </c>
      <c r="B1001" t="s">
        <v>2025</v>
      </c>
      <c r="C1001" s="3" t="s">
        <v>2026</v>
      </c>
      <c r="D1001">
        <v>111100</v>
      </c>
      <c r="E1001" s="7">
        <f>IF(ISERROR(F1001*H1001),0,F1001*H1001)</f>
        <v>62819</v>
      </c>
      <c r="F1001">
        <v>62819</v>
      </c>
      <c r="G1001" s="7">
        <f t="shared" si="46"/>
        <v>56.542754275427541</v>
      </c>
      <c r="H1001">
        <v>1</v>
      </c>
      <c r="I1001" t="s">
        <v>74</v>
      </c>
      <c r="J1001" t="s">
        <v>74</v>
      </c>
      <c r="K1001" s="7">
        <f t="shared" si="47"/>
        <v>-48281</v>
      </c>
      <c r="L1001">
        <v>1122</v>
      </c>
      <c r="M1001" s="6">
        <f>IF(ISERROR(E1001/L1001),0,E1001/L1001)</f>
        <v>55.98841354723708</v>
      </c>
      <c r="N1001" t="s">
        <v>21</v>
      </c>
      <c r="O1001" t="s">
        <v>22</v>
      </c>
      <c r="P1001">
        <v>1467176400</v>
      </c>
      <c r="Q1001">
        <v>1467781200</v>
      </c>
      <c r="R1001" s="10">
        <f t="shared" si="45"/>
        <v>42550.208333333328</v>
      </c>
      <c r="S1001" s="10">
        <f t="shared" si="45"/>
        <v>42557.208333333328</v>
      </c>
      <c r="T1001" t="b">
        <v>0</v>
      </c>
      <c r="U1001" t="b">
        <v>0</v>
      </c>
      <c r="V1001" t="s">
        <v>17</v>
      </c>
      <c r="W1001" t="s">
        <v>2035</v>
      </c>
      <c r="X1001" t="s">
        <v>2041</v>
      </c>
    </row>
    <row r="1002" spans="1:24" x14ac:dyDescent="0.3">
      <c r="E1002" s="7"/>
    </row>
    <row r="1048553" spans="7:7" x14ac:dyDescent="0.3">
      <c r="G1048553" s="7"/>
    </row>
  </sheetData>
  <autoFilter ref="A1:Y1001" xr:uid="{28E8F206-6CD1-4865-B19E-9450C5E4D5DD}"/>
  <conditionalFormatting sqref="O2:O1001">
    <cfRule type="containsText" dxfId="76" priority="31" operator="containsText" text="canceled">
      <formula>NOT(ISERROR(SEARCH("canceled",O2)))</formula>
    </cfRule>
    <cfRule type="containsText" dxfId="75" priority="32" operator="containsText" text="live">
      <formula>NOT(ISERROR(SEARCH("live",O2)))</formula>
    </cfRule>
    <cfRule type="containsText" dxfId="74" priority="33" operator="containsText" text="failed">
      <formula>NOT(ISERROR(SEARCH("failed",O2)))</formula>
    </cfRule>
    <cfRule type="containsText" dxfId="73" priority="34" operator="containsText" text="successful">
      <formula>NOT(ISERROR(SEARCH("successful",O2)))</formula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36" operator="containsText" text="sucessful">
      <formula>NOT(ISERROR(SEARCH("sucessful",O2)))</formula>
    </cfRule>
  </conditionalFormatting>
  <conditionalFormatting sqref="J2:J1001">
    <cfRule type="containsText" dxfId="72" priority="29" operator="containsText" text="Successful">
      <formula>NOT(ISERROR(SEARCH("Successful",J2)))</formula>
    </cfRule>
  </conditionalFormatting>
  <conditionalFormatting sqref="J1:J1001">
    <cfRule type="containsText" dxfId="71" priority="11" operator="containsText" text="failed">
      <formula>NOT(ISERROR(SEARCH("failed",J1)))</formula>
    </cfRule>
    <cfRule type="containsText" dxfId="70" priority="12" operator="containsText" text="canceled">
      <formula>NOT(ISERROR(SEARCH("canceled",J1)))</formula>
    </cfRule>
    <cfRule type="containsText" dxfId="69" priority="13" operator="containsText" text="live">
      <formula>NOT(ISERROR(SEARCH("live",J1)))</formula>
    </cfRule>
    <cfRule type="containsText" dxfId="68" priority="14" operator="containsText" text="successful">
      <formula>NOT(ISERROR(SEARCH("successful",J1)))</formula>
    </cfRule>
    <cfRule type="containsText" dxfId="67" priority="15" operator="containsText" text="canceled">
      <formula>NOT(ISERROR(SEARCH("canceled",J1)))</formula>
    </cfRule>
    <cfRule type="containsText" dxfId="66" priority="16" operator="containsText" text="canceled">
      <formula>NOT(ISERROR(SEARCH("canceled",J1)))</formula>
    </cfRule>
    <cfRule type="containsText" dxfId="65" priority="26" operator="containsText" text="canceled">
      <formula>NOT(ISERROR(SEARCH("canceled",J1)))</formula>
    </cfRule>
    <cfRule type="containsText" dxfId="64" priority="27" operator="containsText" text="canceled">
      <formula>NOT(ISERROR(SEARCH("canceled",J1)))</formula>
    </cfRule>
    <cfRule type="containsText" dxfId="63" priority="28" operator="containsText" text="sucessfull">
      <formula>NOT(ISERROR(SEARCH("sucessfull",J1)))</formula>
    </cfRule>
  </conditionalFormatting>
  <conditionalFormatting sqref="J1:J995">
    <cfRule type="containsText" dxfId="62" priority="17" operator="containsText" text="successful">
      <formula>NOT(ISERROR(SEARCH("successful",J1)))</formula>
    </cfRule>
    <cfRule type="containsText" dxfId="61" priority="18" operator="containsText" text="canceled">
      <formula>NOT(ISERROR(SEARCH("canceled",J1)))</formula>
    </cfRule>
    <cfRule type="containsText" dxfId="60" priority="19" operator="containsText" text="canceled">
      <formula>NOT(ISERROR(SEARCH("canceled",J1)))</formula>
    </cfRule>
  </conditionalFormatting>
  <conditionalFormatting sqref="G2:G1001">
    <cfRule type="colorScale" priority="1">
      <colorScale>
        <cfvo type="formula" val="&quot;0-99&quot;"/>
        <cfvo type="formula" val="&quot;100-199&quot;"/>
        <cfvo type="formula" val="&quot;200-2400&quot;"/>
        <color rgb="FFF8696B"/>
        <color rgb="FF00B050"/>
        <color theme="8" tint="-0.249977111117893"/>
      </colorScale>
    </cfRule>
    <cfRule type="colorScale" priority="2">
      <colorScale>
        <cfvo type="formula" val="&quot;0-99&quot;"/>
        <cfvo type="formula" val="&quot;100-199&quot;"/>
        <cfvo type="formula" val="&quot;200-2400&quot;"/>
        <color rgb="FFF8696B"/>
        <color theme="9" tint="-0.249977111117893"/>
        <color theme="4"/>
      </colorScale>
    </cfRule>
    <cfRule type="colorScale" priority="3">
      <colorScale>
        <cfvo type="formula" val="&quot;0-99&quot;"/>
        <cfvo type="formula" val="&quot;100-199&quot;"/>
        <cfvo type="formula" val="&quot;200-2400&quot;"/>
        <color rgb="FFF8696B"/>
        <color rgb="FF92D050"/>
        <color theme="4"/>
      </colorScale>
    </cfRule>
    <cfRule type="colorScale" priority="5">
      <colorScale>
        <cfvo type="num" val="&quot;0-99&quot;"/>
        <cfvo type="num" val="&quot;100-199&quot;"/>
        <cfvo type="num" val="&quot;200-2400&quot;"/>
        <color rgb="FF63BE7B"/>
        <color rgb="FFFCFCFF"/>
        <color rgb="FFF8696B"/>
      </colorScale>
    </cfRule>
    <cfRule type="colorScale" priority="7">
      <colorScale>
        <cfvo type="num" val="&quot;0-99&quot;"/>
        <cfvo type="num" val="&quot;100-199&quot;"/>
        <cfvo type="num" val="&quot;200-2400&quot;"/>
        <color rgb="FFF8696B"/>
        <color rgb="FF92D050"/>
        <color rgb="FF0070C0"/>
      </colorScale>
    </cfRule>
    <cfRule type="colorScale" priority="8">
      <colorScale>
        <cfvo type="min"/>
        <cfvo type="percentile" val="50"/>
        <cfvo type="max"/>
        <color rgb="FFF8696B"/>
        <color theme="9"/>
        <color rgb="FF0070C0"/>
      </colorScale>
    </cfRule>
    <cfRule type="colorScale" priority="9">
      <colorScale>
        <cfvo type="num" val="&quot;0-99&quot;"/>
        <cfvo type="num" val="&quot;100-199&quot;"/>
        <cfvo type="num" val="&quot;200+&quot;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theme="9" tint="-0.249977111117893"/>
        <color theme="8" tint="-0.249977111117893"/>
      </colorScale>
    </cfRule>
  </conditionalFormatting>
  <conditionalFormatting sqref="G1:G1001">
    <cfRule type="cellIs" dxfId="59" priority="4" operator="between">
      <formula>200</formula>
      <formula>2400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978E3-E210-4031-A8E3-6D758FE3E41A}">
  <dimension ref="A1:H9"/>
  <sheetViews>
    <sheetView workbookViewId="0">
      <selection activeCell="C19" sqref="C19"/>
    </sheetView>
  </sheetViews>
  <sheetFormatPr defaultRowHeight="15.6" x14ac:dyDescent="0.3"/>
  <cols>
    <col min="1" max="1" width="12.296875" bestFit="1" customWidth="1"/>
    <col min="2" max="2" width="22.59765625" bestFit="1" customWidth="1"/>
    <col min="3" max="3" width="26.69921875" bestFit="1" customWidth="1"/>
    <col min="4" max="4" width="11.8984375" bestFit="1" customWidth="1"/>
    <col min="5" max="5" width="8.69921875" customWidth="1"/>
    <col min="6" max="9" width="9.796875" customWidth="1"/>
    <col min="10" max="11" width="11.8984375" bestFit="1" customWidth="1"/>
    <col min="12" max="12" width="1.8984375" bestFit="1" customWidth="1"/>
    <col min="13" max="16" width="11.8984375" bestFit="1" customWidth="1"/>
    <col min="17" max="17" width="10.8984375" bestFit="1" customWidth="1"/>
    <col min="18" max="31" width="11.8984375" bestFit="1" customWidth="1"/>
    <col min="32" max="32" width="4.8984375" bestFit="1" customWidth="1"/>
    <col min="33" max="33" width="11.8984375" bestFit="1" customWidth="1"/>
    <col min="34" max="34" width="9.8984375" bestFit="1" customWidth="1"/>
    <col min="35" max="35" width="5.8984375" bestFit="1" customWidth="1"/>
    <col min="36" max="36" width="11.8984375" bestFit="1" customWidth="1"/>
    <col min="37" max="39" width="10.8984375" bestFit="1" customWidth="1"/>
    <col min="40" max="44" width="11.8984375" bestFit="1" customWidth="1"/>
    <col min="45" max="45" width="10.8984375" bestFit="1" customWidth="1"/>
    <col min="46" max="51" width="11.8984375" bestFit="1" customWidth="1"/>
    <col min="52" max="52" width="9.8984375" bestFit="1" customWidth="1"/>
    <col min="53" max="73" width="11.8984375" bestFit="1" customWidth="1"/>
    <col min="74" max="74" width="10.8984375" bestFit="1" customWidth="1"/>
    <col min="75" max="77" width="11.8984375" bestFit="1" customWidth="1"/>
    <col min="78" max="78" width="10.8984375" bestFit="1" customWidth="1"/>
    <col min="79" max="107" width="11.8984375" bestFit="1" customWidth="1"/>
    <col min="108" max="108" width="10.8984375" bestFit="1" customWidth="1"/>
    <col min="109" max="124" width="11.8984375" bestFit="1" customWidth="1"/>
    <col min="125" max="125" width="10.8984375" bestFit="1" customWidth="1"/>
    <col min="126" max="126" width="2.8984375" bestFit="1" customWidth="1"/>
    <col min="127" max="134" width="11.8984375" bestFit="1" customWidth="1"/>
    <col min="135" max="135" width="10.8984375" bestFit="1" customWidth="1"/>
    <col min="136" max="141" width="11.8984375" bestFit="1" customWidth="1"/>
    <col min="142" max="142" width="10.8984375" bestFit="1" customWidth="1"/>
    <col min="143" max="144" width="11.8984375" bestFit="1" customWidth="1"/>
    <col min="145" max="145" width="7.8984375" bestFit="1" customWidth="1"/>
    <col min="146" max="146" width="2.8984375" bestFit="1" customWidth="1"/>
    <col min="147" max="148" width="11.8984375" bestFit="1" customWidth="1"/>
    <col min="149" max="149" width="10.8984375" bestFit="1" customWidth="1"/>
    <col min="150" max="160" width="11.8984375" bestFit="1" customWidth="1"/>
    <col min="161" max="161" width="10.8984375" bestFit="1" customWidth="1"/>
    <col min="162" max="162" width="2.8984375" bestFit="1" customWidth="1"/>
    <col min="163" max="169" width="11.8984375" bestFit="1" customWidth="1"/>
    <col min="170" max="170" width="10.8984375" bestFit="1" customWidth="1"/>
    <col min="171" max="174" width="11.8984375" bestFit="1" customWidth="1"/>
    <col min="175" max="175" width="6.8984375" bestFit="1" customWidth="1"/>
    <col min="176" max="176" width="10.8984375" bestFit="1" customWidth="1"/>
    <col min="177" max="177" width="2.8984375" bestFit="1" customWidth="1"/>
    <col min="178" max="179" width="11.8984375" bestFit="1" customWidth="1"/>
    <col min="180" max="180" width="5.8984375" bestFit="1" customWidth="1"/>
    <col min="181" max="185" width="11.8984375" bestFit="1" customWidth="1"/>
    <col min="186" max="186" width="10.8984375" bestFit="1" customWidth="1"/>
    <col min="187" max="194" width="11.8984375" bestFit="1" customWidth="1"/>
    <col min="195" max="195" width="5.8984375" bestFit="1" customWidth="1"/>
    <col min="196" max="200" width="11.8984375" bestFit="1" customWidth="1"/>
    <col min="201" max="201" width="10.8984375" bestFit="1" customWidth="1"/>
    <col min="202" max="207" width="11.8984375" bestFit="1" customWidth="1"/>
    <col min="208" max="208" width="4.8984375" bestFit="1" customWidth="1"/>
    <col min="209" max="209" width="11.8984375" bestFit="1" customWidth="1"/>
    <col min="210" max="210" width="6.8984375" bestFit="1" customWidth="1"/>
    <col min="211" max="239" width="11.8984375" bestFit="1" customWidth="1"/>
    <col min="240" max="240" width="10.8984375" bestFit="1" customWidth="1"/>
    <col min="241" max="251" width="11.8984375" bestFit="1" customWidth="1"/>
    <col min="252" max="252" width="10.8984375" bestFit="1" customWidth="1"/>
    <col min="253" max="260" width="11.8984375" bestFit="1" customWidth="1"/>
    <col min="261" max="261" width="10.8984375" bestFit="1" customWidth="1"/>
    <col min="262" max="281" width="11.8984375" bestFit="1" customWidth="1"/>
    <col min="282" max="282" width="7.8984375" bestFit="1" customWidth="1"/>
    <col min="283" max="289" width="11.8984375" bestFit="1" customWidth="1"/>
    <col min="290" max="290" width="10.8984375" bestFit="1" customWidth="1"/>
    <col min="291" max="294" width="11.8984375" bestFit="1" customWidth="1"/>
    <col min="295" max="295" width="9.8984375" bestFit="1" customWidth="1"/>
    <col min="296" max="296" width="6.8984375" bestFit="1" customWidth="1"/>
    <col min="297" max="299" width="11.8984375" bestFit="1" customWidth="1"/>
    <col min="300" max="300" width="10.8984375" bestFit="1" customWidth="1"/>
    <col min="301" max="306" width="11.8984375" bestFit="1" customWidth="1"/>
    <col min="307" max="307" width="10.8984375" bestFit="1" customWidth="1"/>
    <col min="308" max="308" width="11.8984375" bestFit="1" customWidth="1"/>
    <col min="309" max="309" width="9.8984375" bestFit="1" customWidth="1"/>
    <col min="310" max="320" width="11.8984375" bestFit="1" customWidth="1"/>
    <col min="321" max="321" width="10.8984375" bestFit="1" customWidth="1"/>
    <col min="322" max="323" width="11.8984375" bestFit="1" customWidth="1"/>
    <col min="324" max="324" width="10.8984375" bestFit="1" customWidth="1"/>
    <col min="325" max="329" width="11.8984375" bestFit="1" customWidth="1"/>
    <col min="330" max="330" width="10.8984375" bestFit="1" customWidth="1"/>
    <col min="331" max="339" width="11.8984375" bestFit="1" customWidth="1"/>
    <col min="340" max="340" width="4.8984375" bestFit="1" customWidth="1"/>
    <col min="341" max="341" width="11.8984375" bestFit="1" customWidth="1"/>
    <col min="342" max="342" width="10.8984375" bestFit="1" customWidth="1"/>
    <col min="343" max="368" width="11.8984375" bestFit="1" customWidth="1"/>
    <col min="369" max="369" width="10.8984375" bestFit="1" customWidth="1"/>
    <col min="370" max="372" width="11.8984375" bestFit="1" customWidth="1"/>
    <col min="373" max="373" width="10.8984375" bestFit="1" customWidth="1"/>
    <col min="374" max="374" width="11.8984375" bestFit="1" customWidth="1"/>
    <col min="375" max="375" width="10.8984375" bestFit="1" customWidth="1"/>
    <col min="376" max="379" width="11.8984375" bestFit="1" customWidth="1"/>
    <col min="380" max="380" width="10.8984375" bestFit="1" customWidth="1"/>
    <col min="381" max="388" width="11.8984375" bestFit="1" customWidth="1"/>
    <col min="389" max="389" width="5.8984375" bestFit="1" customWidth="1"/>
    <col min="390" max="401" width="11.8984375" bestFit="1" customWidth="1"/>
    <col min="402" max="402" width="10.8984375" bestFit="1" customWidth="1"/>
    <col min="403" max="404" width="11.8984375" bestFit="1" customWidth="1"/>
    <col min="405" max="405" width="10.8984375" bestFit="1" customWidth="1"/>
    <col min="406" max="409" width="11.8984375" bestFit="1" customWidth="1"/>
    <col min="410" max="410" width="10.8984375" bestFit="1" customWidth="1"/>
    <col min="411" max="413" width="11.8984375" bestFit="1" customWidth="1"/>
    <col min="414" max="414" width="4.8984375" bestFit="1" customWidth="1"/>
    <col min="415" max="420" width="11.8984375" bestFit="1" customWidth="1"/>
    <col min="421" max="421" width="4.8984375" bestFit="1" customWidth="1"/>
    <col min="422" max="424" width="11.8984375" bestFit="1" customWidth="1"/>
    <col min="425" max="425" width="4.8984375" bestFit="1" customWidth="1"/>
    <col min="426" max="428" width="11.8984375" bestFit="1" customWidth="1"/>
    <col min="429" max="429" width="9.8984375" bestFit="1" customWidth="1"/>
    <col min="430" max="432" width="11.8984375" bestFit="1" customWidth="1"/>
    <col min="433" max="433" width="6.8984375" bestFit="1" customWidth="1"/>
    <col min="434" max="438" width="11.8984375" bestFit="1" customWidth="1"/>
    <col min="439" max="439" width="10.8984375" bestFit="1" customWidth="1"/>
    <col min="440" max="449" width="11.8984375" bestFit="1" customWidth="1"/>
    <col min="450" max="450" width="9.8984375" bestFit="1" customWidth="1"/>
    <col min="451" max="451" width="11.8984375" bestFit="1" customWidth="1"/>
    <col min="452" max="452" width="10.8984375" bestFit="1" customWidth="1"/>
    <col min="453" max="461" width="11.8984375" bestFit="1" customWidth="1"/>
    <col min="462" max="462" width="10.8984375" bestFit="1" customWidth="1"/>
    <col min="463" max="483" width="11.8984375" bestFit="1" customWidth="1"/>
    <col min="484" max="484" width="10.8984375" bestFit="1" customWidth="1"/>
    <col min="485" max="486" width="11.8984375" bestFit="1" customWidth="1"/>
    <col min="487" max="487" width="7.8984375" bestFit="1" customWidth="1"/>
    <col min="488" max="510" width="11.8984375" bestFit="1" customWidth="1"/>
    <col min="511" max="511" width="6.8984375" bestFit="1" customWidth="1"/>
    <col min="512" max="517" width="11.8984375" bestFit="1" customWidth="1"/>
    <col min="518" max="518" width="4.8984375" bestFit="1" customWidth="1"/>
    <col min="519" max="526" width="11.8984375" bestFit="1" customWidth="1"/>
    <col min="527" max="527" width="10.8984375" bestFit="1" customWidth="1"/>
    <col min="528" max="528" width="11.8984375" bestFit="1" customWidth="1"/>
    <col min="529" max="529" width="10.8984375" bestFit="1" customWidth="1"/>
    <col min="530" max="536" width="11.8984375" bestFit="1" customWidth="1"/>
    <col min="537" max="537" width="4.8984375" bestFit="1" customWidth="1"/>
    <col min="538" max="538" width="11.8984375" bestFit="1" customWidth="1"/>
    <col min="539" max="539" width="5.8984375" bestFit="1" customWidth="1"/>
    <col min="540" max="540" width="11.8984375" bestFit="1" customWidth="1"/>
    <col min="541" max="541" width="5.8984375" bestFit="1" customWidth="1"/>
    <col min="542" max="543" width="11.8984375" bestFit="1" customWidth="1"/>
    <col min="544" max="544" width="6.8984375" bestFit="1" customWidth="1"/>
    <col min="545" max="560" width="11.8984375" bestFit="1" customWidth="1"/>
    <col min="561" max="561" width="10.8984375" bestFit="1" customWidth="1"/>
    <col min="562" max="567" width="11.8984375" bestFit="1" customWidth="1"/>
    <col min="568" max="568" width="10.8984375" bestFit="1" customWidth="1"/>
    <col min="569" max="571" width="11.8984375" bestFit="1" customWidth="1"/>
    <col min="572" max="572" width="9.8984375" bestFit="1" customWidth="1"/>
    <col min="573" max="574" width="11.8984375" bestFit="1" customWidth="1"/>
    <col min="575" max="575" width="10.8984375" bestFit="1" customWidth="1"/>
    <col min="576" max="588" width="11.8984375" bestFit="1" customWidth="1"/>
    <col min="589" max="589" width="6.8984375" bestFit="1" customWidth="1"/>
    <col min="590" max="604" width="11.8984375" bestFit="1" customWidth="1"/>
    <col min="605" max="605" width="4.8984375" bestFit="1" customWidth="1"/>
    <col min="606" max="616" width="11.8984375" bestFit="1" customWidth="1"/>
    <col min="617" max="617" width="5.8984375" bestFit="1" customWidth="1"/>
    <col min="618" max="632" width="11.8984375" bestFit="1" customWidth="1"/>
    <col min="633" max="633" width="10.8984375" bestFit="1" customWidth="1"/>
    <col min="634" max="634" width="11.8984375" bestFit="1" customWidth="1"/>
    <col min="635" max="635" width="5.8984375" bestFit="1" customWidth="1"/>
    <col min="636" max="637" width="11.8984375" bestFit="1" customWidth="1"/>
    <col min="638" max="638" width="10.8984375" bestFit="1" customWidth="1"/>
    <col min="639" max="641" width="11.8984375" bestFit="1" customWidth="1"/>
    <col min="642" max="642" width="10.8984375" bestFit="1" customWidth="1"/>
    <col min="643" max="643" width="9.8984375" bestFit="1" customWidth="1"/>
    <col min="644" max="645" width="10.8984375" bestFit="1" customWidth="1"/>
    <col min="646" max="647" width="11.8984375" bestFit="1" customWidth="1"/>
    <col min="648" max="648" width="10.8984375" bestFit="1" customWidth="1"/>
    <col min="649" max="654" width="11.8984375" bestFit="1" customWidth="1"/>
    <col min="655" max="655" width="2.8984375" bestFit="1" customWidth="1"/>
    <col min="656" max="663" width="11.8984375" bestFit="1" customWidth="1"/>
    <col min="664" max="664" width="10.8984375" bestFit="1" customWidth="1"/>
    <col min="665" max="669" width="11.8984375" bestFit="1" customWidth="1"/>
    <col min="670" max="670" width="10.8984375" bestFit="1" customWidth="1"/>
    <col min="671" max="681" width="11.8984375" bestFit="1" customWidth="1"/>
    <col min="682" max="682" width="8.8984375" bestFit="1" customWidth="1"/>
    <col min="683" max="689" width="11.8984375" bestFit="1" customWidth="1"/>
    <col min="690" max="690" width="10.8984375" bestFit="1" customWidth="1"/>
    <col min="691" max="694" width="11.8984375" bestFit="1" customWidth="1"/>
    <col min="695" max="695" width="10.8984375" bestFit="1" customWidth="1"/>
    <col min="696" max="699" width="11.8984375" bestFit="1" customWidth="1"/>
    <col min="700" max="700" width="5.8984375" bestFit="1" customWidth="1"/>
    <col min="701" max="705" width="11.8984375" bestFit="1" customWidth="1"/>
    <col min="706" max="706" width="10.8984375" bestFit="1" customWidth="1"/>
    <col min="707" max="708" width="11.8984375" bestFit="1" customWidth="1"/>
    <col min="709" max="709" width="2.8984375" bestFit="1" customWidth="1"/>
    <col min="710" max="720" width="11.8984375" bestFit="1" customWidth="1"/>
    <col min="721" max="721" width="10.8984375" bestFit="1" customWidth="1"/>
    <col min="722" max="724" width="11.8984375" bestFit="1" customWidth="1"/>
    <col min="725" max="725" width="7.8984375" bestFit="1" customWidth="1"/>
    <col min="726" max="731" width="11.8984375" bestFit="1" customWidth="1"/>
    <col min="732" max="732" width="8.8984375" bestFit="1" customWidth="1"/>
    <col min="733" max="737" width="11.8984375" bestFit="1" customWidth="1"/>
    <col min="738" max="738" width="6.8984375" bestFit="1" customWidth="1"/>
    <col min="739" max="739" width="5.8984375" bestFit="1" customWidth="1"/>
    <col min="740" max="742" width="11.8984375" bestFit="1" customWidth="1"/>
    <col min="743" max="743" width="6.8984375" bestFit="1" customWidth="1"/>
    <col min="744" max="747" width="11.8984375" bestFit="1" customWidth="1"/>
    <col min="748" max="748" width="10.8984375" bestFit="1" customWidth="1"/>
    <col min="749" max="749" width="11.8984375" bestFit="1" customWidth="1"/>
    <col min="750" max="750" width="2.8984375" bestFit="1" customWidth="1"/>
    <col min="751" max="761" width="11.8984375" bestFit="1" customWidth="1"/>
    <col min="762" max="762" width="10.8984375" bestFit="1" customWidth="1"/>
    <col min="763" max="765" width="11.8984375" bestFit="1" customWidth="1"/>
    <col min="766" max="766" width="4.8984375" bestFit="1" customWidth="1"/>
    <col min="767" max="770" width="11.8984375" bestFit="1" customWidth="1"/>
    <col min="771" max="771" width="7.8984375" bestFit="1" customWidth="1"/>
    <col min="772" max="775" width="11.8984375" bestFit="1" customWidth="1"/>
    <col min="776" max="776" width="5.8984375" bestFit="1" customWidth="1"/>
    <col min="777" max="777" width="10.8984375" bestFit="1" customWidth="1"/>
    <col min="778" max="779" width="11.8984375" bestFit="1" customWidth="1"/>
    <col min="780" max="781" width="10.8984375" bestFit="1" customWidth="1"/>
    <col min="782" max="782" width="11.8984375" bestFit="1" customWidth="1"/>
    <col min="783" max="783" width="10.8984375" bestFit="1" customWidth="1"/>
    <col min="784" max="785" width="11.8984375" bestFit="1" customWidth="1"/>
    <col min="786" max="786" width="8.8984375" bestFit="1" customWidth="1"/>
    <col min="787" max="789" width="11.8984375" bestFit="1" customWidth="1"/>
    <col min="790" max="790" width="2.8984375" bestFit="1" customWidth="1"/>
    <col min="791" max="791" width="6.8984375" bestFit="1" customWidth="1"/>
    <col min="792" max="795" width="11.8984375" bestFit="1" customWidth="1"/>
    <col min="796" max="796" width="4.8984375" bestFit="1" customWidth="1"/>
    <col min="797" max="803" width="11.8984375" bestFit="1" customWidth="1"/>
    <col min="804" max="804" width="10.8984375" bestFit="1" customWidth="1"/>
    <col min="805" max="806" width="11.8984375" bestFit="1" customWidth="1"/>
    <col min="807" max="807" width="5.8984375" bestFit="1" customWidth="1"/>
    <col min="808" max="808" width="10.8984375" bestFit="1" customWidth="1"/>
    <col min="809" max="810" width="6.8984375" bestFit="1" customWidth="1"/>
    <col min="811" max="814" width="11.8984375" bestFit="1" customWidth="1"/>
    <col min="815" max="815" width="9.8984375" bestFit="1" customWidth="1"/>
    <col min="816" max="835" width="11.8984375" bestFit="1" customWidth="1"/>
    <col min="836" max="836" width="5.8984375" bestFit="1" customWidth="1"/>
    <col min="837" max="837" width="11.8984375" bestFit="1" customWidth="1"/>
    <col min="838" max="838" width="5.8984375" bestFit="1" customWidth="1"/>
    <col min="839" max="846" width="11.8984375" bestFit="1" customWidth="1"/>
    <col min="847" max="847" width="5.8984375" bestFit="1" customWidth="1"/>
    <col min="848" max="848" width="11.8984375" bestFit="1" customWidth="1"/>
    <col min="849" max="849" width="5.8984375" bestFit="1" customWidth="1"/>
    <col min="850" max="854" width="11.8984375" bestFit="1" customWidth="1"/>
    <col min="855" max="855" width="10.8984375" bestFit="1" customWidth="1"/>
    <col min="856" max="861" width="11.8984375" bestFit="1" customWidth="1"/>
    <col min="862" max="862" width="6.8984375" bestFit="1" customWidth="1"/>
    <col min="863" max="863" width="11.8984375" bestFit="1" customWidth="1"/>
    <col min="864" max="864" width="8.8984375" bestFit="1" customWidth="1"/>
    <col min="865" max="873" width="11.8984375" bestFit="1" customWidth="1"/>
    <col min="874" max="874" width="8.8984375" bestFit="1" customWidth="1"/>
    <col min="875" max="875" width="11.8984375" bestFit="1" customWidth="1"/>
    <col min="876" max="877" width="5.8984375" bestFit="1" customWidth="1"/>
    <col min="878" max="879" width="11.8984375" bestFit="1" customWidth="1"/>
    <col min="880" max="881" width="10.8984375" bestFit="1" customWidth="1"/>
    <col min="882" max="892" width="11.8984375" bestFit="1" customWidth="1"/>
    <col min="893" max="893" width="10.8984375" bestFit="1" customWidth="1"/>
    <col min="894" max="900" width="11.8984375" bestFit="1" customWidth="1"/>
    <col min="901" max="902" width="10.8984375" bestFit="1" customWidth="1"/>
    <col min="903" max="909" width="11.8984375" bestFit="1" customWidth="1"/>
    <col min="910" max="910" width="9.8984375" bestFit="1" customWidth="1"/>
    <col min="911" max="911" width="11.8984375" bestFit="1" customWidth="1"/>
    <col min="912" max="912" width="6.8984375" bestFit="1" customWidth="1"/>
    <col min="913" max="913" width="8.8984375" bestFit="1" customWidth="1"/>
    <col min="914" max="914" width="6.8984375" bestFit="1" customWidth="1"/>
    <col min="915" max="917" width="11.8984375" bestFit="1" customWidth="1"/>
    <col min="918" max="918" width="9.8984375" bestFit="1" customWidth="1"/>
    <col min="919" max="926" width="11.8984375" bestFit="1" customWidth="1"/>
    <col min="927" max="927" width="5.8984375" bestFit="1" customWidth="1"/>
    <col min="928" max="939" width="11.8984375" bestFit="1" customWidth="1"/>
    <col min="940" max="940" width="10.8984375" bestFit="1" customWidth="1"/>
    <col min="941" max="953" width="11.8984375" bestFit="1" customWidth="1"/>
    <col min="954" max="954" width="10.8984375" bestFit="1" customWidth="1"/>
    <col min="955" max="955" width="7.8984375" bestFit="1" customWidth="1"/>
    <col min="956" max="957" width="11.8984375" bestFit="1" customWidth="1"/>
    <col min="958" max="958" width="10.8984375" bestFit="1" customWidth="1"/>
    <col min="959" max="960" width="11.8984375" bestFit="1" customWidth="1"/>
    <col min="961" max="961" width="8.8984375" bestFit="1" customWidth="1"/>
    <col min="962" max="971" width="11.8984375" bestFit="1" customWidth="1"/>
    <col min="972" max="972" width="5.8984375" bestFit="1" customWidth="1"/>
    <col min="973" max="982" width="11.8984375" bestFit="1" customWidth="1"/>
    <col min="983" max="983" width="10.8984375" bestFit="1" customWidth="1"/>
    <col min="984" max="985" width="11.8984375" bestFit="1" customWidth="1"/>
    <col min="986" max="986" width="10.8984375" bestFit="1" customWidth="1"/>
    <col min="987" max="987" width="3.8984375" bestFit="1" customWidth="1"/>
    <col min="988" max="993" width="11.8984375" bestFit="1" customWidth="1"/>
    <col min="994" max="994" width="7.5" bestFit="1" customWidth="1"/>
    <col min="995" max="995" width="10.8984375" bestFit="1" customWidth="1"/>
  </cols>
  <sheetData>
    <row r="1" spans="1:8" ht="62.4" customHeight="1" x14ac:dyDescent="0.3">
      <c r="A1" s="8" t="s">
        <v>2030</v>
      </c>
      <c r="B1" t="s">
        <v>2140</v>
      </c>
      <c r="C1" t="s">
        <v>2141</v>
      </c>
      <c r="E1" s="12" t="s">
        <v>2142</v>
      </c>
      <c r="F1" s="12" t="s">
        <v>2140</v>
      </c>
      <c r="G1" s="12" t="s">
        <v>2141</v>
      </c>
      <c r="H1" s="12" t="s">
        <v>2143</v>
      </c>
    </row>
    <row r="2" spans="1:8" x14ac:dyDescent="0.3">
      <c r="A2" s="9" t="s">
        <v>27</v>
      </c>
      <c r="B2" s="6">
        <v>3105.3543896171213</v>
      </c>
      <c r="C2" s="6">
        <v>2142.6945288358138</v>
      </c>
      <c r="E2" s="13" t="s">
        <v>27</v>
      </c>
      <c r="F2" s="14">
        <v>3105.3543896171213</v>
      </c>
      <c r="G2" s="14">
        <v>2142.6945288358138</v>
      </c>
      <c r="H2" s="15">
        <f>G2-F2</f>
        <v>-962.65986078130754</v>
      </c>
    </row>
    <row r="3" spans="1:8" x14ac:dyDescent="0.3">
      <c r="A3" s="9" t="s">
        <v>16</v>
      </c>
      <c r="B3" s="6">
        <v>2663.8861916695955</v>
      </c>
      <c r="C3" s="6">
        <v>1971.275781835501</v>
      </c>
      <c r="E3" s="13" t="s">
        <v>16</v>
      </c>
      <c r="F3" s="14">
        <v>2663.8861916695955</v>
      </c>
      <c r="G3" s="14">
        <v>1971.275781835501</v>
      </c>
      <c r="H3" s="15">
        <f t="shared" ref="H3:H7" si="0">G3-F3</f>
        <v>-692.61040983409453</v>
      </c>
    </row>
    <row r="4" spans="1:8" x14ac:dyDescent="0.3">
      <c r="A4" s="9" t="s">
        <v>99</v>
      </c>
      <c r="B4" s="6">
        <v>1460.1298251082922</v>
      </c>
      <c r="C4" s="6">
        <v>1752.1557901299509</v>
      </c>
      <c r="E4" s="13" t="s">
        <v>99</v>
      </c>
      <c r="F4" s="14">
        <v>1460.1298251082922</v>
      </c>
      <c r="G4" s="14">
        <v>1752.1557901299509</v>
      </c>
      <c r="H4" s="16">
        <f t="shared" si="0"/>
        <v>292.02596502165875</v>
      </c>
    </row>
    <row r="5" spans="1:8" x14ac:dyDescent="0.3">
      <c r="A5" s="9" t="s">
        <v>37</v>
      </c>
      <c r="B5" s="6">
        <v>2027.1594933605263</v>
      </c>
      <c r="C5" s="6">
        <v>304.07392400407895</v>
      </c>
      <c r="E5" s="13" t="s">
        <v>37</v>
      </c>
      <c r="F5" s="14">
        <v>2027.1594933605263</v>
      </c>
      <c r="G5" s="14">
        <v>304.07392400407895</v>
      </c>
      <c r="H5" s="15">
        <f t="shared" si="0"/>
        <v>-1723.0855693564474</v>
      </c>
    </row>
    <row r="6" spans="1:8" x14ac:dyDescent="0.3">
      <c r="A6" s="9" t="s">
        <v>108</v>
      </c>
      <c r="B6" s="6">
        <v>3399.6339716825078</v>
      </c>
      <c r="C6" s="6">
        <v>3807.5900482844095</v>
      </c>
      <c r="E6" s="13" t="s">
        <v>108</v>
      </c>
      <c r="F6" s="14">
        <v>3399.6339716825078</v>
      </c>
      <c r="G6" s="14">
        <v>3807.5900482844095</v>
      </c>
      <c r="H6" s="16">
        <f t="shared" si="0"/>
        <v>407.95607660190171</v>
      </c>
    </row>
    <row r="7" spans="1:8" x14ac:dyDescent="0.3">
      <c r="A7" s="9" t="s">
        <v>41</v>
      </c>
      <c r="B7" s="6">
        <v>3009.6740870283516</v>
      </c>
      <c r="C7" s="6">
        <v>4063.0600174882761</v>
      </c>
      <c r="E7" s="13" t="s">
        <v>41</v>
      </c>
      <c r="F7" s="14">
        <v>3009.6740870283516</v>
      </c>
      <c r="G7" s="14">
        <v>4063.0600174882761</v>
      </c>
      <c r="H7" s="16">
        <f t="shared" si="0"/>
        <v>1053.3859304599246</v>
      </c>
    </row>
    <row r="8" spans="1:8" x14ac:dyDescent="0.3">
      <c r="A8" s="9" t="s">
        <v>22</v>
      </c>
      <c r="B8" s="6">
        <v>51880.866879511239</v>
      </c>
      <c r="C8" s="6">
        <v>51880.866879511239</v>
      </c>
    </row>
    <row r="9" spans="1:8" x14ac:dyDescent="0.3">
      <c r="A9" s="9" t="s">
        <v>2031</v>
      </c>
      <c r="B9" s="6">
        <v>67546.704837977639</v>
      </c>
      <c r="C9" s="6">
        <v>65921.71697008927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2"/>
  <sheetViews>
    <sheetView topLeftCell="C1" zoomScale="71" zoomScaleNormal="71" workbookViewId="0">
      <pane ySplit="1" topLeftCell="A929" activePane="bottomLeft" state="frozen"/>
      <selection pane="bottomLeft" activeCell="R943" sqref="R943"/>
    </sheetView>
  </sheetViews>
  <sheetFormatPr defaultColWidth="22.09765625" defaultRowHeight="15.6" x14ac:dyDescent="0.3"/>
  <cols>
    <col min="1" max="1" width="8.09765625" bestFit="1" customWidth="1"/>
    <col min="2" max="2" width="31.3984375" bestFit="1" customWidth="1"/>
    <col min="3" max="3" width="22.09765625" style="3"/>
    <col min="4" max="4" width="10.09765625" bestFit="1" customWidth="1"/>
    <col min="5" max="5" width="13.296875" bestFit="1" customWidth="1"/>
    <col min="6" max="6" width="19.796875" bestFit="1" customWidth="1"/>
    <col min="7" max="7" width="14" bestFit="1" customWidth="1"/>
    <col min="8" max="8" width="19.09765625" bestFit="1" customWidth="1"/>
    <col min="9" max="9" width="21.796875" bestFit="1" customWidth="1"/>
    <col min="10" max="10" width="13.19921875" bestFit="1" customWidth="1"/>
    <col min="11" max="11" width="13.8984375" bestFit="1" customWidth="1"/>
    <col min="12" max="12" width="22.3984375" hidden="1" customWidth="1"/>
    <col min="13" max="13" width="25.8984375" hidden="1" customWidth="1"/>
    <col min="14" max="14" width="17" bestFit="1" customWidth="1"/>
    <col min="15" max="15" width="13.796875" bestFit="1" customWidth="1"/>
    <col min="16" max="16" width="27.69921875" bestFit="1" customWidth="1"/>
    <col min="17" max="17" width="26.3984375" bestFit="1" customWidth="1"/>
    <col min="18" max="18" width="14.59765625" bestFit="1" customWidth="1"/>
    <col min="19" max="19" width="14" bestFit="1" customWidth="1"/>
    <col min="20" max="20" width="29.19921875" bestFit="1" customWidth="1"/>
    <col min="21" max="21" width="20.09765625" bestFit="1" customWidth="1"/>
    <col min="22" max="22" width="17.796875" bestFit="1" customWidth="1"/>
  </cols>
  <sheetData>
    <row r="1" spans="1:22" s="1" customFormat="1" x14ac:dyDescent="0.3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2029</v>
      </c>
      <c r="G1" s="1" t="s">
        <v>4</v>
      </c>
      <c r="H1" s="1" t="s">
        <v>5</v>
      </c>
      <c r="I1" s="1" t="s">
        <v>2032</v>
      </c>
      <c r="J1" s="1" t="s">
        <v>6</v>
      </c>
      <c r="K1" s="1" t="s">
        <v>7</v>
      </c>
      <c r="L1" s="1" t="s">
        <v>2138</v>
      </c>
      <c r="M1" s="11" t="s">
        <v>2139</v>
      </c>
      <c r="N1" s="1" t="s">
        <v>8</v>
      </c>
      <c r="O1" s="1" t="s">
        <v>9</v>
      </c>
      <c r="P1" s="1" t="s">
        <v>2071</v>
      </c>
      <c r="Q1" s="1" t="s">
        <v>2072</v>
      </c>
      <c r="R1" s="1" t="s">
        <v>10</v>
      </c>
      <c r="S1" s="1" t="s">
        <v>11</v>
      </c>
      <c r="T1" s="1" t="s">
        <v>2028</v>
      </c>
      <c r="U1" s="1" t="s">
        <v>2033</v>
      </c>
      <c r="V1" s="1" t="s">
        <v>2034</v>
      </c>
    </row>
    <row r="2" spans="1:22" ht="31.2" x14ac:dyDescent="0.3">
      <c r="A2">
        <v>0</v>
      </c>
      <c r="B2" t="s">
        <v>12</v>
      </c>
      <c r="C2" s="3" t="s">
        <v>13</v>
      </c>
      <c r="D2">
        <v>100</v>
      </c>
      <c r="E2">
        <v>0</v>
      </c>
      <c r="F2" s="5">
        <f t="shared" ref="F2:F65" si="0">E2/D2*100</f>
        <v>0</v>
      </c>
      <c r="G2" t="s">
        <v>14</v>
      </c>
      <c r="H2">
        <v>0</v>
      </c>
      <c r="I2" s="6">
        <f>IF(ISERROR(E2/H2),0,E2/H2)</f>
        <v>0</v>
      </c>
      <c r="J2" t="s">
        <v>15</v>
      </c>
      <c r="K2" t="s">
        <v>16</v>
      </c>
      <c r="L2">
        <v>0.74</v>
      </c>
      <c r="M2" s="6">
        <f>I2*L2</f>
        <v>0</v>
      </c>
      <c r="N2">
        <v>1448690400</v>
      </c>
      <c r="O2">
        <v>1450159200</v>
      </c>
      <c r="P2" s="10">
        <f t="shared" ref="P2:P65" si="1">(((N2/60)/60)/24)+DATE(1970,1,1)</f>
        <v>42336.25</v>
      </c>
      <c r="Q2" s="10">
        <f t="shared" ref="Q2:Q65" si="2">(((O2/60)/60)/24)+DATE(1970,1,1)</f>
        <v>42353.25</v>
      </c>
      <c r="R2" t="b">
        <v>0</v>
      </c>
      <c r="S2" t="b">
        <v>0</v>
      </c>
      <c r="T2" t="s">
        <v>17</v>
      </c>
      <c r="U2" t="s">
        <v>2035</v>
      </c>
      <c r="V2" t="s">
        <v>2041</v>
      </c>
    </row>
    <row r="3" spans="1:22" ht="31.2" x14ac:dyDescent="0.3">
      <c r="A3">
        <v>1</v>
      </c>
      <c r="B3" t="s">
        <v>18</v>
      </c>
      <c r="C3" s="3" t="s">
        <v>19</v>
      </c>
      <c r="D3">
        <v>1400</v>
      </c>
      <c r="E3">
        <v>14560</v>
      </c>
      <c r="F3" s="5">
        <f t="shared" si="0"/>
        <v>1040</v>
      </c>
      <c r="G3" t="s">
        <v>20</v>
      </c>
      <c r="H3">
        <v>158</v>
      </c>
      <c r="I3" s="6">
        <f>IF(ISERROR(E3/H3),0,E3/H3)</f>
        <v>92.151898734177209</v>
      </c>
      <c r="J3" t="s">
        <v>21</v>
      </c>
      <c r="K3" t="s">
        <v>22</v>
      </c>
      <c r="L3">
        <v>1</v>
      </c>
      <c r="M3" s="6">
        <f t="shared" ref="M3:M66" si="3">I3*L3</f>
        <v>92.151898734177209</v>
      </c>
      <c r="N3">
        <v>1408424400</v>
      </c>
      <c r="O3">
        <v>1408597200</v>
      </c>
      <c r="P3" s="10">
        <f t="shared" si="1"/>
        <v>41870.208333333336</v>
      </c>
      <c r="Q3" s="10">
        <f t="shared" si="2"/>
        <v>41872.208333333336</v>
      </c>
      <c r="R3" t="b">
        <v>0</v>
      </c>
      <c r="S3" t="b">
        <v>1</v>
      </c>
      <c r="T3" t="s">
        <v>23</v>
      </c>
      <c r="U3" t="s">
        <v>2036</v>
      </c>
      <c r="V3" t="s">
        <v>2042</v>
      </c>
    </row>
    <row r="4" spans="1:22" ht="46.8" x14ac:dyDescent="0.3">
      <c r="A4">
        <v>2</v>
      </c>
      <c r="B4" t="s">
        <v>24</v>
      </c>
      <c r="C4" s="3" t="s">
        <v>25</v>
      </c>
      <c r="D4">
        <v>108400</v>
      </c>
      <c r="E4">
        <v>142523</v>
      </c>
      <c r="F4" s="5">
        <f t="shared" si="0"/>
        <v>131.4787822878229</v>
      </c>
      <c r="G4" t="s">
        <v>20</v>
      </c>
      <c r="H4">
        <v>1425</v>
      </c>
      <c r="I4" s="6">
        <f t="shared" ref="I4:I66" si="4">IF(ISERROR(E4/H4),0,E4/H4)</f>
        <v>100.01614035087719</v>
      </c>
      <c r="J4" t="s">
        <v>26</v>
      </c>
      <c r="K4" t="s">
        <v>27</v>
      </c>
      <c r="L4">
        <v>0.69</v>
      </c>
      <c r="M4" s="6">
        <f t="shared" si="3"/>
        <v>69.011136842105259</v>
      </c>
      <c r="N4">
        <v>1384668000</v>
      </c>
      <c r="O4">
        <v>1384840800</v>
      </c>
      <c r="P4" s="10">
        <f t="shared" si="1"/>
        <v>41595.25</v>
      </c>
      <c r="Q4" s="10">
        <f t="shared" si="2"/>
        <v>41597.25</v>
      </c>
      <c r="R4" t="b">
        <v>0</v>
      </c>
      <c r="S4" t="b">
        <v>0</v>
      </c>
      <c r="T4" t="s">
        <v>28</v>
      </c>
      <c r="U4" t="s">
        <v>2037</v>
      </c>
      <c r="V4" t="s">
        <v>2043</v>
      </c>
    </row>
    <row r="5" spans="1:22" ht="31.2" x14ac:dyDescent="0.3">
      <c r="A5">
        <v>3</v>
      </c>
      <c r="B5" t="s">
        <v>29</v>
      </c>
      <c r="C5" s="3" t="s">
        <v>30</v>
      </c>
      <c r="D5">
        <v>4200</v>
      </c>
      <c r="E5">
        <v>2477</v>
      </c>
      <c r="F5" s="5">
        <f t="shared" si="0"/>
        <v>58.976190476190467</v>
      </c>
      <c r="G5" t="s">
        <v>14</v>
      </c>
      <c r="H5">
        <v>24</v>
      </c>
      <c r="I5" s="6">
        <f t="shared" si="4"/>
        <v>103.20833333333333</v>
      </c>
      <c r="J5" t="s">
        <v>21</v>
      </c>
      <c r="K5" t="s">
        <v>22</v>
      </c>
      <c r="L5">
        <v>1</v>
      </c>
      <c r="M5" s="6">
        <f t="shared" si="3"/>
        <v>103.20833333333333</v>
      </c>
      <c r="N5">
        <v>1565499600</v>
      </c>
      <c r="O5">
        <v>1568955600</v>
      </c>
      <c r="P5" s="10">
        <f t="shared" si="1"/>
        <v>43688.208333333328</v>
      </c>
      <c r="Q5" s="10">
        <f t="shared" si="2"/>
        <v>43728.208333333328</v>
      </c>
      <c r="R5" t="b">
        <v>0</v>
      </c>
      <c r="S5" t="b">
        <v>0</v>
      </c>
      <c r="T5" t="s">
        <v>23</v>
      </c>
      <c r="U5" t="s">
        <v>2036</v>
      </c>
      <c r="V5" t="s">
        <v>2042</v>
      </c>
    </row>
    <row r="6" spans="1:22" ht="31.2" x14ac:dyDescent="0.3">
      <c r="A6">
        <v>4</v>
      </c>
      <c r="B6" t="s">
        <v>31</v>
      </c>
      <c r="C6" s="3" t="s">
        <v>32</v>
      </c>
      <c r="D6">
        <v>7600</v>
      </c>
      <c r="E6">
        <v>5265</v>
      </c>
      <c r="F6" s="5">
        <f t="shared" si="0"/>
        <v>69.276315789473685</v>
      </c>
      <c r="G6" t="s">
        <v>14</v>
      </c>
      <c r="H6">
        <v>53</v>
      </c>
      <c r="I6" s="6">
        <f t="shared" si="4"/>
        <v>99.339622641509436</v>
      </c>
      <c r="J6" t="s">
        <v>21</v>
      </c>
      <c r="K6" t="s">
        <v>22</v>
      </c>
      <c r="L6">
        <v>1</v>
      </c>
      <c r="M6" s="6">
        <f t="shared" si="3"/>
        <v>99.339622641509436</v>
      </c>
      <c r="N6">
        <v>1547964000</v>
      </c>
      <c r="O6">
        <v>1548309600</v>
      </c>
      <c r="P6" s="10">
        <f t="shared" si="1"/>
        <v>43485.25</v>
      </c>
      <c r="Q6" s="10">
        <f t="shared" si="2"/>
        <v>43489.25</v>
      </c>
      <c r="R6" t="b">
        <v>0</v>
      </c>
      <c r="S6" t="b">
        <v>0</v>
      </c>
      <c r="T6" t="s">
        <v>33</v>
      </c>
      <c r="U6" t="s">
        <v>2038</v>
      </c>
      <c r="V6" t="s">
        <v>2044</v>
      </c>
    </row>
    <row r="7" spans="1:22" ht="31.2" x14ac:dyDescent="0.3">
      <c r="A7">
        <v>5</v>
      </c>
      <c r="B7" t="s">
        <v>34</v>
      </c>
      <c r="C7" s="3" t="s">
        <v>35</v>
      </c>
      <c r="D7">
        <v>7600</v>
      </c>
      <c r="E7">
        <v>13195</v>
      </c>
      <c r="F7" s="5">
        <f t="shared" si="0"/>
        <v>173.61842105263159</v>
      </c>
      <c r="G7" t="s">
        <v>20</v>
      </c>
      <c r="H7">
        <v>174</v>
      </c>
      <c r="I7" s="6">
        <f t="shared" si="4"/>
        <v>75.833333333333329</v>
      </c>
      <c r="J7" t="s">
        <v>36</v>
      </c>
      <c r="K7" t="s">
        <v>37</v>
      </c>
      <c r="L7">
        <v>0.15</v>
      </c>
      <c r="M7" s="6">
        <f t="shared" si="3"/>
        <v>11.374999999999998</v>
      </c>
      <c r="N7">
        <v>1346130000</v>
      </c>
      <c r="O7">
        <v>1347080400</v>
      </c>
      <c r="P7" s="10">
        <f t="shared" si="1"/>
        <v>41149.208333333336</v>
      </c>
      <c r="Q7" s="10">
        <f t="shared" si="2"/>
        <v>41160.208333333336</v>
      </c>
      <c r="R7" t="b">
        <v>0</v>
      </c>
      <c r="S7" t="b">
        <v>0</v>
      </c>
      <c r="T7" t="s">
        <v>33</v>
      </c>
      <c r="U7" t="s">
        <v>2038</v>
      </c>
      <c r="V7" t="s">
        <v>2044</v>
      </c>
    </row>
    <row r="8" spans="1:22" ht="31.2" x14ac:dyDescent="0.3">
      <c r="A8">
        <v>6</v>
      </c>
      <c r="B8" t="s">
        <v>38</v>
      </c>
      <c r="C8" s="3" t="s">
        <v>39</v>
      </c>
      <c r="D8">
        <v>5200</v>
      </c>
      <c r="E8">
        <v>1090</v>
      </c>
      <c r="F8" s="5">
        <f t="shared" si="0"/>
        <v>20.961538461538463</v>
      </c>
      <c r="G8" t="s">
        <v>14</v>
      </c>
      <c r="H8">
        <v>18</v>
      </c>
      <c r="I8" s="6">
        <f t="shared" si="4"/>
        <v>60.555555555555557</v>
      </c>
      <c r="J8" t="s">
        <v>40</v>
      </c>
      <c r="K8" t="s">
        <v>41</v>
      </c>
      <c r="L8">
        <v>1.35</v>
      </c>
      <c r="M8" s="6">
        <f t="shared" si="3"/>
        <v>81.750000000000014</v>
      </c>
      <c r="N8">
        <v>1505278800</v>
      </c>
      <c r="O8">
        <v>1505365200</v>
      </c>
      <c r="P8" s="10">
        <f t="shared" si="1"/>
        <v>42991.208333333328</v>
      </c>
      <c r="Q8" s="10">
        <f t="shared" si="2"/>
        <v>42992.208333333328</v>
      </c>
      <c r="R8" t="b">
        <v>0</v>
      </c>
      <c r="S8" t="b">
        <v>0</v>
      </c>
      <c r="T8" t="s">
        <v>42</v>
      </c>
      <c r="U8" t="s">
        <v>2039</v>
      </c>
      <c r="V8" t="s">
        <v>2045</v>
      </c>
    </row>
    <row r="9" spans="1:22" ht="31.2" x14ac:dyDescent="0.3">
      <c r="A9">
        <v>7</v>
      </c>
      <c r="B9" t="s">
        <v>43</v>
      </c>
      <c r="C9" s="3" t="s">
        <v>44</v>
      </c>
      <c r="D9">
        <v>4500</v>
      </c>
      <c r="E9">
        <v>14741</v>
      </c>
      <c r="F9" s="5">
        <f t="shared" si="0"/>
        <v>327.57777777777778</v>
      </c>
      <c r="G9" t="s">
        <v>20</v>
      </c>
      <c r="H9">
        <v>227</v>
      </c>
      <c r="I9" s="6">
        <f t="shared" si="4"/>
        <v>64.93832599118943</v>
      </c>
      <c r="J9" t="s">
        <v>36</v>
      </c>
      <c r="K9" t="s">
        <v>37</v>
      </c>
      <c r="L9">
        <v>0.15</v>
      </c>
      <c r="M9" s="6">
        <f t="shared" si="3"/>
        <v>9.7407488986784134</v>
      </c>
      <c r="N9">
        <v>1439442000</v>
      </c>
      <c r="O9">
        <v>1439614800</v>
      </c>
      <c r="P9" s="10">
        <f t="shared" si="1"/>
        <v>42229.208333333328</v>
      </c>
      <c r="Q9" s="10">
        <f t="shared" si="2"/>
        <v>42231.208333333328</v>
      </c>
      <c r="R9" t="b">
        <v>0</v>
      </c>
      <c r="S9" t="b">
        <v>0</v>
      </c>
      <c r="T9" t="s">
        <v>33</v>
      </c>
      <c r="U9" t="s">
        <v>2038</v>
      </c>
      <c r="V9" t="s">
        <v>2044</v>
      </c>
    </row>
    <row r="10" spans="1:22" ht="31.2" x14ac:dyDescent="0.3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5">
        <f t="shared" si="0"/>
        <v>19.932788374205266</v>
      </c>
      <c r="G10" t="s">
        <v>47</v>
      </c>
      <c r="H10">
        <v>708</v>
      </c>
      <c r="I10" s="6">
        <f t="shared" si="4"/>
        <v>30.997175141242938</v>
      </c>
      <c r="J10" t="s">
        <v>36</v>
      </c>
      <c r="K10" t="s">
        <v>37</v>
      </c>
      <c r="L10">
        <v>0.15</v>
      </c>
      <c r="M10" s="6">
        <f t="shared" si="3"/>
        <v>4.6495762711864401</v>
      </c>
      <c r="N10">
        <v>1281330000</v>
      </c>
      <c r="O10">
        <v>1281502800</v>
      </c>
      <c r="P10" s="10">
        <f t="shared" si="1"/>
        <v>40399.208333333336</v>
      </c>
      <c r="Q10" s="10">
        <f t="shared" si="2"/>
        <v>40401.208333333336</v>
      </c>
      <c r="R10" t="b">
        <v>0</v>
      </c>
      <c r="S10" t="b">
        <v>0</v>
      </c>
      <c r="T10" t="s">
        <v>33</v>
      </c>
      <c r="U10" t="s">
        <v>2038</v>
      </c>
      <c r="V10" t="s">
        <v>2044</v>
      </c>
    </row>
    <row r="11" spans="1:22" ht="31.2" x14ac:dyDescent="0.3">
      <c r="A11">
        <v>9</v>
      </c>
      <c r="B11" t="s">
        <v>48</v>
      </c>
      <c r="C11" s="3" t="s">
        <v>49</v>
      </c>
      <c r="D11">
        <v>6200</v>
      </c>
      <c r="E11">
        <v>3208</v>
      </c>
      <c r="F11" s="5">
        <f t="shared" si="0"/>
        <v>51.741935483870968</v>
      </c>
      <c r="G11" t="s">
        <v>14</v>
      </c>
      <c r="H11">
        <v>44</v>
      </c>
      <c r="I11" s="6">
        <f t="shared" si="4"/>
        <v>72.909090909090907</v>
      </c>
      <c r="J11" t="s">
        <v>21</v>
      </c>
      <c r="K11" t="s">
        <v>22</v>
      </c>
      <c r="L11">
        <v>1</v>
      </c>
      <c r="M11" s="6">
        <f t="shared" si="3"/>
        <v>72.909090909090907</v>
      </c>
      <c r="N11">
        <v>1379566800</v>
      </c>
      <c r="O11">
        <v>1383804000</v>
      </c>
      <c r="P11" s="10">
        <f t="shared" si="1"/>
        <v>41536.208333333336</v>
      </c>
      <c r="Q11" s="10">
        <f t="shared" si="2"/>
        <v>41585.25</v>
      </c>
      <c r="R11" t="b">
        <v>0</v>
      </c>
      <c r="S11" t="b">
        <v>0</v>
      </c>
      <c r="T11" t="s">
        <v>50</v>
      </c>
      <c r="U11" t="s">
        <v>2036</v>
      </c>
      <c r="V11" t="s">
        <v>2046</v>
      </c>
    </row>
    <row r="12" spans="1:22" ht="31.2" x14ac:dyDescent="0.3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5">
        <f t="shared" si="0"/>
        <v>266.11538461538464</v>
      </c>
      <c r="G12" t="s">
        <v>20</v>
      </c>
      <c r="H12">
        <v>220</v>
      </c>
      <c r="I12" s="6">
        <f t="shared" si="4"/>
        <v>62.9</v>
      </c>
      <c r="J12" t="s">
        <v>21</v>
      </c>
      <c r="K12" t="s">
        <v>22</v>
      </c>
      <c r="L12">
        <v>1</v>
      </c>
      <c r="M12" s="6">
        <f t="shared" si="3"/>
        <v>62.9</v>
      </c>
      <c r="N12">
        <v>1281762000</v>
      </c>
      <c r="O12">
        <v>1285909200</v>
      </c>
      <c r="P12" s="10">
        <f t="shared" si="1"/>
        <v>40404.208333333336</v>
      </c>
      <c r="Q12" s="10">
        <f t="shared" si="2"/>
        <v>40452.208333333336</v>
      </c>
      <c r="R12" t="b">
        <v>0</v>
      </c>
      <c r="S12" t="b">
        <v>0</v>
      </c>
      <c r="T12" t="s">
        <v>53</v>
      </c>
      <c r="U12" t="s">
        <v>2039</v>
      </c>
      <c r="V12" t="s">
        <v>2047</v>
      </c>
    </row>
    <row r="13" spans="1:22" ht="46.8" x14ac:dyDescent="0.3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5">
        <f t="shared" si="0"/>
        <v>48.095238095238095</v>
      </c>
      <c r="G13" t="s">
        <v>14</v>
      </c>
      <c r="H13">
        <v>27</v>
      </c>
      <c r="I13" s="6">
        <f t="shared" si="4"/>
        <v>112.22222222222223</v>
      </c>
      <c r="J13" t="s">
        <v>21</v>
      </c>
      <c r="K13" t="s">
        <v>22</v>
      </c>
      <c r="L13">
        <v>1</v>
      </c>
      <c r="M13" s="6">
        <f t="shared" si="3"/>
        <v>112.22222222222223</v>
      </c>
      <c r="N13">
        <v>1285045200</v>
      </c>
      <c r="O13">
        <v>1285563600</v>
      </c>
      <c r="P13" s="10">
        <f t="shared" si="1"/>
        <v>40442.208333333336</v>
      </c>
      <c r="Q13" s="10">
        <f t="shared" si="2"/>
        <v>40448.208333333336</v>
      </c>
      <c r="R13" t="b">
        <v>0</v>
      </c>
      <c r="S13" t="b">
        <v>1</v>
      </c>
      <c r="T13" t="s">
        <v>33</v>
      </c>
      <c r="U13" t="s">
        <v>2038</v>
      </c>
      <c r="V13" t="s">
        <v>2044</v>
      </c>
    </row>
    <row r="14" spans="1:22" ht="31.2" x14ac:dyDescent="0.3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5">
        <f t="shared" si="0"/>
        <v>89.349206349206341</v>
      </c>
      <c r="G14" t="s">
        <v>14</v>
      </c>
      <c r="H14">
        <v>55</v>
      </c>
      <c r="I14" s="6">
        <f t="shared" si="4"/>
        <v>102.34545454545454</v>
      </c>
      <c r="J14" t="s">
        <v>21</v>
      </c>
      <c r="K14" t="s">
        <v>22</v>
      </c>
      <c r="L14">
        <v>1</v>
      </c>
      <c r="M14" s="6">
        <f t="shared" si="3"/>
        <v>102.34545454545454</v>
      </c>
      <c r="N14">
        <v>1571720400</v>
      </c>
      <c r="O14">
        <v>1572411600</v>
      </c>
      <c r="P14" s="10">
        <f t="shared" si="1"/>
        <v>43760.208333333328</v>
      </c>
      <c r="Q14" s="10">
        <f t="shared" si="2"/>
        <v>43768.208333333328</v>
      </c>
      <c r="R14" t="b">
        <v>0</v>
      </c>
      <c r="S14" t="b">
        <v>0</v>
      </c>
      <c r="T14" t="s">
        <v>53</v>
      </c>
      <c r="U14" t="s">
        <v>2039</v>
      </c>
      <c r="V14" t="s">
        <v>2047</v>
      </c>
    </row>
    <row r="15" spans="1:22" ht="31.2" x14ac:dyDescent="0.3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5">
        <f t="shared" si="0"/>
        <v>245.11904761904765</v>
      </c>
      <c r="G15" t="s">
        <v>20</v>
      </c>
      <c r="H15">
        <v>98</v>
      </c>
      <c r="I15" s="6">
        <f t="shared" si="4"/>
        <v>105.05102040816327</v>
      </c>
      <c r="J15" t="s">
        <v>21</v>
      </c>
      <c r="K15" t="s">
        <v>22</v>
      </c>
      <c r="L15">
        <v>1</v>
      </c>
      <c r="M15" s="6">
        <f t="shared" si="3"/>
        <v>105.05102040816327</v>
      </c>
      <c r="N15">
        <v>1465621200</v>
      </c>
      <c r="O15">
        <v>1466658000</v>
      </c>
      <c r="P15" s="10">
        <f t="shared" si="1"/>
        <v>42532.208333333328</v>
      </c>
      <c r="Q15" s="10">
        <f t="shared" si="2"/>
        <v>42544.208333333328</v>
      </c>
      <c r="R15" t="b">
        <v>0</v>
      </c>
      <c r="S15" t="b">
        <v>0</v>
      </c>
      <c r="T15" t="s">
        <v>60</v>
      </c>
      <c r="U15" t="s">
        <v>2036</v>
      </c>
      <c r="V15" t="s">
        <v>2048</v>
      </c>
    </row>
    <row r="16" spans="1:22" ht="31.2" x14ac:dyDescent="0.3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5">
        <f t="shared" si="0"/>
        <v>66.769503546099301</v>
      </c>
      <c r="G16" t="s">
        <v>14</v>
      </c>
      <c r="H16">
        <v>200</v>
      </c>
      <c r="I16" s="6">
        <f t="shared" si="4"/>
        <v>94.144999999999996</v>
      </c>
      <c r="J16" t="s">
        <v>21</v>
      </c>
      <c r="K16" t="s">
        <v>22</v>
      </c>
      <c r="L16">
        <v>1</v>
      </c>
      <c r="M16" s="6">
        <f t="shared" si="3"/>
        <v>94.144999999999996</v>
      </c>
      <c r="N16">
        <v>1331013600</v>
      </c>
      <c r="O16">
        <v>1333342800</v>
      </c>
      <c r="P16" s="10">
        <f t="shared" si="1"/>
        <v>40974.25</v>
      </c>
      <c r="Q16" s="10">
        <f t="shared" si="2"/>
        <v>41001.208333333336</v>
      </c>
      <c r="R16" t="b">
        <v>0</v>
      </c>
      <c r="S16" t="b">
        <v>0</v>
      </c>
      <c r="T16" t="s">
        <v>60</v>
      </c>
      <c r="U16" t="s">
        <v>2036</v>
      </c>
      <c r="V16" t="s">
        <v>2048</v>
      </c>
    </row>
    <row r="17" spans="1:22" ht="31.2" x14ac:dyDescent="0.3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5">
        <f t="shared" si="0"/>
        <v>47.307881773399011</v>
      </c>
      <c r="G17" t="s">
        <v>14</v>
      </c>
      <c r="H17">
        <v>452</v>
      </c>
      <c r="I17" s="6">
        <f t="shared" si="4"/>
        <v>84.986725663716811</v>
      </c>
      <c r="J17" t="s">
        <v>21</v>
      </c>
      <c r="K17" t="s">
        <v>22</v>
      </c>
      <c r="L17">
        <v>1</v>
      </c>
      <c r="M17" s="6">
        <f t="shared" si="3"/>
        <v>84.986725663716811</v>
      </c>
      <c r="N17">
        <v>1575957600</v>
      </c>
      <c r="O17">
        <v>1576303200</v>
      </c>
      <c r="P17" s="10">
        <f t="shared" si="1"/>
        <v>43809.25</v>
      </c>
      <c r="Q17" s="10">
        <f t="shared" si="2"/>
        <v>43813.25</v>
      </c>
      <c r="R17" t="b">
        <v>0</v>
      </c>
      <c r="S17" t="b">
        <v>0</v>
      </c>
      <c r="T17" t="s">
        <v>65</v>
      </c>
      <c r="U17" t="s">
        <v>2037</v>
      </c>
      <c r="V17" t="s">
        <v>2049</v>
      </c>
    </row>
    <row r="18" spans="1:22" ht="31.2" x14ac:dyDescent="0.3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5">
        <f t="shared" si="0"/>
        <v>649.47058823529414</v>
      </c>
      <c r="G18" t="s">
        <v>20</v>
      </c>
      <c r="H18">
        <v>100</v>
      </c>
      <c r="I18" s="6">
        <f t="shared" si="4"/>
        <v>110.41</v>
      </c>
      <c r="J18" t="s">
        <v>21</v>
      </c>
      <c r="K18" t="s">
        <v>22</v>
      </c>
      <c r="L18">
        <v>1</v>
      </c>
      <c r="M18" s="6">
        <f t="shared" si="3"/>
        <v>110.41</v>
      </c>
      <c r="N18">
        <v>1390370400</v>
      </c>
      <c r="O18">
        <v>1392271200</v>
      </c>
      <c r="P18" s="10">
        <f t="shared" si="1"/>
        <v>41661.25</v>
      </c>
      <c r="Q18" s="10">
        <f t="shared" si="2"/>
        <v>41683.25</v>
      </c>
      <c r="R18" t="b">
        <v>0</v>
      </c>
      <c r="S18" t="b">
        <v>0</v>
      </c>
      <c r="T18" t="s">
        <v>68</v>
      </c>
      <c r="U18" t="s">
        <v>2040</v>
      </c>
      <c r="V18" t="s">
        <v>2050</v>
      </c>
    </row>
    <row r="19" spans="1:22" ht="31.2" x14ac:dyDescent="0.3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5">
        <f t="shared" si="0"/>
        <v>159.39125295508273</v>
      </c>
      <c r="G19" t="s">
        <v>20</v>
      </c>
      <c r="H19">
        <v>1249</v>
      </c>
      <c r="I19" s="6">
        <f t="shared" si="4"/>
        <v>107.96236989591674</v>
      </c>
      <c r="J19" t="s">
        <v>21</v>
      </c>
      <c r="K19" t="s">
        <v>22</v>
      </c>
      <c r="L19">
        <v>1</v>
      </c>
      <c r="M19" s="6">
        <f t="shared" si="3"/>
        <v>107.96236989591674</v>
      </c>
      <c r="N19">
        <v>1294812000</v>
      </c>
      <c r="O19">
        <v>1294898400</v>
      </c>
      <c r="P19" s="10">
        <f t="shared" si="1"/>
        <v>40555.25</v>
      </c>
      <c r="Q19" s="10">
        <f t="shared" si="2"/>
        <v>40556.25</v>
      </c>
      <c r="R19" t="b">
        <v>0</v>
      </c>
      <c r="S19" t="b">
        <v>0</v>
      </c>
      <c r="T19" t="s">
        <v>71</v>
      </c>
      <c r="U19" t="s">
        <v>2039</v>
      </c>
      <c r="V19" t="s">
        <v>2051</v>
      </c>
    </row>
    <row r="20" spans="1:22" ht="31.2" x14ac:dyDescent="0.3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5">
        <f t="shared" si="0"/>
        <v>66.912087912087912</v>
      </c>
      <c r="G20" t="s">
        <v>74</v>
      </c>
      <c r="H20">
        <v>135</v>
      </c>
      <c r="I20" s="6">
        <f t="shared" si="4"/>
        <v>45.103703703703701</v>
      </c>
      <c r="J20" t="s">
        <v>21</v>
      </c>
      <c r="K20" t="s">
        <v>22</v>
      </c>
      <c r="L20">
        <v>1</v>
      </c>
      <c r="M20" s="6">
        <f t="shared" si="3"/>
        <v>45.103703703703701</v>
      </c>
      <c r="N20">
        <v>1536382800</v>
      </c>
      <c r="O20">
        <v>1537074000</v>
      </c>
      <c r="P20" s="10">
        <f t="shared" si="1"/>
        <v>43351.208333333328</v>
      </c>
      <c r="Q20" s="10">
        <f t="shared" si="2"/>
        <v>43359.208333333328</v>
      </c>
      <c r="R20" t="b">
        <v>0</v>
      </c>
      <c r="S20" t="b">
        <v>0</v>
      </c>
      <c r="T20" t="s">
        <v>33</v>
      </c>
      <c r="U20" t="s">
        <v>2038</v>
      </c>
      <c r="V20" t="s">
        <v>2044</v>
      </c>
    </row>
    <row r="21" spans="1:22" ht="31.2" x14ac:dyDescent="0.3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5">
        <f t="shared" si="0"/>
        <v>48.529600000000002</v>
      </c>
      <c r="G21" t="s">
        <v>14</v>
      </c>
      <c r="H21">
        <v>674</v>
      </c>
      <c r="I21" s="6">
        <f t="shared" si="4"/>
        <v>45.001483679525222</v>
      </c>
      <c r="J21" t="s">
        <v>21</v>
      </c>
      <c r="K21" t="s">
        <v>22</v>
      </c>
      <c r="L21">
        <v>1</v>
      </c>
      <c r="M21" s="6">
        <f t="shared" si="3"/>
        <v>45.001483679525222</v>
      </c>
      <c r="N21">
        <v>1551679200</v>
      </c>
      <c r="O21">
        <v>1553490000</v>
      </c>
      <c r="P21" s="10">
        <f t="shared" si="1"/>
        <v>43528.25</v>
      </c>
      <c r="Q21" s="10">
        <f t="shared" si="2"/>
        <v>43549.208333333328</v>
      </c>
      <c r="R21" t="b">
        <v>0</v>
      </c>
      <c r="S21" t="b">
        <v>1</v>
      </c>
      <c r="T21" t="s">
        <v>33</v>
      </c>
      <c r="U21" t="s">
        <v>2038</v>
      </c>
      <c r="V21" t="s">
        <v>2044</v>
      </c>
    </row>
    <row r="22" spans="1:22" ht="31.2" x14ac:dyDescent="0.3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5">
        <f t="shared" si="0"/>
        <v>112.24279210925646</v>
      </c>
      <c r="G22" t="s">
        <v>20</v>
      </c>
      <c r="H22">
        <v>1396</v>
      </c>
      <c r="I22" s="6">
        <f t="shared" si="4"/>
        <v>105.97134670487107</v>
      </c>
      <c r="J22" t="s">
        <v>21</v>
      </c>
      <c r="K22" t="s">
        <v>22</v>
      </c>
      <c r="L22">
        <v>1</v>
      </c>
      <c r="M22" s="6">
        <f t="shared" si="3"/>
        <v>105.97134670487107</v>
      </c>
      <c r="N22">
        <v>1406523600</v>
      </c>
      <c r="O22">
        <v>1406523600</v>
      </c>
      <c r="P22" s="10">
        <f t="shared" si="1"/>
        <v>41848.208333333336</v>
      </c>
      <c r="Q22" s="10">
        <f t="shared" si="2"/>
        <v>41848.208333333336</v>
      </c>
      <c r="R22" t="b">
        <v>0</v>
      </c>
      <c r="S22" t="b">
        <v>0</v>
      </c>
      <c r="T22" t="s">
        <v>53</v>
      </c>
      <c r="U22" t="s">
        <v>2039</v>
      </c>
      <c r="V22" t="s">
        <v>2047</v>
      </c>
    </row>
    <row r="23" spans="1:22" ht="31.2" x14ac:dyDescent="0.3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5">
        <f t="shared" si="0"/>
        <v>40.992553191489364</v>
      </c>
      <c r="G23" t="s">
        <v>14</v>
      </c>
      <c r="H23">
        <v>558</v>
      </c>
      <c r="I23" s="6">
        <f t="shared" si="4"/>
        <v>69.055555555555557</v>
      </c>
      <c r="J23" t="s">
        <v>21</v>
      </c>
      <c r="K23" t="s">
        <v>22</v>
      </c>
      <c r="L23">
        <v>1</v>
      </c>
      <c r="M23" s="6">
        <f t="shared" si="3"/>
        <v>69.055555555555557</v>
      </c>
      <c r="N23">
        <v>1313384400</v>
      </c>
      <c r="O23">
        <v>1316322000</v>
      </c>
      <c r="P23" s="10">
        <f t="shared" si="1"/>
        <v>40770.208333333336</v>
      </c>
      <c r="Q23" s="10">
        <f t="shared" si="2"/>
        <v>40804.208333333336</v>
      </c>
      <c r="R23" t="b">
        <v>0</v>
      </c>
      <c r="S23" t="b">
        <v>0</v>
      </c>
      <c r="T23" t="s">
        <v>33</v>
      </c>
      <c r="U23" t="s">
        <v>2038</v>
      </c>
      <c r="V23" t="s">
        <v>2044</v>
      </c>
    </row>
    <row r="24" spans="1:22" ht="31.2" x14ac:dyDescent="0.3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5">
        <f t="shared" si="0"/>
        <v>128.07106598984771</v>
      </c>
      <c r="G24" t="s">
        <v>20</v>
      </c>
      <c r="H24">
        <v>890</v>
      </c>
      <c r="I24" s="6">
        <f t="shared" si="4"/>
        <v>85.044943820224717</v>
      </c>
      <c r="J24" t="s">
        <v>21</v>
      </c>
      <c r="K24" t="s">
        <v>22</v>
      </c>
      <c r="L24">
        <v>1</v>
      </c>
      <c r="M24" s="6">
        <f t="shared" si="3"/>
        <v>85.044943820224717</v>
      </c>
      <c r="N24">
        <v>1522731600</v>
      </c>
      <c r="O24">
        <v>1524027600</v>
      </c>
      <c r="P24" s="10">
        <f t="shared" si="1"/>
        <v>43193.208333333328</v>
      </c>
      <c r="Q24" s="10">
        <f t="shared" si="2"/>
        <v>43208.208333333328</v>
      </c>
      <c r="R24" t="b">
        <v>0</v>
      </c>
      <c r="S24" t="b">
        <v>0</v>
      </c>
      <c r="T24" t="s">
        <v>33</v>
      </c>
      <c r="U24" t="s">
        <v>2038</v>
      </c>
      <c r="V24" t="s">
        <v>2044</v>
      </c>
    </row>
    <row r="25" spans="1:22" ht="31.2" x14ac:dyDescent="0.3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5">
        <f t="shared" si="0"/>
        <v>332.04444444444448</v>
      </c>
      <c r="G25" t="s">
        <v>20</v>
      </c>
      <c r="H25">
        <v>142</v>
      </c>
      <c r="I25" s="6">
        <f t="shared" si="4"/>
        <v>105.22535211267606</v>
      </c>
      <c r="J25" t="s">
        <v>40</v>
      </c>
      <c r="K25" t="s">
        <v>41</v>
      </c>
      <c r="L25">
        <v>1.35</v>
      </c>
      <c r="M25" s="6">
        <f t="shared" si="3"/>
        <v>142.0542253521127</v>
      </c>
      <c r="N25">
        <v>1550124000</v>
      </c>
      <c r="O25">
        <v>1554699600</v>
      </c>
      <c r="P25" s="10">
        <f t="shared" si="1"/>
        <v>43510.25</v>
      </c>
      <c r="Q25" s="10">
        <f t="shared" si="2"/>
        <v>43563.208333333328</v>
      </c>
      <c r="R25" t="b">
        <v>0</v>
      </c>
      <c r="S25" t="b">
        <v>0</v>
      </c>
      <c r="T25" t="s">
        <v>42</v>
      </c>
      <c r="U25" t="s">
        <v>2039</v>
      </c>
      <c r="V25" t="s">
        <v>2045</v>
      </c>
    </row>
    <row r="26" spans="1:22" ht="31.2" x14ac:dyDescent="0.3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5">
        <f t="shared" si="0"/>
        <v>112.83225108225108</v>
      </c>
      <c r="G26" t="s">
        <v>20</v>
      </c>
      <c r="H26">
        <v>2673</v>
      </c>
      <c r="I26" s="6">
        <f t="shared" si="4"/>
        <v>39.003741114852225</v>
      </c>
      <c r="J26" t="s">
        <v>21</v>
      </c>
      <c r="K26" t="s">
        <v>22</v>
      </c>
      <c r="L26">
        <v>1</v>
      </c>
      <c r="M26" s="6">
        <f t="shared" si="3"/>
        <v>39.003741114852225</v>
      </c>
      <c r="N26">
        <v>1403326800</v>
      </c>
      <c r="O26">
        <v>1403499600</v>
      </c>
      <c r="P26" s="10">
        <f t="shared" si="1"/>
        <v>41811.208333333336</v>
      </c>
      <c r="Q26" s="10">
        <f t="shared" si="2"/>
        <v>41813.208333333336</v>
      </c>
      <c r="R26" t="b">
        <v>0</v>
      </c>
      <c r="S26" t="b">
        <v>0</v>
      </c>
      <c r="T26" t="s">
        <v>65</v>
      </c>
      <c r="U26" t="s">
        <v>2037</v>
      </c>
      <c r="V26" t="s">
        <v>2049</v>
      </c>
    </row>
    <row r="27" spans="1:22" ht="31.2" x14ac:dyDescent="0.3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5">
        <f t="shared" si="0"/>
        <v>216.43636363636364</v>
      </c>
      <c r="G27" t="s">
        <v>20</v>
      </c>
      <c r="H27">
        <v>163</v>
      </c>
      <c r="I27" s="6">
        <f t="shared" si="4"/>
        <v>73.030674846625772</v>
      </c>
      <c r="J27" t="s">
        <v>21</v>
      </c>
      <c r="K27" t="s">
        <v>22</v>
      </c>
      <c r="L27">
        <v>1</v>
      </c>
      <c r="M27" s="6">
        <f t="shared" si="3"/>
        <v>73.030674846625772</v>
      </c>
      <c r="N27">
        <v>1305694800</v>
      </c>
      <c r="O27">
        <v>1307422800</v>
      </c>
      <c r="P27" s="10">
        <f t="shared" si="1"/>
        <v>40681.208333333336</v>
      </c>
      <c r="Q27" s="10">
        <f t="shared" si="2"/>
        <v>40701.208333333336</v>
      </c>
      <c r="R27" t="b">
        <v>0</v>
      </c>
      <c r="S27" t="b">
        <v>1</v>
      </c>
      <c r="T27" t="s">
        <v>89</v>
      </c>
      <c r="U27" t="s">
        <v>2052</v>
      </c>
      <c r="V27" t="s">
        <v>2053</v>
      </c>
    </row>
    <row r="28" spans="1:22" ht="31.2" x14ac:dyDescent="0.3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5">
        <f t="shared" si="0"/>
        <v>48.199069767441863</v>
      </c>
      <c r="G28" t="s">
        <v>74</v>
      </c>
      <c r="H28">
        <v>1480</v>
      </c>
      <c r="I28" s="6">
        <f t="shared" si="4"/>
        <v>35.009459459459457</v>
      </c>
      <c r="J28" t="s">
        <v>21</v>
      </c>
      <c r="K28" t="s">
        <v>22</v>
      </c>
      <c r="L28">
        <v>1</v>
      </c>
      <c r="M28" s="6">
        <f t="shared" si="3"/>
        <v>35.009459459459457</v>
      </c>
      <c r="N28">
        <v>1533013200</v>
      </c>
      <c r="O28">
        <v>1535346000</v>
      </c>
      <c r="P28" s="10">
        <f t="shared" si="1"/>
        <v>43312.208333333328</v>
      </c>
      <c r="Q28" s="10">
        <f t="shared" si="2"/>
        <v>43339.208333333328</v>
      </c>
      <c r="R28" t="b">
        <v>0</v>
      </c>
      <c r="S28" t="b">
        <v>0</v>
      </c>
      <c r="T28" t="s">
        <v>33</v>
      </c>
      <c r="U28" t="s">
        <v>2038</v>
      </c>
      <c r="V28" t="s">
        <v>2044</v>
      </c>
    </row>
    <row r="29" spans="1:22" ht="31.2" x14ac:dyDescent="0.3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5">
        <f t="shared" si="0"/>
        <v>79.95</v>
      </c>
      <c r="G29" t="s">
        <v>14</v>
      </c>
      <c r="H29">
        <v>15</v>
      </c>
      <c r="I29" s="6">
        <f t="shared" si="4"/>
        <v>106.6</v>
      </c>
      <c r="J29" t="s">
        <v>21</v>
      </c>
      <c r="K29" t="s">
        <v>22</v>
      </c>
      <c r="L29">
        <v>1</v>
      </c>
      <c r="M29" s="6">
        <f t="shared" si="3"/>
        <v>106.6</v>
      </c>
      <c r="N29">
        <v>1443848400</v>
      </c>
      <c r="O29">
        <v>1444539600</v>
      </c>
      <c r="P29" s="10">
        <f t="shared" si="1"/>
        <v>42280.208333333328</v>
      </c>
      <c r="Q29" s="10">
        <f t="shared" si="2"/>
        <v>42288.208333333328</v>
      </c>
      <c r="R29" t="b">
        <v>0</v>
      </c>
      <c r="S29" t="b">
        <v>0</v>
      </c>
      <c r="T29" t="s">
        <v>23</v>
      </c>
      <c r="U29" t="s">
        <v>2036</v>
      </c>
      <c r="V29" t="s">
        <v>2042</v>
      </c>
    </row>
    <row r="30" spans="1:22" ht="31.2" x14ac:dyDescent="0.3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5">
        <f t="shared" si="0"/>
        <v>105.22553516819573</v>
      </c>
      <c r="G30" t="s">
        <v>20</v>
      </c>
      <c r="H30">
        <v>2220</v>
      </c>
      <c r="I30" s="6">
        <f t="shared" si="4"/>
        <v>61.997747747747745</v>
      </c>
      <c r="J30" t="s">
        <v>21</v>
      </c>
      <c r="K30" t="s">
        <v>22</v>
      </c>
      <c r="L30">
        <v>1</v>
      </c>
      <c r="M30" s="6">
        <f t="shared" si="3"/>
        <v>61.997747747747745</v>
      </c>
      <c r="N30">
        <v>1265695200</v>
      </c>
      <c r="O30">
        <v>1267682400</v>
      </c>
      <c r="P30" s="10">
        <f t="shared" si="1"/>
        <v>40218.25</v>
      </c>
      <c r="Q30" s="10">
        <f t="shared" si="2"/>
        <v>40241.25</v>
      </c>
      <c r="R30" t="b">
        <v>0</v>
      </c>
      <c r="S30" t="b">
        <v>1</v>
      </c>
      <c r="T30" t="s">
        <v>33</v>
      </c>
      <c r="U30" t="s">
        <v>2038</v>
      </c>
      <c r="V30" t="s">
        <v>2044</v>
      </c>
    </row>
    <row r="31" spans="1:22" ht="31.2" x14ac:dyDescent="0.3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5">
        <f t="shared" si="0"/>
        <v>328.89978213507629</v>
      </c>
      <c r="G31" t="s">
        <v>20</v>
      </c>
      <c r="H31">
        <v>1606</v>
      </c>
      <c r="I31" s="6">
        <f t="shared" si="4"/>
        <v>94.000622665006233</v>
      </c>
      <c r="J31" t="s">
        <v>98</v>
      </c>
      <c r="K31" t="s">
        <v>99</v>
      </c>
      <c r="L31">
        <v>1.2</v>
      </c>
      <c r="M31" s="6">
        <f t="shared" si="3"/>
        <v>112.80074719800747</v>
      </c>
      <c r="N31">
        <v>1532062800</v>
      </c>
      <c r="O31">
        <v>1535518800</v>
      </c>
      <c r="P31" s="10">
        <f t="shared" si="1"/>
        <v>43301.208333333328</v>
      </c>
      <c r="Q31" s="10">
        <f t="shared" si="2"/>
        <v>43341.208333333328</v>
      </c>
      <c r="R31" t="b">
        <v>0</v>
      </c>
      <c r="S31" t="b">
        <v>0</v>
      </c>
      <c r="T31" t="s">
        <v>100</v>
      </c>
      <c r="U31" t="s">
        <v>2039</v>
      </c>
      <c r="V31" t="s">
        <v>2054</v>
      </c>
    </row>
    <row r="32" spans="1:22" ht="31.2" x14ac:dyDescent="0.3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5">
        <f t="shared" si="0"/>
        <v>160.61111111111111</v>
      </c>
      <c r="G32" t="s">
        <v>20</v>
      </c>
      <c r="H32">
        <v>129</v>
      </c>
      <c r="I32" s="6">
        <f t="shared" si="4"/>
        <v>112.05426356589147</v>
      </c>
      <c r="J32" t="s">
        <v>21</v>
      </c>
      <c r="K32" t="s">
        <v>22</v>
      </c>
      <c r="L32">
        <v>1</v>
      </c>
      <c r="M32" s="6">
        <f t="shared" si="3"/>
        <v>112.05426356589147</v>
      </c>
      <c r="N32">
        <v>1558674000</v>
      </c>
      <c r="O32">
        <v>1559106000</v>
      </c>
      <c r="P32" s="10">
        <f t="shared" si="1"/>
        <v>43609.208333333328</v>
      </c>
      <c r="Q32" s="10">
        <f t="shared" si="2"/>
        <v>43614.208333333328</v>
      </c>
      <c r="R32" t="b">
        <v>0</v>
      </c>
      <c r="S32" t="b">
        <v>0</v>
      </c>
      <c r="T32" t="s">
        <v>71</v>
      </c>
      <c r="U32" t="s">
        <v>2039</v>
      </c>
      <c r="V32" t="s">
        <v>2051</v>
      </c>
    </row>
    <row r="33" spans="1:22" ht="31.2" x14ac:dyDescent="0.3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5">
        <f t="shared" si="0"/>
        <v>310</v>
      </c>
      <c r="G33" t="s">
        <v>20</v>
      </c>
      <c r="H33">
        <v>226</v>
      </c>
      <c r="I33" s="6">
        <f t="shared" si="4"/>
        <v>48.008849557522126</v>
      </c>
      <c r="J33" t="s">
        <v>40</v>
      </c>
      <c r="K33" t="s">
        <v>41</v>
      </c>
      <c r="L33">
        <v>1.35</v>
      </c>
      <c r="M33" s="6">
        <f t="shared" si="3"/>
        <v>64.811946902654881</v>
      </c>
      <c r="N33">
        <v>1451973600</v>
      </c>
      <c r="O33">
        <v>1454392800</v>
      </c>
      <c r="P33" s="10">
        <f t="shared" si="1"/>
        <v>42374.25</v>
      </c>
      <c r="Q33" s="10">
        <f t="shared" si="2"/>
        <v>42402.25</v>
      </c>
      <c r="R33" t="b">
        <v>0</v>
      </c>
      <c r="S33" t="b">
        <v>0</v>
      </c>
      <c r="T33" t="s">
        <v>89</v>
      </c>
      <c r="U33" t="s">
        <v>2052</v>
      </c>
      <c r="V33" t="s">
        <v>2053</v>
      </c>
    </row>
    <row r="34" spans="1:22" ht="31.2" x14ac:dyDescent="0.3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5">
        <f t="shared" si="0"/>
        <v>86.807920792079202</v>
      </c>
      <c r="G34" t="s">
        <v>14</v>
      </c>
      <c r="H34">
        <v>2307</v>
      </c>
      <c r="I34" s="6">
        <f t="shared" si="4"/>
        <v>38.004334633723452</v>
      </c>
      <c r="J34" t="s">
        <v>107</v>
      </c>
      <c r="K34" t="s">
        <v>108</v>
      </c>
      <c r="L34">
        <v>1.1200000000000001</v>
      </c>
      <c r="M34" s="6">
        <f t="shared" si="3"/>
        <v>42.564854789770273</v>
      </c>
      <c r="N34">
        <v>1515564000</v>
      </c>
      <c r="O34">
        <v>1517896800</v>
      </c>
      <c r="P34" s="10">
        <f t="shared" si="1"/>
        <v>43110.25</v>
      </c>
      <c r="Q34" s="10">
        <f t="shared" si="2"/>
        <v>43137.25</v>
      </c>
      <c r="R34" t="b">
        <v>0</v>
      </c>
      <c r="S34" t="b">
        <v>0</v>
      </c>
      <c r="T34" t="s">
        <v>42</v>
      </c>
      <c r="U34" t="s">
        <v>2039</v>
      </c>
      <c r="V34" t="s">
        <v>2045</v>
      </c>
    </row>
    <row r="35" spans="1:22" ht="31.2" x14ac:dyDescent="0.3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5">
        <f t="shared" si="0"/>
        <v>377.82071713147411</v>
      </c>
      <c r="G35" t="s">
        <v>20</v>
      </c>
      <c r="H35">
        <v>5419</v>
      </c>
      <c r="I35" s="6">
        <f t="shared" si="4"/>
        <v>35.000184535892231</v>
      </c>
      <c r="J35" t="s">
        <v>21</v>
      </c>
      <c r="K35" t="s">
        <v>22</v>
      </c>
      <c r="L35">
        <v>1</v>
      </c>
      <c r="M35" s="6">
        <f t="shared" si="3"/>
        <v>35.000184535892231</v>
      </c>
      <c r="N35">
        <v>1412485200</v>
      </c>
      <c r="O35">
        <v>1415685600</v>
      </c>
      <c r="P35" s="10">
        <f t="shared" si="1"/>
        <v>41917.208333333336</v>
      </c>
      <c r="Q35" s="10">
        <f t="shared" si="2"/>
        <v>41954.25</v>
      </c>
      <c r="R35" t="b">
        <v>0</v>
      </c>
      <c r="S35" t="b">
        <v>0</v>
      </c>
      <c r="T35" t="s">
        <v>33</v>
      </c>
      <c r="U35" t="s">
        <v>2038</v>
      </c>
      <c r="V35" t="s">
        <v>2044</v>
      </c>
    </row>
    <row r="36" spans="1:22" ht="31.2" x14ac:dyDescent="0.3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5">
        <f t="shared" si="0"/>
        <v>150.80645161290323</v>
      </c>
      <c r="G36" t="s">
        <v>20</v>
      </c>
      <c r="H36">
        <v>165</v>
      </c>
      <c r="I36" s="6">
        <f t="shared" si="4"/>
        <v>85</v>
      </c>
      <c r="J36" t="s">
        <v>21</v>
      </c>
      <c r="K36" t="s">
        <v>22</v>
      </c>
      <c r="L36">
        <v>1</v>
      </c>
      <c r="M36" s="6">
        <f t="shared" si="3"/>
        <v>85</v>
      </c>
      <c r="N36">
        <v>1490245200</v>
      </c>
      <c r="O36">
        <v>1490677200</v>
      </c>
      <c r="P36" s="10">
        <f t="shared" si="1"/>
        <v>42817.208333333328</v>
      </c>
      <c r="Q36" s="10">
        <f t="shared" si="2"/>
        <v>42822.208333333328</v>
      </c>
      <c r="R36" t="b">
        <v>0</v>
      </c>
      <c r="S36" t="b">
        <v>0</v>
      </c>
      <c r="T36" t="s">
        <v>42</v>
      </c>
      <c r="U36" t="s">
        <v>2039</v>
      </c>
      <c r="V36" t="s">
        <v>2045</v>
      </c>
    </row>
    <row r="37" spans="1:22" ht="31.2" x14ac:dyDescent="0.3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5">
        <f t="shared" si="0"/>
        <v>150.30119521912351</v>
      </c>
      <c r="G37" t="s">
        <v>20</v>
      </c>
      <c r="H37">
        <v>1965</v>
      </c>
      <c r="I37" s="6">
        <f t="shared" si="4"/>
        <v>95.993893129770996</v>
      </c>
      <c r="J37" t="s">
        <v>36</v>
      </c>
      <c r="K37" t="s">
        <v>37</v>
      </c>
      <c r="L37">
        <v>0.15</v>
      </c>
      <c r="M37" s="6">
        <f t="shared" si="3"/>
        <v>14.399083969465648</v>
      </c>
      <c r="N37">
        <v>1547877600</v>
      </c>
      <c r="O37">
        <v>1551506400</v>
      </c>
      <c r="P37" s="10">
        <f t="shared" si="1"/>
        <v>43484.25</v>
      </c>
      <c r="Q37" s="10">
        <f t="shared" si="2"/>
        <v>43526.25</v>
      </c>
      <c r="R37" t="b">
        <v>0</v>
      </c>
      <c r="S37" t="b">
        <v>1</v>
      </c>
      <c r="T37" t="s">
        <v>53</v>
      </c>
      <c r="U37" t="s">
        <v>2039</v>
      </c>
      <c r="V37" t="s">
        <v>2047</v>
      </c>
    </row>
    <row r="38" spans="1:22" ht="31.2" x14ac:dyDescent="0.3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5">
        <f t="shared" si="0"/>
        <v>157.28571428571431</v>
      </c>
      <c r="G38" t="s">
        <v>20</v>
      </c>
      <c r="H38">
        <v>16</v>
      </c>
      <c r="I38" s="6">
        <f t="shared" si="4"/>
        <v>68.8125</v>
      </c>
      <c r="J38" t="s">
        <v>21</v>
      </c>
      <c r="K38" t="s">
        <v>22</v>
      </c>
      <c r="L38">
        <v>1</v>
      </c>
      <c r="M38" s="6">
        <f t="shared" si="3"/>
        <v>68.8125</v>
      </c>
      <c r="N38">
        <v>1298700000</v>
      </c>
      <c r="O38">
        <v>1300856400</v>
      </c>
      <c r="P38" s="10">
        <f t="shared" si="1"/>
        <v>40600.25</v>
      </c>
      <c r="Q38" s="10">
        <f t="shared" si="2"/>
        <v>40625.208333333336</v>
      </c>
      <c r="R38" t="b">
        <v>0</v>
      </c>
      <c r="S38" t="b">
        <v>0</v>
      </c>
      <c r="T38" t="s">
        <v>33</v>
      </c>
      <c r="U38" t="s">
        <v>2038</v>
      </c>
      <c r="V38" t="s">
        <v>2044</v>
      </c>
    </row>
    <row r="39" spans="1:22" ht="31.2" x14ac:dyDescent="0.3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5">
        <f t="shared" si="0"/>
        <v>139.98765432098764</v>
      </c>
      <c r="G39" t="s">
        <v>20</v>
      </c>
      <c r="H39">
        <v>107</v>
      </c>
      <c r="I39" s="6">
        <f t="shared" si="4"/>
        <v>105.97196261682242</v>
      </c>
      <c r="J39" t="s">
        <v>21</v>
      </c>
      <c r="K39" t="s">
        <v>22</v>
      </c>
      <c r="L39">
        <v>1</v>
      </c>
      <c r="M39" s="6">
        <f t="shared" si="3"/>
        <v>105.97196261682242</v>
      </c>
      <c r="N39">
        <v>1570338000</v>
      </c>
      <c r="O39">
        <v>1573192800</v>
      </c>
      <c r="P39" s="10">
        <f t="shared" si="1"/>
        <v>43744.208333333328</v>
      </c>
      <c r="Q39" s="10">
        <f t="shared" si="2"/>
        <v>43777.25</v>
      </c>
      <c r="R39" t="b">
        <v>0</v>
      </c>
      <c r="S39" t="b">
        <v>1</v>
      </c>
      <c r="T39" t="s">
        <v>119</v>
      </c>
      <c r="U39" t="s">
        <v>2040</v>
      </c>
      <c r="V39" t="s">
        <v>2055</v>
      </c>
    </row>
    <row r="40" spans="1:22" ht="31.2" x14ac:dyDescent="0.3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5">
        <f t="shared" si="0"/>
        <v>325.32258064516128</v>
      </c>
      <c r="G40" t="s">
        <v>20</v>
      </c>
      <c r="H40">
        <v>134</v>
      </c>
      <c r="I40" s="6">
        <f t="shared" si="4"/>
        <v>75.261194029850742</v>
      </c>
      <c r="J40" t="s">
        <v>21</v>
      </c>
      <c r="K40" t="s">
        <v>22</v>
      </c>
      <c r="L40">
        <v>1</v>
      </c>
      <c r="M40" s="6">
        <f t="shared" si="3"/>
        <v>75.261194029850742</v>
      </c>
      <c r="N40">
        <v>1287378000</v>
      </c>
      <c r="O40">
        <v>1287810000</v>
      </c>
      <c r="P40" s="10">
        <f t="shared" si="1"/>
        <v>40469.208333333336</v>
      </c>
      <c r="Q40" s="10">
        <f t="shared" si="2"/>
        <v>40474.208333333336</v>
      </c>
      <c r="R40" t="b">
        <v>0</v>
      </c>
      <c r="S40" t="b">
        <v>0</v>
      </c>
      <c r="T40" t="s">
        <v>122</v>
      </c>
      <c r="U40" t="s">
        <v>2056</v>
      </c>
      <c r="V40" t="s">
        <v>2057</v>
      </c>
    </row>
    <row r="41" spans="1:22" ht="31.2" x14ac:dyDescent="0.3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5">
        <f t="shared" si="0"/>
        <v>50.777777777777779</v>
      </c>
      <c r="G41" t="s">
        <v>14</v>
      </c>
      <c r="H41">
        <v>88</v>
      </c>
      <c r="I41" s="6">
        <f t="shared" si="4"/>
        <v>57.125</v>
      </c>
      <c r="J41" t="s">
        <v>36</v>
      </c>
      <c r="K41" t="s">
        <v>37</v>
      </c>
      <c r="L41">
        <v>0.15</v>
      </c>
      <c r="M41" s="6">
        <f t="shared" si="3"/>
        <v>8.5687499999999996</v>
      </c>
      <c r="N41">
        <v>1361772000</v>
      </c>
      <c r="O41">
        <v>1362978000</v>
      </c>
      <c r="P41" s="10">
        <f t="shared" si="1"/>
        <v>41330.25</v>
      </c>
      <c r="Q41" s="10">
        <f t="shared" si="2"/>
        <v>41344.208333333336</v>
      </c>
      <c r="R41" t="b">
        <v>0</v>
      </c>
      <c r="S41" t="b">
        <v>0</v>
      </c>
      <c r="T41" t="s">
        <v>33</v>
      </c>
      <c r="U41" t="s">
        <v>2038</v>
      </c>
      <c r="V41" t="s">
        <v>2044</v>
      </c>
    </row>
    <row r="42" spans="1:22" ht="31.2" x14ac:dyDescent="0.3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5">
        <f t="shared" si="0"/>
        <v>169.06818181818181</v>
      </c>
      <c r="G42" t="s">
        <v>20</v>
      </c>
      <c r="H42">
        <v>198</v>
      </c>
      <c r="I42" s="6">
        <f t="shared" si="4"/>
        <v>75.141414141414145</v>
      </c>
      <c r="J42" t="s">
        <v>21</v>
      </c>
      <c r="K42" t="s">
        <v>22</v>
      </c>
      <c r="L42">
        <v>1</v>
      </c>
      <c r="M42" s="6">
        <f t="shared" si="3"/>
        <v>75.141414141414145</v>
      </c>
      <c r="N42">
        <v>1275714000</v>
      </c>
      <c r="O42">
        <v>1277355600</v>
      </c>
      <c r="P42" s="10">
        <f t="shared" si="1"/>
        <v>40334.208333333336</v>
      </c>
      <c r="Q42" s="10">
        <f t="shared" si="2"/>
        <v>40353.208333333336</v>
      </c>
      <c r="R42" t="b">
        <v>0</v>
      </c>
      <c r="S42" t="b">
        <v>1</v>
      </c>
      <c r="T42" t="s">
        <v>65</v>
      </c>
      <c r="U42" t="s">
        <v>2037</v>
      </c>
      <c r="V42" t="s">
        <v>2049</v>
      </c>
    </row>
    <row r="43" spans="1:22" ht="31.2" x14ac:dyDescent="0.3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5">
        <f t="shared" si="0"/>
        <v>212.92857142857144</v>
      </c>
      <c r="G43" t="s">
        <v>20</v>
      </c>
      <c r="H43">
        <v>111</v>
      </c>
      <c r="I43" s="6">
        <f t="shared" si="4"/>
        <v>107.42342342342343</v>
      </c>
      <c r="J43" t="s">
        <v>107</v>
      </c>
      <c r="K43" t="s">
        <v>108</v>
      </c>
      <c r="L43">
        <v>1.1200000000000001</v>
      </c>
      <c r="M43" s="6">
        <f t="shared" si="3"/>
        <v>120.31423423423425</v>
      </c>
      <c r="N43">
        <v>1346734800</v>
      </c>
      <c r="O43">
        <v>1348981200</v>
      </c>
      <c r="P43" s="10">
        <f t="shared" si="1"/>
        <v>41156.208333333336</v>
      </c>
      <c r="Q43" s="10">
        <f t="shared" si="2"/>
        <v>41182.208333333336</v>
      </c>
      <c r="R43" t="b">
        <v>0</v>
      </c>
      <c r="S43" t="b">
        <v>1</v>
      </c>
      <c r="T43" t="s">
        <v>23</v>
      </c>
      <c r="U43" t="s">
        <v>2036</v>
      </c>
      <c r="V43" t="s">
        <v>2042</v>
      </c>
    </row>
    <row r="44" spans="1:22" x14ac:dyDescent="0.3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5">
        <f t="shared" si="0"/>
        <v>443.94444444444446</v>
      </c>
      <c r="G44" t="s">
        <v>20</v>
      </c>
      <c r="H44">
        <v>222</v>
      </c>
      <c r="I44" s="6">
        <f t="shared" si="4"/>
        <v>35.995495495495497</v>
      </c>
      <c r="J44" t="s">
        <v>21</v>
      </c>
      <c r="K44" t="s">
        <v>22</v>
      </c>
      <c r="L44">
        <v>1</v>
      </c>
      <c r="M44" s="6">
        <f t="shared" si="3"/>
        <v>35.995495495495497</v>
      </c>
      <c r="N44">
        <v>1309755600</v>
      </c>
      <c r="O44">
        <v>1310533200</v>
      </c>
      <c r="P44" s="10">
        <f t="shared" si="1"/>
        <v>40728.208333333336</v>
      </c>
      <c r="Q44" s="10">
        <f t="shared" si="2"/>
        <v>40737.208333333336</v>
      </c>
      <c r="R44" t="b">
        <v>0</v>
      </c>
      <c r="S44" t="b">
        <v>0</v>
      </c>
      <c r="T44" t="s">
        <v>17</v>
      </c>
      <c r="U44" t="s">
        <v>2035</v>
      </c>
      <c r="V44" t="s">
        <v>2041</v>
      </c>
    </row>
    <row r="45" spans="1:22" ht="31.2" x14ac:dyDescent="0.3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5">
        <f t="shared" si="0"/>
        <v>185.9390243902439</v>
      </c>
      <c r="G45" t="s">
        <v>20</v>
      </c>
      <c r="H45">
        <v>6212</v>
      </c>
      <c r="I45" s="6">
        <f t="shared" si="4"/>
        <v>26.998873148744366</v>
      </c>
      <c r="J45" t="s">
        <v>21</v>
      </c>
      <c r="K45" t="s">
        <v>22</v>
      </c>
      <c r="L45">
        <v>1</v>
      </c>
      <c r="M45" s="6">
        <f t="shared" si="3"/>
        <v>26.998873148744366</v>
      </c>
      <c r="N45">
        <v>1406178000</v>
      </c>
      <c r="O45">
        <v>1407560400</v>
      </c>
      <c r="P45" s="10">
        <f t="shared" si="1"/>
        <v>41844.208333333336</v>
      </c>
      <c r="Q45" s="10">
        <f t="shared" si="2"/>
        <v>41860.208333333336</v>
      </c>
      <c r="R45" t="b">
        <v>0</v>
      </c>
      <c r="S45" t="b">
        <v>0</v>
      </c>
      <c r="T45" t="s">
        <v>133</v>
      </c>
      <c r="U45" t="s">
        <v>2040</v>
      </c>
      <c r="V45" t="s">
        <v>2058</v>
      </c>
    </row>
    <row r="46" spans="1:22" ht="31.2" x14ac:dyDescent="0.3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5">
        <f t="shared" si="0"/>
        <v>658.8125</v>
      </c>
      <c r="G46" t="s">
        <v>20</v>
      </c>
      <c r="H46">
        <v>98</v>
      </c>
      <c r="I46" s="6">
        <f t="shared" si="4"/>
        <v>107.56122448979592</v>
      </c>
      <c r="J46" t="s">
        <v>36</v>
      </c>
      <c r="K46" t="s">
        <v>37</v>
      </c>
      <c r="L46">
        <v>0.15</v>
      </c>
      <c r="M46" s="6">
        <f t="shared" si="3"/>
        <v>16.134183673469387</v>
      </c>
      <c r="N46">
        <v>1552798800</v>
      </c>
      <c r="O46">
        <v>1552885200</v>
      </c>
      <c r="P46" s="10">
        <f t="shared" si="1"/>
        <v>43541.208333333328</v>
      </c>
      <c r="Q46" s="10">
        <f t="shared" si="2"/>
        <v>43542.208333333328</v>
      </c>
      <c r="R46" t="b">
        <v>0</v>
      </c>
      <c r="S46" t="b">
        <v>0</v>
      </c>
      <c r="T46" t="s">
        <v>119</v>
      </c>
      <c r="U46" t="s">
        <v>2040</v>
      </c>
      <c r="V46" t="s">
        <v>2055</v>
      </c>
    </row>
    <row r="47" spans="1:22" ht="31.2" x14ac:dyDescent="0.3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5">
        <f t="shared" si="0"/>
        <v>47.684210526315788</v>
      </c>
      <c r="G47" t="s">
        <v>14</v>
      </c>
      <c r="H47">
        <v>48</v>
      </c>
      <c r="I47" s="6">
        <f t="shared" si="4"/>
        <v>94.375</v>
      </c>
      <c r="J47" t="s">
        <v>21</v>
      </c>
      <c r="K47" t="s">
        <v>22</v>
      </c>
      <c r="L47">
        <v>1</v>
      </c>
      <c r="M47" s="6">
        <f t="shared" si="3"/>
        <v>94.375</v>
      </c>
      <c r="N47">
        <v>1478062800</v>
      </c>
      <c r="O47">
        <v>1479362400</v>
      </c>
      <c r="P47" s="10">
        <f t="shared" si="1"/>
        <v>42676.208333333328</v>
      </c>
      <c r="Q47" s="10">
        <f t="shared" si="2"/>
        <v>42691.25</v>
      </c>
      <c r="R47" t="b">
        <v>0</v>
      </c>
      <c r="S47" t="b">
        <v>1</v>
      </c>
      <c r="T47" t="s">
        <v>33</v>
      </c>
      <c r="U47" t="s">
        <v>2038</v>
      </c>
      <c r="V47" t="s">
        <v>2044</v>
      </c>
    </row>
    <row r="48" spans="1:22" ht="31.2" x14ac:dyDescent="0.3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5">
        <f t="shared" si="0"/>
        <v>114.78378378378378</v>
      </c>
      <c r="G48" t="s">
        <v>20</v>
      </c>
      <c r="H48">
        <v>92</v>
      </c>
      <c r="I48" s="6">
        <f t="shared" si="4"/>
        <v>46.163043478260867</v>
      </c>
      <c r="J48" t="s">
        <v>21</v>
      </c>
      <c r="K48" t="s">
        <v>22</v>
      </c>
      <c r="L48">
        <v>1</v>
      </c>
      <c r="M48" s="6">
        <f t="shared" si="3"/>
        <v>46.163043478260867</v>
      </c>
      <c r="N48">
        <v>1278565200</v>
      </c>
      <c r="O48">
        <v>1280552400</v>
      </c>
      <c r="P48" s="10">
        <f t="shared" si="1"/>
        <v>40367.208333333336</v>
      </c>
      <c r="Q48" s="10">
        <f t="shared" si="2"/>
        <v>40390.208333333336</v>
      </c>
      <c r="R48" t="b">
        <v>0</v>
      </c>
      <c r="S48" t="b">
        <v>0</v>
      </c>
      <c r="T48" t="s">
        <v>23</v>
      </c>
      <c r="U48" t="s">
        <v>2036</v>
      </c>
      <c r="V48" t="s">
        <v>2042</v>
      </c>
    </row>
    <row r="49" spans="1:22" ht="31.2" x14ac:dyDescent="0.3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5">
        <f t="shared" si="0"/>
        <v>475.26666666666665</v>
      </c>
      <c r="G49" t="s">
        <v>20</v>
      </c>
      <c r="H49">
        <v>149</v>
      </c>
      <c r="I49" s="6">
        <f t="shared" si="4"/>
        <v>47.845637583892618</v>
      </c>
      <c r="J49" t="s">
        <v>21</v>
      </c>
      <c r="K49" t="s">
        <v>22</v>
      </c>
      <c r="L49">
        <v>1</v>
      </c>
      <c r="M49" s="6">
        <f t="shared" si="3"/>
        <v>47.845637583892618</v>
      </c>
      <c r="N49">
        <v>1396069200</v>
      </c>
      <c r="O49">
        <v>1398661200</v>
      </c>
      <c r="P49" s="10">
        <f t="shared" si="1"/>
        <v>41727.208333333336</v>
      </c>
      <c r="Q49" s="10">
        <f t="shared" si="2"/>
        <v>41757.208333333336</v>
      </c>
      <c r="R49" t="b">
        <v>0</v>
      </c>
      <c r="S49" t="b">
        <v>0</v>
      </c>
      <c r="T49" t="s">
        <v>33</v>
      </c>
      <c r="U49" t="s">
        <v>2038</v>
      </c>
      <c r="V49" t="s">
        <v>2044</v>
      </c>
    </row>
    <row r="50" spans="1:22" ht="31.2" x14ac:dyDescent="0.3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5">
        <f t="shared" si="0"/>
        <v>386.97297297297297</v>
      </c>
      <c r="G50" t="s">
        <v>20</v>
      </c>
      <c r="H50">
        <v>2431</v>
      </c>
      <c r="I50" s="6">
        <f t="shared" si="4"/>
        <v>53.007815713698065</v>
      </c>
      <c r="J50" t="s">
        <v>21</v>
      </c>
      <c r="K50" t="s">
        <v>22</v>
      </c>
      <c r="L50">
        <v>1</v>
      </c>
      <c r="M50" s="6">
        <f t="shared" si="3"/>
        <v>53.007815713698065</v>
      </c>
      <c r="N50">
        <v>1435208400</v>
      </c>
      <c r="O50">
        <v>1436245200</v>
      </c>
      <c r="P50" s="10">
        <f t="shared" si="1"/>
        <v>42180.208333333328</v>
      </c>
      <c r="Q50" s="10">
        <f t="shared" si="2"/>
        <v>42192.208333333328</v>
      </c>
      <c r="R50" t="b">
        <v>0</v>
      </c>
      <c r="S50" t="b">
        <v>0</v>
      </c>
      <c r="T50" t="s">
        <v>33</v>
      </c>
      <c r="U50" t="s">
        <v>2038</v>
      </c>
      <c r="V50" t="s">
        <v>2044</v>
      </c>
    </row>
    <row r="51" spans="1:22" ht="31.2" x14ac:dyDescent="0.3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5">
        <f t="shared" si="0"/>
        <v>189.625</v>
      </c>
      <c r="G51" t="s">
        <v>20</v>
      </c>
      <c r="H51">
        <v>303</v>
      </c>
      <c r="I51" s="6">
        <f t="shared" si="4"/>
        <v>45.059405940594061</v>
      </c>
      <c r="J51" t="s">
        <v>21</v>
      </c>
      <c r="K51" t="s">
        <v>22</v>
      </c>
      <c r="L51">
        <v>1</v>
      </c>
      <c r="M51" s="6">
        <f t="shared" si="3"/>
        <v>45.059405940594061</v>
      </c>
      <c r="N51">
        <v>1571547600</v>
      </c>
      <c r="O51">
        <v>1575439200</v>
      </c>
      <c r="P51" s="10">
        <f t="shared" si="1"/>
        <v>43758.208333333328</v>
      </c>
      <c r="Q51" s="10">
        <f t="shared" si="2"/>
        <v>43803.25</v>
      </c>
      <c r="R51" t="b">
        <v>0</v>
      </c>
      <c r="S51" t="b">
        <v>0</v>
      </c>
      <c r="T51" t="s">
        <v>23</v>
      </c>
      <c r="U51" t="s">
        <v>2036</v>
      </c>
      <c r="V51" t="s">
        <v>2042</v>
      </c>
    </row>
    <row r="52" spans="1:22" ht="31.2" x14ac:dyDescent="0.3">
      <c r="A52">
        <v>50</v>
      </c>
      <c r="B52" t="s">
        <v>146</v>
      </c>
      <c r="C52" s="3" t="s">
        <v>147</v>
      </c>
      <c r="D52">
        <v>100</v>
      </c>
      <c r="E52">
        <v>2</v>
      </c>
      <c r="F52" s="5">
        <f t="shared" si="0"/>
        <v>2</v>
      </c>
      <c r="G52" t="s">
        <v>14</v>
      </c>
      <c r="H52">
        <v>1</v>
      </c>
      <c r="I52" s="6">
        <f t="shared" si="4"/>
        <v>2</v>
      </c>
      <c r="J52" t="s">
        <v>107</v>
      </c>
      <c r="K52" t="s">
        <v>108</v>
      </c>
      <c r="L52">
        <v>1.1200000000000001</v>
      </c>
      <c r="M52" s="6">
        <f t="shared" si="3"/>
        <v>2.2400000000000002</v>
      </c>
      <c r="N52">
        <v>1375333200</v>
      </c>
      <c r="O52">
        <v>1377752400</v>
      </c>
      <c r="P52" s="10">
        <f t="shared" si="1"/>
        <v>41487.208333333336</v>
      </c>
      <c r="Q52" s="10">
        <f t="shared" si="2"/>
        <v>41515.208333333336</v>
      </c>
      <c r="R52" t="b">
        <v>0</v>
      </c>
      <c r="S52" t="b">
        <v>0</v>
      </c>
      <c r="T52" t="s">
        <v>148</v>
      </c>
      <c r="U52" t="s">
        <v>2036</v>
      </c>
      <c r="V52" t="s">
        <v>2059</v>
      </c>
    </row>
    <row r="53" spans="1:22" ht="31.2" x14ac:dyDescent="0.3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5">
        <f t="shared" si="0"/>
        <v>91.867805186590772</v>
      </c>
      <c r="G53" t="s">
        <v>14</v>
      </c>
      <c r="H53">
        <v>1467</v>
      </c>
      <c r="I53" s="6">
        <f t="shared" si="4"/>
        <v>99.006816632583508</v>
      </c>
      <c r="J53" t="s">
        <v>40</v>
      </c>
      <c r="K53" t="s">
        <v>41</v>
      </c>
      <c r="L53">
        <v>1.35</v>
      </c>
      <c r="M53" s="6">
        <f t="shared" si="3"/>
        <v>133.65920245398775</v>
      </c>
      <c r="N53">
        <v>1332824400</v>
      </c>
      <c r="O53">
        <v>1334206800</v>
      </c>
      <c r="P53" s="10">
        <f t="shared" si="1"/>
        <v>40995.208333333336</v>
      </c>
      <c r="Q53" s="10">
        <f t="shared" si="2"/>
        <v>41011.208333333336</v>
      </c>
      <c r="R53" t="b">
        <v>0</v>
      </c>
      <c r="S53" t="b">
        <v>1</v>
      </c>
      <c r="T53" t="s">
        <v>65</v>
      </c>
      <c r="U53" t="s">
        <v>2037</v>
      </c>
      <c r="V53" t="s">
        <v>2049</v>
      </c>
    </row>
    <row r="54" spans="1:22" ht="31.2" x14ac:dyDescent="0.3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5">
        <f t="shared" si="0"/>
        <v>34.152777777777779</v>
      </c>
      <c r="G54" t="s">
        <v>14</v>
      </c>
      <c r="H54">
        <v>75</v>
      </c>
      <c r="I54" s="6">
        <f t="shared" si="4"/>
        <v>32.786666666666669</v>
      </c>
      <c r="J54" t="s">
        <v>21</v>
      </c>
      <c r="K54" t="s">
        <v>22</v>
      </c>
      <c r="L54">
        <v>1</v>
      </c>
      <c r="M54" s="6">
        <f t="shared" si="3"/>
        <v>32.786666666666669</v>
      </c>
      <c r="N54">
        <v>1284526800</v>
      </c>
      <c r="O54">
        <v>1284872400</v>
      </c>
      <c r="P54" s="10">
        <f t="shared" si="1"/>
        <v>40436.208333333336</v>
      </c>
      <c r="Q54" s="10">
        <f t="shared" si="2"/>
        <v>40440.208333333336</v>
      </c>
      <c r="R54" t="b">
        <v>0</v>
      </c>
      <c r="S54" t="b">
        <v>0</v>
      </c>
      <c r="T54" t="s">
        <v>33</v>
      </c>
      <c r="U54" t="s">
        <v>2038</v>
      </c>
      <c r="V54" t="s">
        <v>2044</v>
      </c>
    </row>
    <row r="55" spans="1:22" ht="31.2" x14ac:dyDescent="0.3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5">
        <f t="shared" si="0"/>
        <v>140.40909090909091</v>
      </c>
      <c r="G55" t="s">
        <v>20</v>
      </c>
      <c r="H55">
        <v>209</v>
      </c>
      <c r="I55" s="6">
        <f t="shared" si="4"/>
        <v>59.119617224880386</v>
      </c>
      <c r="J55" t="s">
        <v>21</v>
      </c>
      <c r="K55" t="s">
        <v>22</v>
      </c>
      <c r="L55">
        <v>1</v>
      </c>
      <c r="M55" s="6">
        <f t="shared" si="3"/>
        <v>59.119617224880386</v>
      </c>
      <c r="N55">
        <v>1400562000</v>
      </c>
      <c r="O55">
        <v>1403931600</v>
      </c>
      <c r="P55" s="10">
        <f t="shared" si="1"/>
        <v>41779.208333333336</v>
      </c>
      <c r="Q55" s="10">
        <f t="shared" si="2"/>
        <v>41818.208333333336</v>
      </c>
      <c r="R55" t="b">
        <v>0</v>
      </c>
      <c r="S55" t="b">
        <v>0</v>
      </c>
      <c r="T55" t="s">
        <v>53</v>
      </c>
      <c r="U55" t="s">
        <v>2039</v>
      </c>
      <c r="V55" t="s">
        <v>2047</v>
      </c>
    </row>
    <row r="56" spans="1:22" ht="31.2" x14ac:dyDescent="0.3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5">
        <f t="shared" si="0"/>
        <v>89.86666666666666</v>
      </c>
      <c r="G56" t="s">
        <v>14</v>
      </c>
      <c r="H56">
        <v>120</v>
      </c>
      <c r="I56" s="6">
        <f t="shared" si="4"/>
        <v>44.93333333333333</v>
      </c>
      <c r="J56" t="s">
        <v>21</v>
      </c>
      <c r="K56" t="s">
        <v>22</v>
      </c>
      <c r="L56">
        <v>1</v>
      </c>
      <c r="M56" s="6">
        <f t="shared" si="3"/>
        <v>44.93333333333333</v>
      </c>
      <c r="N56">
        <v>1520748000</v>
      </c>
      <c r="O56">
        <v>1521262800</v>
      </c>
      <c r="P56" s="10">
        <f t="shared" si="1"/>
        <v>43170.25</v>
      </c>
      <c r="Q56" s="10">
        <f t="shared" si="2"/>
        <v>43176.208333333328</v>
      </c>
      <c r="R56" t="b">
        <v>0</v>
      </c>
      <c r="S56" t="b">
        <v>0</v>
      </c>
      <c r="T56" t="s">
        <v>65</v>
      </c>
      <c r="U56" t="s">
        <v>2037</v>
      </c>
      <c r="V56" t="s">
        <v>2049</v>
      </c>
    </row>
    <row r="57" spans="1:22" ht="31.2" x14ac:dyDescent="0.3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5">
        <f t="shared" si="0"/>
        <v>177.96969696969697</v>
      </c>
      <c r="G57" t="s">
        <v>20</v>
      </c>
      <c r="H57">
        <v>131</v>
      </c>
      <c r="I57" s="6">
        <f t="shared" si="4"/>
        <v>89.664122137404576</v>
      </c>
      <c r="J57" t="s">
        <v>21</v>
      </c>
      <c r="K57" t="s">
        <v>22</v>
      </c>
      <c r="L57">
        <v>1</v>
      </c>
      <c r="M57" s="6">
        <f t="shared" si="3"/>
        <v>89.664122137404576</v>
      </c>
      <c r="N57">
        <v>1532926800</v>
      </c>
      <c r="O57">
        <v>1533358800</v>
      </c>
      <c r="P57" s="10">
        <f t="shared" si="1"/>
        <v>43311.208333333328</v>
      </c>
      <c r="Q57" s="10">
        <f t="shared" si="2"/>
        <v>43316.208333333328</v>
      </c>
      <c r="R57" t="b">
        <v>0</v>
      </c>
      <c r="S57" t="b">
        <v>0</v>
      </c>
      <c r="T57" t="s">
        <v>159</v>
      </c>
      <c r="U57" t="s">
        <v>2036</v>
      </c>
      <c r="V57" t="s">
        <v>2060</v>
      </c>
    </row>
    <row r="58" spans="1:22" ht="31.2" x14ac:dyDescent="0.3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5">
        <f t="shared" si="0"/>
        <v>143.66249999999999</v>
      </c>
      <c r="G58" t="s">
        <v>20</v>
      </c>
      <c r="H58">
        <v>164</v>
      </c>
      <c r="I58" s="6">
        <f t="shared" si="4"/>
        <v>70.079268292682926</v>
      </c>
      <c r="J58" t="s">
        <v>21</v>
      </c>
      <c r="K58" t="s">
        <v>22</v>
      </c>
      <c r="L58">
        <v>1</v>
      </c>
      <c r="M58" s="6">
        <f t="shared" si="3"/>
        <v>70.079268292682926</v>
      </c>
      <c r="N58">
        <v>1420869600</v>
      </c>
      <c r="O58">
        <v>1421474400</v>
      </c>
      <c r="P58" s="10">
        <f t="shared" si="1"/>
        <v>42014.25</v>
      </c>
      <c r="Q58" s="10">
        <f t="shared" si="2"/>
        <v>42021.25</v>
      </c>
      <c r="R58" t="b">
        <v>0</v>
      </c>
      <c r="S58" t="b">
        <v>0</v>
      </c>
      <c r="T58" t="s">
        <v>65</v>
      </c>
      <c r="U58" t="s">
        <v>2037</v>
      </c>
      <c r="V58" t="s">
        <v>2049</v>
      </c>
    </row>
    <row r="59" spans="1:22" ht="31.2" x14ac:dyDescent="0.3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5">
        <f t="shared" si="0"/>
        <v>215.27586206896552</v>
      </c>
      <c r="G59" t="s">
        <v>20</v>
      </c>
      <c r="H59">
        <v>201</v>
      </c>
      <c r="I59" s="6">
        <f t="shared" si="4"/>
        <v>31.059701492537314</v>
      </c>
      <c r="J59" t="s">
        <v>21</v>
      </c>
      <c r="K59" t="s">
        <v>22</v>
      </c>
      <c r="L59">
        <v>1</v>
      </c>
      <c r="M59" s="6">
        <f t="shared" si="3"/>
        <v>31.059701492537314</v>
      </c>
      <c r="N59">
        <v>1504242000</v>
      </c>
      <c r="O59">
        <v>1505278800</v>
      </c>
      <c r="P59" s="10">
        <f t="shared" si="1"/>
        <v>42979.208333333328</v>
      </c>
      <c r="Q59" s="10">
        <f t="shared" si="2"/>
        <v>42991.208333333328</v>
      </c>
      <c r="R59" t="b">
        <v>0</v>
      </c>
      <c r="S59" t="b">
        <v>0</v>
      </c>
      <c r="T59" t="s">
        <v>89</v>
      </c>
      <c r="U59" t="s">
        <v>2052</v>
      </c>
      <c r="V59" t="s">
        <v>2053</v>
      </c>
    </row>
    <row r="60" spans="1:22" ht="31.2" x14ac:dyDescent="0.3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5">
        <f t="shared" si="0"/>
        <v>227.11111111111114</v>
      </c>
      <c r="G60" t="s">
        <v>20</v>
      </c>
      <c r="H60">
        <v>211</v>
      </c>
      <c r="I60" s="6">
        <f t="shared" si="4"/>
        <v>29.061611374407583</v>
      </c>
      <c r="J60" t="s">
        <v>21</v>
      </c>
      <c r="K60" t="s">
        <v>22</v>
      </c>
      <c r="L60">
        <v>1</v>
      </c>
      <c r="M60" s="6">
        <f t="shared" si="3"/>
        <v>29.061611374407583</v>
      </c>
      <c r="N60">
        <v>1442811600</v>
      </c>
      <c r="O60">
        <v>1443934800</v>
      </c>
      <c r="P60" s="10">
        <f t="shared" si="1"/>
        <v>42268.208333333328</v>
      </c>
      <c r="Q60" s="10">
        <f t="shared" si="2"/>
        <v>42281.208333333328</v>
      </c>
      <c r="R60" t="b">
        <v>0</v>
      </c>
      <c r="S60" t="b">
        <v>0</v>
      </c>
      <c r="T60" t="s">
        <v>33</v>
      </c>
      <c r="U60" t="s">
        <v>2038</v>
      </c>
      <c r="V60" t="s">
        <v>2044</v>
      </c>
    </row>
    <row r="61" spans="1:22" ht="31.2" x14ac:dyDescent="0.3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5">
        <f t="shared" si="0"/>
        <v>275.07142857142861</v>
      </c>
      <c r="G61" t="s">
        <v>20</v>
      </c>
      <c r="H61">
        <v>128</v>
      </c>
      <c r="I61" s="6">
        <f t="shared" si="4"/>
        <v>30.0859375</v>
      </c>
      <c r="J61" t="s">
        <v>21</v>
      </c>
      <c r="K61" t="s">
        <v>22</v>
      </c>
      <c r="L61">
        <v>1</v>
      </c>
      <c r="M61" s="6">
        <f t="shared" si="3"/>
        <v>30.0859375</v>
      </c>
      <c r="N61">
        <v>1497243600</v>
      </c>
      <c r="O61">
        <v>1498539600</v>
      </c>
      <c r="P61" s="10">
        <f t="shared" si="1"/>
        <v>42898.208333333328</v>
      </c>
      <c r="Q61" s="10">
        <f t="shared" si="2"/>
        <v>42913.208333333328</v>
      </c>
      <c r="R61" t="b">
        <v>0</v>
      </c>
      <c r="S61" t="b">
        <v>1</v>
      </c>
      <c r="T61" t="s">
        <v>33</v>
      </c>
      <c r="U61" t="s">
        <v>2038</v>
      </c>
      <c r="V61" t="s">
        <v>2044</v>
      </c>
    </row>
    <row r="62" spans="1:22" ht="31.2" x14ac:dyDescent="0.3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5">
        <f t="shared" si="0"/>
        <v>144.37048832271762</v>
      </c>
      <c r="G62" t="s">
        <v>20</v>
      </c>
      <c r="H62">
        <v>1600</v>
      </c>
      <c r="I62" s="6">
        <f t="shared" si="4"/>
        <v>84.998125000000002</v>
      </c>
      <c r="J62" t="s">
        <v>15</v>
      </c>
      <c r="K62" t="s">
        <v>16</v>
      </c>
      <c r="L62">
        <v>0.74</v>
      </c>
      <c r="M62" s="6">
        <f t="shared" si="3"/>
        <v>62.898612499999999</v>
      </c>
      <c r="N62">
        <v>1342501200</v>
      </c>
      <c r="O62">
        <v>1342760400</v>
      </c>
      <c r="P62" s="10">
        <f t="shared" si="1"/>
        <v>41107.208333333336</v>
      </c>
      <c r="Q62" s="10">
        <f t="shared" si="2"/>
        <v>41110.208333333336</v>
      </c>
      <c r="R62" t="b">
        <v>0</v>
      </c>
      <c r="S62" t="b">
        <v>0</v>
      </c>
      <c r="T62" t="s">
        <v>33</v>
      </c>
      <c r="U62" t="s">
        <v>2038</v>
      </c>
      <c r="V62" t="s">
        <v>2044</v>
      </c>
    </row>
    <row r="63" spans="1:22" ht="46.8" x14ac:dyDescent="0.3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5">
        <f t="shared" si="0"/>
        <v>92.74598393574297</v>
      </c>
      <c r="G63" t="s">
        <v>14</v>
      </c>
      <c r="H63">
        <v>2253</v>
      </c>
      <c r="I63" s="6">
        <f t="shared" si="4"/>
        <v>82.001775410563695</v>
      </c>
      <c r="J63" t="s">
        <v>15</v>
      </c>
      <c r="K63" t="s">
        <v>16</v>
      </c>
      <c r="L63">
        <v>0.74</v>
      </c>
      <c r="M63" s="6">
        <f t="shared" si="3"/>
        <v>60.681313803817133</v>
      </c>
      <c r="N63">
        <v>1298268000</v>
      </c>
      <c r="O63">
        <v>1301720400</v>
      </c>
      <c r="P63" s="10">
        <f t="shared" si="1"/>
        <v>40595.25</v>
      </c>
      <c r="Q63" s="10">
        <f t="shared" si="2"/>
        <v>40635.208333333336</v>
      </c>
      <c r="R63" t="b">
        <v>0</v>
      </c>
      <c r="S63" t="b">
        <v>0</v>
      </c>
      <c r="T63" t="s">
        <v>33</v>
      </c>
      <c r="U63" t="s">
        <v>2038</v>
      </c>
      <c r="V63" t="s">
        <v>2044</v>
      </c>
    </row>
    <row r="64" spans="1:22" ht="31.2" x14ac:dyDescent="0.3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5">
        <f t="shared" si="0"/>
        <v>722.6</v>
      </c>
      <c r="G64" t="s">
        <v>20</v>
      </c>
      <c r="H64">
        <v>249</v>
      </c>
      <c r="I64" s="6">
        <f t="shared" si="4"/>
        <v>58.040160642570278</v>
      </c>
      <c r="J64" t="s">
        <v>21</v>
      </c>
      <c r="K64" t="s">
        <v>22</v>
      </c>
      <c r="L64">
        <v>1</v>
      </c>
      <c r="M64" s="6">
        <f t="shared" si="3"/>
        <v>58.040160642570278</v>
      </c>
      <c r="N64">
        <v>1433480400</v>
      </c>
      <c r="O64">
        <v>1433566800</v>
      </c>
      <c r="P64" s="10">
        <f t="shared" si="1"/>
        <v>42160.208333333328</v>
      </c>
      <c r="Q64" s="10">
        <f t="shared" si="2"/>
        <v>42161.208333333328</v>
      </c>
      <c r="R64" t="b">
        <v>0</v>
      </c>
      <c r="S64" t="b">
        <v>0</v>
      </c>
      <c r="T64" t="s">
        <v>28</v>
      </c>
      <c r="U64" t="s">
        <v>2037</v>
      </c>
      <c r="V64" t="s">
        <v>2043</v>
      </c>
    </row>
    <row r="65" spans="1:22" ht="31.2" x14ac:dyDescent="0.3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5">
        <f t="shared" si="0"/>
        <v>11.851063829787234</v>
      </c>
      <c r="G65" t="s">
        <v>14</v>
      </c>
      <c r="H65">
        <v>5</v>
      </c>
      <c r="I65" s="6">
        <f t="shared" si="4"/>
        <v>111.4</v>
      </c>
      <c r="J65" t="s">
        <v>21</v>
      </c>
      <c r="K65" t="s">
        <v>22</v>
      </c>
      <c r="L65">
        <v>1</v>
      </c>
      <c r="M65" s="6">
        <f t="shared" si="3"/>
        <v>111.4</v>
      </c>
      <c r="N65">
        <v>1493355600</v>
      </c>
      <c r="O65">
        <v>1493874000</v>
      </c>
      <c r="P65" s="10">
        <f t="shared" si="1"/>
        <v>42853.208333333328</v>
      </c>
      <c r="Q65" s="10">
        <f t="shared" si="2"/>
        <v>42859.208333333328</v>
      </c>
      <c r="R65" t="b">
        <v>0</v>
      </c>
      <c r="S65" t="b">
        <v>0</v>
      </c>
      <c r="T65" t="s">
        <v>33</v>
      </c>
      <c r="U65" t="s">
        <v>2038</v>
      </c>
      <c r="V65" t="s">
        <v>2044</v>
      </c>
    </row>
    <row r="66" spans="1:22" ht="31.2" x14ac:dyDescent="0.3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5">
        <f t="shared" ref="F66:F129" si="5">E66/D66*100</f>
        <v>97.642857142857139</v>
      </c>
      <c r="G66" t="s">
        <v>14</v>
      </c>
      <c r="H66">
        <v>38</v>
      </c>
      <c r="I66" s="6">
        <f t="shared" si="4"/>
        <v>71.94736842105263</v>
      </c>
      <c r="J66" t="s">
        <v>21</v>
      </c>
      <c r="K66" t="s">
        <v>22</v>
      </c>
      <c r="L66">
        <v>1</v>
      </c>
      <c r="M66" s="6">
        <f t="shared" si="3"/>
        <v>71.94736842105263</v>
      </c>
      <c r="N66">
        <v>1530507600</v>
      </c>
      <c r="O66">
        <v>1531803600</v>
      </c>
      <c r="P66" s="10">
        <f t="shared" ref="P66:P129" si="6">(((N66/60)/60)/24)+DATE(1970,1,1)</f>
        <v>43283.208333333328</v>
      </c>
      <c r="Q66" s="10">
        <f t="shared" ref="Q66:Q129" si="7">(((O66/60)/60)/24)+DATE(1970,1,1)</f>
        <v>43298.208333333328</v>
      </c>
      <c r="R66" t="b">
        <v>0</v>
      </c>
      <c r="S66" t="b">
        <v>1</v>
      </c>
      <c r="T66" t="s">
        <v>28</v>
      </c>
      <c r="U66" t="s">
        <v>2037</v>
      </c>
      <c r="V66" t="s">
        <v>2043</v>
      </c>
    </row>
    <row r="67" spans="1:22" ht="31.2" x14ac:dyDescent="0.3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5">
        <f t="shared" si="5"/>
        <v>236.14754098360655</v>
      </c>
      <c r="G67" t="s">
        <v>20</v>
      </c>
      <c r="H67">
        <v>236</v>
      </c>
      <c r="I67" s="6">
        <f t="shared" ref="I67:I130" si="8">IF(ISERROR(E67/H67),0,E67/H67)</f>
        <v>61.038135593220339</v>
      </c>
      <c r="J67" t="s">
        <v>21</v>
      </c>
      <c r="K67" t="s">
        <v>22</v>
      </c>
      <c r="L67">
        <v>1</v>
      </c>
      <c r="M67" s="6">
        <f t="shared" ref="M67:M130" si="9">I67*L67</f>
        <v>61.038135593220339</v>
      </c>
      <c r="N67">
        <v>1296108000</v>
      </c>
      <c r="O67">
        <v>1296712800</v>
      </c>
      <c r="P67" s="10">
        <f t="shared" si="6"/>
        <v>40570.25</v>
      </c>
      <c r="Q67" s="10">
        <f t="shared" si="7"/>
        <v>40577.25</v>
      </c>
      <c r="R67" t="b">
        <v>0</v>
      </c>
      <c r="S67" t="b">
        <v>0</v>
      </c>
      <c r="T67" t="s">
        <v>33</v>
      </c>
      <c r="U67" t="s">
        <v>2038</v>
      </c>
      <c r="V67" t="s">
        <v>2044</v>
      </c>
    </row>
    <row r="68" spans="1:22" ht="31.2" x14ac:dyDescent="0.3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5">
        <f t="shared" si="5"/>
        <v>45.068965517241381</v>
      </c>
      <c r="G68" t="s">
        <v>14</v>
      </c>
      <c r="H68">
        <v>12</v>
      </c>
      <c r="I68" s="6">
        <f t="shared" si="8"/>
        <v>108.91666666666667</v>
      </c>
      <c r="J68" t="s">
        <v>21</v>
      </c>
      <c r="K68" t="s">
        <v>22</v>
      </c>
      <c r="L68">
        <v>1</v>
      </c>
      <c r="M68" s="6">
        <f t="shared" si="9"/>
        <v>108.91666666666667</v>
      </c>
      <c r="N68">
        <v>1428469200</v>
      </c>
      <c r="O68">
        <v>1428901200</v>
      </c>
      <c r="P68" s="10">
        <f t="shared" si="6"/>
        <v>42102.208333333328</v>
      </c>
      <c r="Q68" s="10">
        <f t="shared" si="7"/>
        <v>42107.208333333328</v>
      </c>
      <c r="R68" t="b">
        <v>0</v>
      </c>
      <c r="S68" t="b">
        <v>1</v>
      </c>
      <c r="T68" t="s">
        <v>33</v>
      </c>
      <c r="U68" t="s">
        <v>2038</v>
      </c>
      <c r="V68" t="s">
        <v>2044</v>
      </c>
    </row>
    <row r="69" spans="1:22" ht="46.8" x14ac:dyDescent="0.3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5">
        <f t="shared" si="5"/>
        <v>162.38567493112947</v>
      </c>
      <c r="G69" t="s">
        <v>20</v>
      </c>
      <c r="H69">
        <v>4065</v>
      </c>
      <c r="I69" s="6">
        <f t="shared" si="8"/>
        <v>29.001722017220171</v>
      </c>
      <c r="J69" t="s">
        <v>40</v>
      </c>
      <c r="K69" t="s">
        <v>41</v>
      </c>
      <c r="L69">
        <v>1.35</v>
      </c>
      <c r="M69" s="6">
        <f t="shared" si="9"/>
        <v>39.152324723247233</v>
      </c>
      <c r="N69">
        <v>1264399200</v>
      </c>
      <c r="O69">
        <v>1264831200</v>
      </c>
      <c r="P69" s="10">
        <f t="shared" si="6"/>
        <v>40203.25</v>
      </c>
      <c r="Q69" s="10">
        <f t="shared" si="7"/>
        <v>40208.25</v>
      </c>
      <c r="R69" t="b">
        <v>0</v>
      </c>
      <c r="S69" t="b">
        <v>1</v>
      </c>
      <c r="T69" t="s">
        <v>65</v>
      </c>
      <c r="U69" t="s">
        <v>2037</v>
      </c>
      <c r="V69" t="s">
        <v>2049</v>
      </c>
    </row>
    <row r="70" spans="1:22" ht="31.2" x14ac:dyDescent="0.3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5">
        <f t="shared" si="5"/>
        <v>254.52631578947367</v>
      </c>
      <c r="G70" t="s">
        <v>20</v>
      </c>
      <c r="H70">
        <v>246</v>
      </c>
      <c r="I70" s="6">
        <f t="shared" si="8"/>
        <v>58.975609756097562</v>
      </c>
      <c r="J70" t="s">
        <v>107</v>
      </c>
      <c r="K70" t="s">
        <v>108</v>
      </c>
      <c r="L70">
        <v>1.1200000000000001</v>
      </c>
      <c r="M70" s="6">
        <f t="shared" si="9"/>
        <v>66.052682926829277</v>
      </c>
      <c r="N70">
        <v>1501131600</v>
      </c>
      <c r="O70">
        <v>1505192400</v>
      </c>
      <c r="P70" s="10">
        <f t="shared" si="6"/>
        <v>42943.208333333328</v>
      </c>
      <c r="Q70" s="10">
        <f t="shared" si="7"/>
        <v>42990.208333333328</v>
      </c>
      <c r="R70" t="b">
        <v>0</v>
      </c>
      <c r="S70" t="b">
        <v>1</v>
      </c>
      <c r="T70" t="s">
        <v>33</v>
      </c>
      <c r="U70" t="s">
        <v>2038</v>
      </c>
      <c r="V70" t="s">
        <v>2044</v>
      </c>
    </row>
    <row r="71" spans="1:22" ht="46.8" x14ac:dyDescent="0.3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5">
        <f t="shared" si="5"/>
        <v>24.063291139240505</v>
      </c>
      <c r="G71" t="s">
        <v>74</v>
      </c>
      <c r="H71">
        <v>17</v>
      </c>
      <c r="I71" s="6">
        <f t="shared" si="8"/>
        <v>111.82352941176471</v>
      </c>
      <c r="J71" t="s">
        <v>21</v>
      </c>
      <c r="K71" t="s">
        <v>22</v>
      </c>
      <c r="L71">
        <v>1</v>
      </c>
      <c r="M71" s="6">
        <f t="shared" si="9"/>
        <v>111.82352941176471</v>
      </c>
      <c r="N71">
        <v>1292738400</v>
      </c>
      <c r="O71">
        <v>1295676000</v>
      </c>
      <c r="P71" s="10">
        <f t="shared" si="6"/>
        <v>40531.25</v>
      </c>
      <c r="Q71" s="10">
        <f t="shared" si="7"/>
        <v>40565.25</v>
      </c>
      <c r="R71" t="b">
        <v>0</v>
      </c>
      <c r="S71" t="b">
        <v>0</v>
      </c>
      <c r="T71" t="s">
        <v>33</v>
      </c>
      <c r="U71" t="s">
        <v>2038</v>
      </c>
      <c r="V71" t="s">
        <v>2044</v>
      </c>
    </row>
    <row r="72" spans="1:22" ht="31.2" x14ac:dyDescent="0.3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5">
        <f t="shared" si="5"/>
        <v>123.74140625000001</v>
      </c>
      <c r="G72" t="s">
        <v>20</v>
      </c>
      <c r="H72">
        <v>2475</v>
      </c>
      <c r="I72" s="6">
        <f t="shared" si="8"/>
        <v>63.995555555555555</v>
      </c>
      <c r="J72" t="s">
        <v>107</v>
      </c>
      <c r="K72" t="s">
        <v>108</v>
      </c>
      <c r="L72">
        <v>1.1200000000000001</v>
      </c>
      <c r="M72" s="6">
        <f t="shared" si="9"/>
        <v>71.675022222222225</v>
      </c>
      <c r="N72">
        <v>1288674000</v>
      </c>
      <c r="O72">
        <v>1292911200</v>
      </c>
      <c r="P72" s="10">
        <f t="shared" si="6"/>
        <v>40484.208333333336</v>
      </c>
      <c r="Q72" s="10">
        <f t="shared" si="7"/>
        <v>40533.25</v>
      </c>
      <c r="R72" t="b">
        <v>0</v>
      </c>
      <c r="S72" t="b">
        <v>1</v>
      </c>
      <c r="T72" t="s">
        <v>33</v>
      </c>
      <c r="U72" t="s">
        <v>2038</v>
      </c>
      <c r="V72" t="s">
        <v>2044</v>
      </c>
    </row>
    <row r="73" spans="1:22" ht="31.2" x14ac:dyDescent="0.3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5">
        <f t="shared" si="5"/>
        <v>108.06666666666666</v>
      </c>
      <c r="G73" t="s">
        <v>20</v>
      </c>
      <c r="H73">
        <v>76</v>
      </c>
      <c r="I73" s="6">
        <f t="shared" si="8"/>
        <v>85.315789473684205</v>
      </c>
      <c r="J73" t="s">
        <v>21</v>
      </c>
      <c r="K73" t="s">
        <v>22</v>
      </c>
      <c r="L73">
        <v>1</v>
      </c>
      <c r="M73" s="6">
        <f t="shared" si="9"/>
        <v>85.315789473684205</v>
      </c>
      <c r="N73">
        <v>1575093600</v>
      </c>
      <c r="O73">
        <v>1575439200</v>
      </c>
      <c r="P73" s="10">
        <f t="shared" si="6"/>
        <v>43799.25</v>
      </c>
      <c r="Q73" s="10">
        <f t="shared" si="7"/>
        <v>43803.25</v>
      </c>
      <c r="R73" t="b">
        <v>0</v>
      </c>
      <c r="S73" t="b">
        <v>0</v>
      </c>
      <c r="T73" t="s">
        <v>33</v>
      </c>
      <c r="U73" t="s">
        <v>2038</v>
      </c>
      <c r="V73" t="s">
        <v>2044</v>
      </c>
    </row>
    <row r="74" spans="1:22" ht="31.2" x14ac:dyDescent="0.3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5">
        <f t="shared" si="5"/>
        <v>670.33333333333326</v>
      </c>
      <c r="G74" t="s">
        <v>20</v>
      </c>
      <c r="H74">
        <v>54</v>
      </c>
      <c r="I74" s="6">
        <f t="shared" si="8"/>
        <v>74.481481481481481</v>
      </c>
      <c r="J74" t="s">
        <v>21</v>
      </c>
      <c r="K74" t="s">
        <v>22</v>
      </c>
      <c r="L74">
        <v>1</v>
      </c>
      <c r="M74" s="6">
        <f t="shared" si="9"/>
        <v>74.481481481481481</v>
      </c>
      <c r="N74">
        <v>1435726800</v>
      </c>
      <c r="O74">
        <v>1438837200</v>
      </c>
      <c r="P74" s="10">
        <f t="shared" si="6"/>
        <v>42186.208333333328</v>
      </c>
      <c r="Q74" s="10">
        <f t="shared" si="7"/>
        <v>42222.208333333328</v>
      </c>
      <c r="R74" t="b">
        <v>0</v>
      </c>
      <c r="S74" t="b">
        <v>0</v>
      </c>
      <c r="T74" t="s">
        <v>71</v>
      </c>
      <c r="U74" t="s">
        <v>2039</v>
      </c>
      <c r="V74" t="s">
        <v>2051</v>
      </c>
    </row>
    <row r="75" spans="1:22" ht="31.2" x14ac:dyDescent="0.3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5">
        <f t="shared" si="5"/>
        <v>660.92857142857144</v>
      </c>
      <c r="G75" t="s">
        <v>20</v>
      </c>
      <c r="H75">
        <v>88</v>
      </c>
      <c r="I75" s="6">
        <f t="shared" si="8"/>
        <v>105.14772727272727</v>
      </c>
      <c r="J75" t="s">
        <v>21</v>
      </c>
      <c r="K75" t="s">
        <v>22</v>
      </c>
      <c r="L75">
        <v>1</v>
      </c>
      <c r="M75" s="6">
        <f t="shared" si="9"/>
        <v>105.14772727272727</v>
      </c>
      <c r="N75">
        <v>1480226400</v>
      </c>
      <c r="O75">
        <v>1480485600</v>
      </c>
      <c r="P75" s="10">
        <f t="shared" si="6"/>
        <v>42701.25</v>
      </c>
      <c r="Q75" s="10">
        <f t="shared" si="7"/>
        <v>42704.25</v>
      </c>
      <c r="R75" t="b">
        <v>0</v>
      </c>
      <c r="S75" t="b">
        <v>0</v>
      </c>
      <c r="T75" t="s">
        <v>159</v>
      </c>
      <c r="U75" t="s">
        <v>2036</v>
      </c>
      <c r="V75" t="s">
        <v>2060</v>
      </c>
    </row>
    <row r="76" spans="1:22" ht="31.2" x14ac:dyDescent="0.3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5">
        <f t="shared" si="5"/>
        <v>122.46153846153847</v>
      </c>
      <c r="G76" t="s">
        <v>20</v>
      </c>
      <c r="H76">
        <v>85</v>
      </c>
      <c r="I76" s="6">
        <f t="shared" si="8"/>
        <v>56.188235294117646</v>
      </c>
      <c r="J76" t="s">
        <v>40</v>
      </c>
      <c r="K76" t="s">
        <v>41</v>
      </c>
      <c r="L76">
        <v>1.35</v>
      </c>
      <c r="M76" s="6">
        <f t="shared" si="9"/>
        <v>75.854117647058828</v>
      </c>
      <c r="N76">
        <v>1459054800</v>
      </c>
      <c r="O76">
        <v>1459141200</v>
      </c>
      <c r="P76" s="10">
        <f t="shared" si="6"/>
        <v>42456.208333333328</v>
      </c>
      <c r="Q76" s="10">
        <f t="shared" si="7"/>
        <v>42457.208333333328</v>
      </c>
      <c r="R76" t="b">
        <v>0</v>
      </c>
      <c r="S76" t="b">
        <v>0</v>
      </c>
      <c r="T76" t="s">
        <v>148</v>
      </c>
      <c r="U76" t="s">
        <v>2036</v>
      </c>
      <c r="V76" t="s">
        <v>2059</v>
      </c>
    </row>
    <row r="77" spans="1:22" ht="31.2" x14ac:dyDescent="0.3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5">
        <f t="shared" si="5"/>
        <v>150.57731958762886</v>
      </c>
      <c r="G77" t="s">
        <v>20</v>
      </c>
      <c r="H77">
        <v>170</v>
      </c>
      <c r="I77" s="6">
        <f t="shared" si="8"/>
        <v>85.917647058823533</v>
      </c>
      <c r="J77" t="s">
        <v>21</v>
      </c>
      <c r="K77" t="s">
        <v>22</v>
      </c>
      <c r="L77">
        <v>1</v>
      </c>
      <c r="M77" s="6">
        <f t="shared" si="9"/>
        <v>85.917647058823533</v>
      </c>
      <c r="N77">
        <v>1531630800</v>
      </c>
      <c r="O77">
        <v>1532322000</v>
      </c>
      <c r="P77" s="10">
        <f t="shared" si="6"/>
        <v>43296.208333333328</v>
      </c>
      <c r="Q77" s="10">
        <f t="shared" si="7"/>
        <v>43304.208333333328</v>
      </c>
      <c r="R77" t="b">
        <v>0</v>
      </c>
      <c r="S77" t="b">
        <v>0</v>
      </c>
      <c r="T77" t="s">
        <v>122</v>
      </c>
      <c r="U77" t="s">
        <v>2056</v>
      </c>
      <c r="V77" t="s">
        <v>2057</v>
      </c>
    </row>
    <row r="78" spans="1:22" ht="31.2" x14ac:dyDescent="0.3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5">
        <f t="shared" si="5"/>
        <v>78.106590724165997</v>
      </c>
      <c r="G78" t="s">
        <v>14</v>
      </c>
      <c r="H78">
        <v>1684</v>
      </c>
      <c r="I78" s="6">
        <f t="shared" si="8"/>
        <v>57.00296912114014</v>
      </c>
      <c r="J78" t="s">
        <v>21</v>
      </c>
      <c r="K78" t="s">
        <v>22</v>
      </c>
      <c r="L78">
        <v>1</v>
      </c>
      <c r="M78" s="6">
        <f t="shared" si="9"/>
        <v>57.00296912114014</v>
      </c>
      <c r="N78">
        <v>1421992800</v>
      </c>
      <c r="O78">
        <v>1426222800</v>
      </c>
      <c r="P78" s="10">
        <f t="shared" si="6"/>
        <v>42027.25</v>
      </c>
      <c r="Q78" s="10">
        <f t="shared" si="7"/>
        <v>42076.208333333328</v>
      </c>
      <c r="R78" t="b">
        <v>1</v>
      </c>
      <c r="S78" t="b">
        <v>1</v>
      </c>
      <c r="T78" t="s">
        <v>33</v>
      </c>
      <c r="U78" t="s">
        <v>2038</v>
      </c>
      <c r="V78" t="s">
        <v>2044</v>
      </c>
    </row>
    <row r="79" spans="1:22" ht="31.2" x14ac:dyDescent="0.3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5">
        <f t="shared" si="5"/>
        <v>46.94736842105263</v>
      </c>
      <c r="G79" t="s">
        <v>14</v>
      </c>
      <c r="H79">
        <v>56</v>
      </c>
      <c r="I79" s="6">
        <f t="shared" si="8"/>
        <v>79.642857142857139</v>
      </c>
      <c r="J79" t="s">
        <v>21</v>
      </c>
      <c r="K79" t="s">
        <v>22</v>
      </c>
      <c r="L79">
        <v>1</v>
      </c>
      <c r="M79" s="6">
        <f t="shared" si="9"/>
        <v>79.642857142857139</v>
      </c>
      <c r="N79">
        <v>1285563600</v>
      </c>
      <c r="O79">
        <v>1286773200</v>
      </c>
      <c r="P79" s="10">
        <f t="shared" si="6"/>
        <v>40448.208333333336</v>
      </c>
      <c r="Q79" s="10">
        <f t="shared" si="7"/>
        <v>40462.208333333336</v>
      </c>
      <c r="R79" t="b">
        <v>0</v>
      </c>
      <c r="S79" t="b">
        <v>1</v>
      </c>
      <c r="T79" t="s">
        <v>71</v>
      </c>
      <c r="U79" t="s">
        <v>2039</v>
      </c>
      <c r="V79" t="s">
        <v>2051</v>
      </c>
    </row>
    <row r="80" spans="1:22" ht="31.2" x14ac:dyDescent="0.3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5">
        <f t="shared" si="5"/>
        <v>300.8</v>
      </c>
      <c r="G80" t="s">
        <v>20</v>
      </c>
      <c r="H80">
        <v>330</v>
      </c>
      <c r="I80" s="6">
        <f t="shared" si="8"/>
        <v>41.018181818181816</v>
      </c>
      <c r="J80" t="s">
        <v>21</v>
      </c>
      <c r="K80" t="s">
        <v>22</v>
      </c>
      <c r="L80">
        <v>1</v>
      </c>
      <c r="M80" s="6">
        <f t="shared" si="9"/>
        <v>41.018181818181816</v>
      </c>
      <c r="N80">
        <v>1523854800</v>
      </c>
      <c r="O80">
        <v>1523941200</v>
      </c>
      <c r="P80" s="10">
        <f t="shared" si="6"/>
        <v>43206.208333333328</v>
      </c>
      <c r="Q80" s="10">
        <f t="shared" si="7"/>
        <v>43207.208333333328</v>
      </c>
      <c r="R80" t="b">
        <v>0</v>
      </c>
      <c r="S80" t="b">
        <v>0</v>
      </c>
      <c r="T80" t="s">
        <v>206</v>
      </c>
      <c r="U80" t="s">
        <v>2040</v>
      </c>
      <c r="V80" t="s">
        <v>2061</v>
      </c>
    </row>
    <row r="81" spans="1:22" ht="31.2" x14ac:dyDescent="0.3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5">
        <f t="shared" si="5"/>
        <v>69.598615916955026</v>
      </c>
      <c r="G81" t="s">
        <v>14</v>
      </c>
      <c r="H81">
        <v>838</v>
      </c>
      <c r="I81" s="6">
        <f t="shared" si="8"/>
        <v>48.004773269689736</v>
      </c>
      <c r="J81" t="s">
        <v>21</v>
      </c>
      <c r="K81" t="s">
        <v>22</v>
      </c>
      <c r="L81">
        <v>1</v>
      </c>
      <c r="M81" s="6">
        <f t="shared" si="9"/>
        <v>48.004773269689736</v>
      </c>
      <c r="N81">
        <v>1529125200</v>
      </c>
      <c r="O81">
        <v>1529557200</v>
      </c>
      <c r="P81" s="10">
        <f t="shared" si="6"/>
        <v>43267.208333333328</v>
      </c>
      <c r="Q81" s="10">
        <f t="shared" si="7"/>
        <v>43272.208333333328</v>
      </c>
      <c r="R81" t="b">
        <v>0</v>
      </c>
      <c r="S81" t="b">
        <v>0</v>
      </c>
      <c r="T81" t="s">
        <v>33</v>
      </c>
      <c r="U81" t="s">
        <v>2038</v>
      </c>
      <c r="V81" t="s">
        <v>2044</v>
      </c>
    </row>
    <row r="82" spans="1:22" ht="31.2" x14ac:dyDescent="0.3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5">
        <f t="shared" si="5"/>
        <v>637.4545454545455</v>
      </c>
      <c r="G82" t="s">
        <v>20</v>
      </c>
      <c r="H82">
        <v>127</v>
      </c>
      <c r="I82" s="6">
        <f t="shared" si="8"/>
        <v>55.212598425196852</v>
      </c>
      <c r="J82" t="s">
        <v>21</v>
      </c>
      <c r="K82" t="s">
        <v>22</v>
      </c>
      <c r="L82">
        <v>1</v>
      </c>
      <c r="M82" s="6">
        <f t="shared" si="9"/>
        <v>55.212598425196852</v>
      </c>
      <c r="N82">
        <v>1503982800</v>
      </c>
      <c r="O82">
        <v>1506574800</v>
      </c>
      <c r="P82" s="10">
        <f t="shared" si="6"/>
        <v>42976.208333333328</v>
      </c>
      <c r="Q82" s="10">
        <f t="shared" si="7"/>
        <v>43006.208333333328</v>
      </c>
      <c r="R82" t="b">
        <v>0</v>
      </c>
      <c r="S82" t="b">
        <v>0</v>
      </c>
      <c r="T82" t="s">
        <v>89</v>
      </c>
      <c r="U82" t="s">
        <v>2052</v>
      </c>
      <c r="V82" t="s">
        <v>2053</v>
      </c>
    </row>
    <row r="83" spans="1:22" ht="31.2" x14ac:dyDescent="0.3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5">
        <f t="shared" si="5"/>
        <v>225.33928571428569</v>
      </c>
      <c r="G83" t="s">
        <v>20</v>
      </c>
      <c r="H83">
        <v>411</v>
      </c>
      <c r="I83" s="6">
        <f t="shared" si="8"/>
        <v>92.109489051094897</v>
      </c>
      <c r="J83" t="s">
        <v>21</v>
      </c>
      <c r="K83" t="s">
        <v>22</v>
      </c>
      <c r="L83">
        <v>1</v>
      </c>
      <c r="M83" s="6">
        <f t="shared" si="9"/>
        <v>92.109489051094897</v>
      </c>
      <c r="N83">
        <v>1511416800</v>
      </c>
      <c r="O83">
        <v>1513576800</v>
      </c>
      <c r="P83" s="10">
        <f t="shared" si="6"/>
        <v>43062.25</v>
      </c>
      <c r="Q83" s="10">
        <f t="shared" si="7"/>
        <v>43087.25</v>
      </c>
      <c r="R83" t="b">
        <v>0</v>
      </c>
      <c r="S83" t="b">
        <v>0</v>
      </c>
      <c r="T83" t="s">
        <v>23</v>
      </c>
      <c r="U83" t="s">
        <v>2036</v>
      </c>
      <c r="V83" t="s">
        <v>2042</v>
      </c>
    </row>
    <row r="84" spans="1:22" ht="31.2" x14ac:dyDescent="0.3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5">
        <f t="shared" si="5"/>
        <v>1497.3000000000002</v>
      </c>
      <c r="G84" t="s">
        <v>20</v>
      </c>
      <c r="H84">
        <v>180</v>
      </c>
      <c r="I84" s="6">
        <f t="shared" si="8"/>
        <v>83.183333333333337</v>
      </c>
      <c r="J84" t="s">
        <v>40</v>
      </c>
      <c r="K84" t="s">
        <v>41</v>
      </c>
      <c r="L84">
        <v>1.35</v>
      </c>
      <c r="M84" s="6">
        <f t="shared" si="9"/>
        <v>112.29750000000001</v>
      </c>
      <c r="N84">
        <v>1547704800</v>
      </c>
      <c r="O84">
        <v>1548309600</v>
      </c>
      <c r="P84" s="10">
        <f t="shared" si="6"/>
        <v>43482.25</v>
      </c>
      <c r="Q84" s="10">
        <f t="shared" si="7"/>
        <v>43489.25</v>
      </c>
      <c r="R84" t="b">
        <v>0</v>
      </c>
      <c r="S84" t="b">
        <v>1</v>
      </c>
      <c r="T84" t="s">
        <v>89</v>
      </c>
      <c r="U84" t="s">
        <v>2052</v>
      </c>
      <c r="V84" t="s">
        <v>2053</v>
      </c>
    </row>
    <row r="85" spans="1:22" ht="31.2" x14ac:dyDescent="0.3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5">
        <f t="shared" si="5"/>
        <v>37.590225563909776</v>
      </c>
      <c r="G85" t="s">
        <v>14</v>
      </c>
      <c r="H85">
        <v>1000</v>
      </c>
      <c r="I85" s="6">
        <f t="shared" si="8"/>
        <v>39.996000000000002</v>
      </c>
      <c r="J85" t="s">
        <v>21</v>
      </c>
      <c r="K85" t="s">
        <v>22</v>
      </c>
      <c r="L85">
        <v>1</v>
      </c>
      <c r="M85" s="6">
        <f t="shared" si="9"/>
        <v>39.996000000000002</v>
      </c>
      <c r="N85">
        <v>1469682000</v>
      </c>
      <c r="O85">
        <v>1471582800</v>
      </c>
      <c r="P85" s="10">
        <f t="shared" si="6"/>
        <v>42579.208333333328</v>
      </c>
      <c r="Q85" s="10">
        <f t="shared" si="7"/>
        <v>42601.208333333328</v>
      </c>
      <c r="R85" t="b">
        <v>0</v>
      </c>
      <c r="S85" t="b">
        <v>0</v>
      </c>
      <c r="T85" t="s">
        <v>50</v>
      </c>
      <c r="U85" t="s">
        <v>2036</v>
      </c>
      <c r="V85" t="s">
        <v>2046</v>
      </c>
    </row>
    <row r="86" spans="1:22" ht="31.2" x14ac:dyDescent="0.3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5">
        <f t="shared" si="5"/>
        <v>132.36942675159236</v>
      </c>
      <c r="G86" t="s">
        <v>20</v>
      </c>
      <c r="H86">
        <v>374</v>
      </c>
      <c r="I86" s="6">
        <f t="shared" si="8"/>
        <v>111.1336898395722</v>
      </c>
      <c r="J86" t="s">
        <v>21</v>
      </c>
      <c r="K86" t="s">
        <v>22</v>
      </c>
      <c r="L86">
        <v>1</v>
      </c>
      <c r="M86" s="6">
        <f t="shared" si="9"/>
        <v>111.1336898395722</v>
      </c>
      <c r="N86">
        <v>1343451600</v>
      </c>
      <c r="O86">
        <v>1344315600</v>
      </c>
      <c r="P86" s="10">
        <f t="shared" si="6"/>
        <v>41118.208333333336</v>
      </c>
      <c r="Q86" s="10">
        <f t="shared" si="7"/>
        <v>41128.208333333336</v>
      </c>
      <c r="R86" t="b">
        <v>0</v>
      </c>
      <c r="S86" t="b">
        <v>0</v>
      </c>
      <c r="T86" t="s">
        <v>65</v>
      </c>
      <c r="U86" t="s">
        <v>2037</v>
      </c>
      <c r="V86" t="s">
        <v>2049</v>
      </c>
    </row>
    <row r="87" spans="1:22" ht="31.2" x14ac:dyDescent="0.3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5">
        <f t="shared" si="5"/>
        <v>131.22448979591837</v>
      </c>
      <c r="G87" t="s">
        <v>20</v>
      </c>
      <c r="H87">
        <v>71</v>
      </c>
      <c r="I87" s="6">
        <f t="shared" si="8"/>
        <v>90.563380281690144</v>
      </c>
      <c r="J87" t="s">
        <v>26</v>
      </c>
      <c r="K87" t="s">
        <v>27</v>
      </c>
      <c r="L87">
        <v>0.69</v>
      </c>
      <c r="M87" s="6">
        <f t="shared" si="9"/>
        <v>62.488732394366195</v>
      </c>
      <c r="N87">
        <v>1315717200</v>
      </c>
      <c r="O87">
        <v>1316408400</v>
      </c>
      <c r="P87" s="10">
        <f t="shared" si="6"/>
        <v>40797.208333333336</v>
      </c>
      <c r="Q87" s="10">
        <f t="shared" si="7"/>
        <v>40805.208333333336</v>
      </c>
      <c r="R87" t="b">
        <v>0</v>
      </c>
      <c r="S87" t="b">
        <v>0</v>
      </c>
      <c r="T87" t="s">
        <v>60</v>
      </c>
      <c r="U87" t="s">
        <v>2036</v>
      </c>
      <c r="V87" t="s">
        <v>2048</v>
      </c>
    </row>
    <row r="88" spans="1:22" ht="31.2" x14ac:dyDescent="0.3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5">
        <f t="shared" si="5"/>
        <v>167.63513513513513</v>
      </c>
      <c r="G88" t="s">
        <v>20</v>
      </c>
      <c r="H88">
        <v>203</v>
      </c>
      <c r="I88" s="6">
        <f t="shared" si="8"/>
        <v>61.108374384236456</v>
      </c>
      <c r="J88" t="s">
        <v>21</v>
      </c>
      <c r="K88" t="s">
        <v>22</v>
      </c>
      <c r="L88">
        <v>1</v>
      </c>
      <c r="M88" s="6">
        <f t="shared" si="9"/>
        <v>61.108374384236456</v>
      </c>
      <c r="N88">
        <v>1430715600</v>
      </c>
      <c r="O88">
        <v>1431838800</v>
      </c>
      <c r="P88" s="10">
        <f t="shared" si="6"/>
        <v>42128.208333333328</v>
      </c>
      <c r="Q88" s="10">
        <f t="shared" si="7"/>
        <v>42141.208333333328</v>
      </c>
      <c r="R88" t="b">
        <v>1</v>
      </c>
      <c r="S88" t="b">
        <v>0</v>
      </c>
      <c r="T88" t="s">
        <v>33</v>
      </c>
      <c r="U88" t="s">
        <v>2038</v>
      </c>
      <c r="V88" t="s">
        <v>2044</v>
      </c>
    </row>
    <row r="89" spans="1:22" ht="46.8" x14ac:dyDescent="0.3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5">
        <f t="shared" si="5"/>
        <v>61.984886649874063</v>
      </c>
      <c r="G89" t="s">
        <v>14</v>
      </c>
      <c r="H89">
        <v>1482</v>
      </c>
      <c r="I89" s="6">
        <f t="shared" si="8"/>
        <v>83.022941970310384</v>
      </c>
      <c r="J89" t="s">
        <v>26</v>
      </c>
      <c r="K89" t="s">
        <v>27</v>
      </c>
      <c r="L89">
        <v>0.69</v>
      </c>
      <c r="M89" s="6">
        <f t="shared" si="9"/>
        <v>57.28582995951416</v>
      </c>
      <c r="N89">
        <v>1299564000</v>
      </c>
      <c r="O89">
        <v>1300510800</v>
      </c>
      <c r="P89" s="10">
        <f t="shared" si="6"/>
        <v>40610.25</v>
      </c>
      <c r="Q89" s="10">
        <f t="shared" si="7"/>
        <v>40621.208333333336</v>
      </c>
      <c r="R89" t="b">
        <v>0</v>
      </c>
      <c r="S89" t="b">
        <v>1</v>
      </c>
      <c r="T89" t="s">
        <v>23</v>
      </c>
      <c r="U89" t="s">
        <v>2036</v>
      </c>
      <c r="V89" t="s">
        <v>2042</v>
      </c>
    </row>
    <row r="90" spans="1:22" ht="31.2" x14ac:dyDescent="0.3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5">
        <f t="shared" si="5"/>
        <v>260.75</v>
      </c>
      <c r="G90" t="s">
        <v>20</v>
      </c>
      <c r="H90">
        <v>113</v>
      </c>
      <c r="I90" s="6">
        <f t="shared" si="8"/>
        <v>110.76106194690266</v>
      </c>
      <c r="J90" t="s">
        <v>21</v>
      </c>
      <c r="K90" t="s">
        <v>22</v>
      </c>
      <c r="L90">
        <v>1</v>
      </c>
      <c r="M90" s="6">
        <f t="shared" si="9"/>
        <v>110.76106194690266</v>
      </c>
      <c r="N90">
        <v>1429160400</v>
      </c>
      <c r="O90">
        <v>1431061200</v>
      </c>
      <c r="P90" s="10">
        <f t="shared" si="6"/>
        <v>42110.208333333328</v>
      </c>
      <c r="Q90" s="10">
        <f t="shared" si="7"/>
        <v>42132.208333333328</v>
      </c>
      <c r="R90" t="b">
        <v>0</v>
      </c>
      <c r="S90" t="b">
        <v>0</v>
      </c>
      <c r="T90" t="s">
        <v>206</v>
      </c>
      <c r="U90" t="s">
        <v>2040</v>
      </c>
      <c r="V90" t="s">
        <v>2061</v>
      </c>
    </row>
    <row r="91" spans="1:22" ht="31.2" x14ac:dyDescent="0.3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5">
        <f t="shared" si="5"/>
        <v>252.58823529411765</v>
      </c>
      <c r="G91" t="s">
        <v>20</v>
      </c>
      <c r="H91">
        <v>96</v>
      </c>
      <c r="I91" s="6">
        <f t="shared" si="8"/>
        <v>89.458333333333329</v>
      </c>
      <c r="J91" t="s">
        <v>21</v>
      </c>
      <c r="K91" t="s">
        <v>22</v>
      </c>
      <c r="L91">
        <v>1</v>
      </c>
      <c r="M91" s="6">
        <f t="shared" si="9"/>
        <v>89.458333333333329</v>
      </c>
      <c r="N91">
        <v>1271307600</v>
      </c>
      <c r="O91">
        <v>1271480400</v>
      </c>
      <c r="P91" s="10">
        <f t="shared" si="6"/>
        <v>40283.208333333336</v>
      </c>
      <c r="Q91" s="10">
        <f t="shared" si="7"/>
        <v>40285.208333333336</v>
      </c>
      <c r="R91" t="b">
        <v>0</v>
      </c>
      <c r="S91" t="b">
        <v>0</v>
      </c>
      <c r="T91" t="s">
        <v>33</v>
      </c>
      <c r="U91" t="s">
        <v>2038</v>
      </c>
      <c r="V91" t="s">
        <v>2044</v>
      </c>
    </row>
    <row r="92" spans="1:22" ht="31.2" x14ac:dyDescent="0.3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5">
        <f t="shared" si="5"/>
        <v>78.615384615384613</v>
      </c>
      <c r="G92" t="s">
        <v>14</v>
      </c>
      <c r="H92">
        <v>106</v>
      </c>
      <c r="I92" s="6">
        <f t="shared" si="8"/>
        <v>57.849056603773583</v>
      </c>
      <c r="J92" t="s">
        <v>21</v>
      </c>
      <c r="K92" t="s">
        <v>22</v>
      </c>
      <c r="L92">
        <v>1</v>
      </c>
      <c r="M92" s="6">
        <f t="shared" si="9"/>
        <v>57.849056603773583</v>
      </c>
      <c r="N92">
        <v>1456380000</v>
      </c>
      <c r="O92">
        <v>1456380000</v>
      </c>
      <c r="P92" s="10">
        <f t="shared" si="6"/>
        <v>42425.25</v>
      </c>
      <c r="Q92" s="10">
        <f t="shared" si="7"/>
        <v>42425.25</v>
      </c>
      <c r="R92" t="b">
        <v>0</v>
      </c>
      <c r="S92" t="b">
        <v>1</v>
      </c>
      <c r="T92" t="s">
        <v>33</v>
      </c>
      <c r="U92" t="s">
        <v>2038</v>
      </c>
      <c r="V92" t="s">
        <v>2044</v>
      </c>
    </row>
    <row r="93" spans="1:22" ht="31.2" x14ac:dyDescent="0.3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5">
        <f t="shared" si="5"/>
        <v>48.404406999351913</v>
      </c>
      <c r="G93" t="s">
        <v>14</v>
      </c>
      <c r="H93">
        <v>679</v>
      </c>
      <c r="I93" s="6">
        <f t="shared" si="8"/>
        <v>109.99705449189985</v>
      </c>
      <c r="J93" t="s">
        <v>107</v>
      </c>
      <c r="K93" t="s">
        <v>108</v>
      </c>
      <c r="L93">
        <v>1.1200000000000001</v>
      </c>
      <c r="M93" s="6">
        <f t="shared" si="9"/>
        <v>123.19670103092784</v>
      </c>
      <c r="N93">
        <v>1470459600</v>
      </c>
      <c r="O93">
        <v>1472878800</v>
      </c>
      <c r="P93" s="10">
        <f t="shared" si="6"/>
        <v>42588.208333333328</v>
      </c>
      <c r="Q93" s="10">
        <f t="shared" si="7"/>
        <v>42616.208333333328</v>
      </c>
      <c r="R93" t="b">
        <v>0</v>
      </c>
      <c r="S93" t="b">
        <v>0</v>
      </c>
      <c r="T93" t="s">
        <v>206</v>
      </c>
      <c r="U93" t="s">
        <v>2040</v>
      </c>
      <c r="V93" t="s">
        <v>2061</v>
      </c>
    </row>
    <row r="94" spans="1:22" ht="31.2" x14ac:dyDescent="0.3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5">
        <f t="shared" si="5"/>
        <v>258.875</v>
      </c>
      <c r="G94" t="s">
        <v>20</v>
      </c>
      <c r="H94">
        <v>498</v>
      </c>
      <c r="I94" s="6">
        <f t="shared" si="8"/>
        <v>103.96586345381526</v>
      </c>
      <c r="J94" t="s">
        <v>98</v>
      </c>
      <c r="K94" t="s">
        <v>99</v>
      </c>
      <c r="L94">
        <v>1.2</v>
      </c>
      <c r="M94" s="6">
        <f t="shared" si="9"/>
        <v>124.7590361445783</v>
      </c>
      <c r="N94">
        <v>1277269200</v>
      </c>
      <c r="O94">
        <v>1277355600</v>
      </c>
      <c r="P94" s="10">
        <f t="shared" si="6"/>
        <v>40352.208333333336</v>
      </c>
      <c r="Q94" s="10">
        <f t="shared" si="7"/>
        <v>40353.208333333336</v>
      </c>
      <c r="R94" t="b">
        <v>0</v>
      </c>
      <c r="S94" t="b">
        <v>1</v>
      </c>
      <c r="T94" t="s">
        <v>89</v>
      </c>
      <c r="U94" t="s">
        <v>2052</v>
      </c>
      <c r="V94" t="s">
        <v>2053</v>
      </c>
    </row>
    <row r="95" spans="1:22" ht="31.2" x14ac:dyDescent="0.3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5">
        <f t="shared" si="5"/>
        <v>60.548713235294116</v>
      </c>
      <c r="G95" t="s">
        <v>74</v>
      </c>
      <c r="H95">
        <v>610</v>
      </c>
      <c r="I95" s="6">
        <f t="shared" si="8"/>
        <v>107.99508196721311</v>
      </c>
      <c r="J95" t="s">
        <v>21</v>
      </c>
      <c r="K95" t="s">
        <v>22</v>
      </c>
      <c r="L95">
        <v>1</v>
      </c>
      <c r="M95" s="6">
        <f t="shared" si="9"/>
        <v>107.99508196721311</v>
      </c>
      <c r="N95">
        <v>1350709200</v>
      </c>
      <c r="O95">
        <v>1351054800</v>
      </c>
      <c r="P95" s="10">
        <f t="shared" si="6"/>
        <v>41202.208333333336</v>
      </c>
      <c r="Q95" s="10">
        <f t="shared" si="7"/>
        <v>41206.208333333336</v>
      </c>
      <c r="R95" t="b">
        <v>0</v>
      </c>
      <c r="S95" t="b">
        <v>1</v>
      </c>
      <c r="T95" t="s">
        <v>33</v>
      </c>
      <c r="U95" t="s">
        <v>2038</v>
      </c>
      <c r="V95" t="s">
        <v>2044</v>
      </c>
    </row>
    <row r="96" spans="1:22" ht="31.2" x14ac:dyDescent="0.3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5">
        <f t="shared" si="5"/>
        <v>303.68965517241378</v>
      </c>
      <c r="G96" t="s">
        <v>20</v>
      </c>
      <c r="H96">
        <v>180</v>
      </c>
      <c r="I96" s="6">
        <f t="shared" si="8"/>
        <v>48.927777777777777</v>
      </c>
      <c r="J96" t="s">
        <v>40</v>
      </c>
      <c r="K96" t="s">
        <v>41</v>
      </c>
      <c r="L96">
        <v>1.35</v>
      </c>
      <c r="M96" s="6">
        <f t="shared" si="9"/>
        <v>66.052500000000009</v>
      </c>
      <c r="N96">
        <v>1554613200</v>
      </c>
      <c r="O96">
        <v>1555563600</v>
      </c>
      <c r="P96" s="10">
        <f t="shared" si="6"/>
        <v>43562.208333333328</v>
      </c>
      <c r="Q96" s="10">
        <f t="shared" si="7"/>
        <v>43573.208333333328</v>
      </c>
      <c r="R96" t="b">
        <v>0</v>
      </c>
      <c r="S96" t="b">
        <v>0</v>
      </c>
      <c r="T96" t="s">
        <v>28</v>
      </c>
      <c r="U96" t="s">
        <v>2037</v>
      </c>
      <c r="V96" t="s">
        <v>2043</v>
      </c>
    </row>
    <row r="97" spans="1:22" ht="31.2" x14ac:dyDescent="0.3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5">
        <f t="shared" si="5"/>
        <v>112.99999999999999</v>
      </c>
      <c r="G97" t="s">
        <v>20</v>
      </c>
      <c r="H97">
        <v>27</v>
      </c>
      <c r="I97" s="6">
        <f t="shared" si="8"/>
        <v>37.666666666666664</v>
      </c>
      <c r="J97" t="s">
        <v>21</v>
      </c>
      <c r="K97" t="s">
        <v>22</v>
      </c>
      <c r="L97">
        <v>1</v>
      </c>
      <c r="M97" s="6">
        <f t="shared" si="9"/>
        <v>37.666666666666664</v>
      </c>
      <c r="N97">
        <v>1571029200</v>
      </c>
      <c r="O97">
        <v>1571634000</v>
      </c>
      <c r="P97" s="10">
        <f t="shared" si="6"/>
        <v>43752.208333333328</v>
      </c>
      <c r="Q97" s="10">
        <f t="shared" si="7"/>
        <v>43759.208333333328</v>
      </c>
      <c r="R97" t="b">
        <v>0</v>
      </c>
      <c r="S97" t="b">
        <v>0</v>
      </c>
      <c r="T97" t="s">
        <v>42</v>
      </c>
      <c r="U97" t="s">
        <v>2039</v>
      </c>
      <c r="V97" t="s">
        <v>2045</v>
      </c>
    </row>
    <row r="98" spans="1:22" ht="31.2" x14ac:dyDescent="0.3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5">
        <f t="shared" si="5"/>
        <v>217.37876614060258</v>
      </c>
      <c r="G98" t="s">
        <v>20</v>
      </c>
      <c r="H98">
        <v>2331</v>
      </c>
      <c r="I98" s="6">
        <f t="shared" si="8"/>
        <v>64.999141999141997</v>
      </c>
      <c r="J98" t="s">
        <v>21</v>
      </c>
      <c r="K98" t="s">
        <v>22</v>
      </c>
      <c r="L98">
        <v>1</v>
      </c>
      <c r="M98" s="6">
        <f t="shared" si="9"/>
        <v>64.999141999141997</v>
      </c>
      <c r="N98">
        <v>1299736800</v>
      </c>
      <c r="O98">
        <v>1300856400</v>
      </c>
      <c r="P98" s="10">
        <f t="shared" si="6"/>
        <v>40612.25</v>
      </c>
      <c r="Q98" s="10">
        <f t="shared" si="7"/>
        <v>40625.208333333336</v>
      </c>
      <c r="R98" t="b">
        <v>0</v>
      </c>
      <c r="S98" t="b">
        <v>0</v>
      </c>
      <c r="T98" t="s">
        <v>33</v>
      </c>
      <c r="U98" t="s">
        <v>2038</v>
      </c>
      <c r="V98" t="s">
        <v>2044</v>
      </c>
    </row>
    <row r="99" spans="1:22" ht="31.2" x14ac:dyDescent="0.3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5">
        <f t="shared" si="5"/>
        <v>926.69230769230762</v>
      </c>
      <c r="G99" t="s">
        <v>20</v>
      </c>
      <c r="H99">
        <v>113</v>
      </c>
      <c r="I99" s="6">
        <f t="shared" si="8"/>
        <v>106.61061946902655</v>
      </c>
      <c r="J99" t="s">
        <v>21</v>
      </c>
      <c r="K99" t="s">
        <v>22</v>
      </c>
      <c r="L99">
        <v>1</v>
      </c>
      <c r="M99" s="6">
        <f t="shared" si="9"/>
        <v>106.61061946902655</v>
      </c>
      <c r="N99">
        <v>1435208400</v>
      </c>
      <c r="O99">
        <v>1439874000</v>
      </c>
      <c r="P99" s="10">
        <f t="shared" si="6"/>
        <v>42180.208333333328</v>
      </c>
      <c r="Q99" s="10">
        <f t="shared" si="7"/>
        <v>42234.208333333328</v>
      </c>
      <c r="R99" t="b">
        <v>0</v>
      </c>
      <c r="S99" t="b">
        <v>0</v>
      </c>
      <c r="T99" t="s">
        <v>17</v>
      </c>
      <c r="U99" t="s">
        <v>2035</v>
      </c>
      <c r="V99" t="s">
        <v>2041</v>
      </c>
    </row>
    <row r="100" spans="1:22" ht="31.2" x14ac:dyDescent="0.3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5">
        <f t="shared" si="5"/>
        <v>33.692229038854805</v>
      </c>
      <c r="G100" t="s">
        <v>14</v>
      </c>
      <c r="H100">
        <v>1220</v>
      </c>
      <c r="I100" s="6">
        <f t="shared" si="8"/>
        <v>27.009016393442622</v>
      </c>
      <c r="J100" t="s">
        <v>26</v>
      </c>
      <c r="K100" t="s">
        <v>27</v>
      </c>
      <c r="L100">
        <v>0.69</v>
      </c>
      <c r="M100" s="6">
        <f t="shared" si="9"/>
        <v>18.636221311475406</v>
      </c>
      <c r="N100">
        <v>1437973200</v>
      </c>
      <c r="O100">
        <v>1438318800</v>
      </c>
      <c r="P100" s="10">
        <f t="shared" si="6"/>
        <v>42212.208333333328</v>
      </c>
      <c r="Q100" s="10">
        <f t="shared" si="7"/>
        <v>42216.208333333328</v>
      </c>
      <c r="R100" t="b">
        <v>0</v>
      </c>
      <c r="S100" t="b">
        <v>0</v>
      </c>
      <c r="T100" t="s">
        <v>89</v>
      </c>
      <c r="U100" t="s">
        <v>2052</v>
      </c>
      <c r="V100" t="s">
        <v>2053</v>
      </c>
    </row>
    <row r="101" spans="1:22" ht="31.2" x14ac:dyDescent="0.3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5">
        <f t="shared" si="5"/>
        <v>196.7236842105263</v>
      </c>
      <c r="G101" t="s">
        <v>20</v>
      </c>
      <c r="H101">
        <v>164</v>
      </c>
      <c r="I101" s="6">
        <f t="shared" si="8"/>
        <v>91.16463414634147</v>
      </c>
      <c r="J101" t="s">
        <v>21</v>
      </c>
      <c r="K101" t="s">
        <v>22</v>
      </c>
      <c r="L101">
        <v>1</v>
      </c>
      <c r="M101" s="6">
        <f t="shared" si="9"/>
        <v>91.16463414634147</v>
      </c>
      <c r="N101">
        <v>1416895200</v>
      </c>
      <c r="O101">
        <v>1419400800</v>
      </c>
      <c r="P101" s="10">
        <f t="shared" si="6"/>
        <v>41968.25</v>
      </c>
      <c r="Q101" s="10">
        <f t="shared" si="7"/>
        <v>41997.25</v>
      </c>
      <c r="R101" t="b">
        <v>0</v>
      </c>
      <c r="S101" t="b">
        <v>0</v>
      </c>
      <c r="T101" t="s">
        <v>33</v>
      </c>
      <c r="U101" t="s">
        <v>2038</v>
      </c>
      <c r="V101" t="s">
        <v>2044</v>
      </c>
    </row>
    <row r="102" spans="1:22" ht="31.2" x14ac:dyDescent="0.3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5">
        <f t="shared" si="5"/>
        <v>1</v>
      </c>
      <c r="G102" t="s">
        <v>14</v>
      </c>
      <c r="H102">
        <v>1</v>
      </c>
      <c r="I102" s="6">
        <f t="shared" si="8"/>
        <v>1</v>
      </c>
      <c r="J102" t="s">
        <v>21</v>
      </c>
      <c r="K102" t="s">
        <v>22</v>
      </c>
      <c r="L102">
        <v>1</v>
      </c>
      <c r="M102" s="6">
        <f t="shared" si="9"/>
        <v>1</v>
      </c>
      <c r="N102">
        <v>1319000400</v>
      </c>
      <c r="O102">
        <v>1320555600</v>
      </c>
      <c r="P102" s="10">
        <f t="shared" si="6"/>
        <v>40835.208333333336</v>
      </c>
      <c r="Q102" s="10">
        <f t="shared" si="7"/>
        <v>40853.208333333336</v>
      </c>
      <c r="R102" t="b">
        <v>0</v>
      </c>
      <c r="S102" t="b">
        <v>0</v>
      </c>
      <c r="T102" t="s">
        <v>33</v>
      </c>
      <c r="U102" t="s">
        <v>2038</v>
      </c>
      <c r="V102" t="s">
        <v>2044</v>
      </c>
    </row>
    <row r="103" spans="1:22" ht="31.2" x14ac:dyDescent="0.3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5">
        <f t="shared" si="5"/>
        <v>1021.4444444444445</v>
      </c>
      <c r="G103" t="s">
        <v>20</v>
      </c>
      <c r="H103">
        <v>164</v>
      </c>
      <c r="I103" s="6">
        <f t="shared" si="8"/>
        <v>56.054878048780488</v>
      </c>
      <c r="J103" t="s">
        <v>21</v>
      </c>
      <c r="K103" t="s">
        <v>22</v>
      </c>
      <c r="L103">
        <v>1</v>
      </c>
      <c r="M103" s="6">
        <f t="shared" si="9"/>
        <v>56.054878048780488</v>
      </c>
      <c r="N103">
        <v>1424498400</v>
      </c>
      <c r="O103">
        <v>1425103200</v>
      </c>
      <c r="P103" s="10">
        <f t="shared" si="6"/>
        <v>42056.25</v>
      </c>
      <c r="Q103" s="10">
        <f t="shared" si="7"/>
        <v>42063.25</v>
      </c>
      <c r="R103" t="b">
        <v>0</v>
      </c>
      <c r="S103" t="b">
        <v>1</v>
      </c>
      <c r="T103" t="s">
        <v>50</v>
      </c>
      <c r="U103" t="s">
        <v>2036</v>
      </c>
      <c r="V103" t="s">
        <v>2046</v>
      </c>
    </row>
    <row r="104" spans="1:22" ht="31.2" x14ac:dyDescent="0.3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5">
        <f t="shared" si="5"/>
        <v>281.67567567567568</v>
      </c>
      <c r="G104" t="s">
        <v>20</v>
      </c>
      <c r="H104">
        <v>336</v>
      </c>
      <c r="I104" s="6">
        <f t="shared" si="8"/>
        <v>31.017857142857142</v>
      </c>
      <c r="J104" t="s">
        <v>21</v>
      </c>
      <c r="K104" t="s">
        <v>22</v>
      </c>
      <c r="L104">
        <v>1</v>
      </c>
      <c r="M104" s="6">
        <f t="shared" si="9"/>
        <v>31.017857142857142</v>
      </c>
      <c r="N104">
        <v>1526274000</v>
      </c>
      <c r="O104">
        <v>1526878800</v>
      </c>
      <c r="P104" s="10">
        <f t="shared" si="6"/>
        <v>43234.208333333328</v>
      </c>
      <c r="Q104" s="10">
        <f t="shared" si="7"/>
        <v>43241.208333333328</v>
      </c>
      <c r="R104" t="b">
        <v>0</v>
      </c>
      <c r="S104" t="b">
        <v>1</v>
      </c>
      <c r="T104" t="s">
        <v>65</v>
      </c>
      <c r="U104" t="s">
        <v>2037</v>
      </c>
      <c r="V104" t="s">
        <v>2049</v>
      </c>
    </row>
    <row r="105" spans="1:22" ht="31.2" x14ac:dyDescent="0.3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5">
        <f t="shared" si="5"/>
        <v>24.610000000000003</v>
      </c>
      <c r="G105" t="s">
        <v>14</v>
      </c>
      <c r="H105">
        <v>37</v>
      </c>
      <c r="I105" s="6">
        <f t="shared" si="8"/>
        <v>66.513513513513516</v>
      </c>
      <c r="J105" t="s">
        <v>107</v>
      </c>
      <c r="K105" t="s">
        <v>108</v>
      </c>
      <c r="L105">
        <v>1.1200000000000001</v>
      </c>
      <c r="M105" s="6">
        <f t="shared" si="9"/>
        <v>74.495135135135143</v>
      </c>
      <c r="N105">
        <v>1287896400</v>
      </c>
      <c r="O105">
        <v>1288674000</v>
      </c>
      <c r="P105" s="10">
        <f t="shared" si="6"/>
        <v>40475.208333333336</v>
      </c>
      <c r="Q105" s="10">
        <f t="shared" si="7"/>
        <v>40484.208333333336</v>
      </c>
      <c r="R105" t="b">
        <v>0</v>
      </c>
      <c r="S105" t="b">
        <v>0</v>
      </c>
      <c r="T105" t="s">
        <v>50</v>
      </c>
      <c r="U105" t="s">
        <v>2036</v>
      </c>
      <c r="V105" t="s">
        <v>2046</v>
      </c>
    </row>
    <row r="106" spans="1:22" ht="31.2" x14ac:dyDescent="0.3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5">
        <f t="shared" si="5"/>
        <v>143.14010067114094</v>
      </c>
      <c r="G106" t="s">
        <v>20</v>
      </c>
      <c r="H106">
        <v>1917</v>
      </c>
      <c r="I106" s="6">
        <f t="shared" si="8"/>
        <v>89.005216484089729</v>
      </c>
      <c r="J106" t="s">
        <v>21</v>
      </c>
      <c r="K106" t="s">
        <v>22</v>
      </c>
      <c r="L106">
        <v>1</v>
      </c>
      <c r="M106" s="6">
        <f t="shared" si="9"/>
        <v>89.005216484089729</v>
      </c>
      <c r="N106">
        <v>1495515600</v>
      </c>
      <c r="O106">
        <v>1495602000</v>
      </c>
      <c r="P106" s="10">
        <f t="shared" si="6"/>
        <v>42878.208333333328</v>
      </c>
      <c r="Q106" s="10">
        <f t="shared" si="7"/>
        <v>42879.208333333328</v>
      </c>
      <c r="R106" t="b">
        <v>0</v>
      </c>
      <c r="S106" t="b">
        <v>0</v>
      </c>
      <c r="T106" t="s">
        <v>60</v>
      </c>
      <c r="U106" t="s">
        <v>2036</v>
      </c>
      <c r="V106" t="s">
        <v>2048</v>
      </c>
    </row>
    <row r="107" spans="1:22" ht="31.2" x14ac:dyDescent="0.3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5">
        <f t="shared" si="5"/>
        <v>144.54411764705884</v>
      </c>
      <c r="G107" t="s">
        <v>20</v>
      </c>
      <c r="H107">
        <v>95</v>
      </c>
      <c r="I107" s="6">
        <f t="shared" si="8"/>
        <v>103.46315789473684</v>
      </c>
      <c r="J107" t="s">
        <v>21</v>
      </c>
      <c r="K107" t="s">
        <v>22</v>
      </c>
      <c r="L107">
        <v>1</v>
      </c>
      <c r="M107" s="6">
        <f t="shared" si="9"/>
        <v>103.46315789473684</v>
      </c>
      <c r="N107">
        <v>1364878800</v>
      </c>
      <c r="O107">
        <v>1366434000</v>
      </c>
      <c r="P107" s="10">
        <f t="shared" si="6"/>
        <v>41366.208333333336</v>
      </c>
      <c r="Q107" s="10">
        <f t="shared" si="7"/>
        <v>41384.208333333336</v>
      </c>
      <c r="R107" t="b">
        <v>0</v>
      </c>
      <c r="S107" t="b">
        <v>0</v>
      </c>
      <c r="T107" t="s">
        <v>28</v>
      </c>
      <c r="U107" t="s">
        <v>2037</v>
      </c>
      <c r="V107" t="s">
        <v>2043</v>
      </c>
    </row>
    <row r="108" spans="1:22" ht="31.2" x14ac:dyDescent="0.3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5">
        <f t="shared" si="5"/>
        <v>359.12820512820514</v>
      </c>
      <c r="G108" t="s">
        <v>20</v>
      </c>
      <c r="H108">
        <v>147</v>
      </c>
      <c r="I108" s="6">
        <f t="shared" si="8"/>
        <v>95.278911564625844</v>
      </c>
      <c r="J108" t="s">
        <v>21</v>
      </c>
      <c r="K108" t="s">
        <v>22</v>
      </c>
      <c r="L108">
        <v>1</v>
      </c>
      <c r="M108" s="6">
        <f t="shared" si="9"/>
        <v>95.278911564625844</v>
      </c>
      <c r="N108">
        <v>1567918800</v>
      </c>
      <c r="O108">
        <v>1568350800</v>
      </c>
      <c r="P108" s="10">
        <f t="shared" si="6"/>
        <v>43716.208333333328</v>
      </c>
      <c r="Q108" s="10">
        <f t="shared" si="7"/>
        <v>43721.208333333328</v>
      </c>
      <c r="R108" t="b">
        <v>0</v>
      </c>
      <c r="S108" t="b">
        <v>0</v>
      </c>
      <c r="T108" t="s">
        <v>33</v>
      </c>
      <c r="U108" t="s">
        <v>2038</v>
      </c>
      <c r="V108" t="s">
        <v>2044</v>
      </c>
    </row>
    <row r="109" spans="1:22" ht="46.8" x14ac:dyDescent="0.3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5">
        <f t="shared" si="5"/>
        <v>186.48571428571427</v>
      </c>
      <c r="G109" t="s">
        <v>20</v>
      </c>
      <c r="H109">
        <v>86</v>
      </c>
      <c r="I109" s="6">
        <f t="shared" si="8"/>
        <v>75.895348837209298</v>
      </c>
      <c r="J109" t="s">
        <v>21</v>
      </c>
      <c r="K109" t="s">
        <v>22</v>
      </c>
      <c r="L109">
        <v>1</v>
      </c>
      <c r="M109" s="6">
        <f t="shared" si="9"/>
        <v>75.895348837209298</v>
      </c>
      <c r="N109">
        <v>1524459600</v>
      </c>
      <c r="O109">
        <v>1525928400</v>
      </c>
      <c r="P109" s="10">
        <f t="shared" si="6"/>
        <v>43213.208333333328</v>
      </c>
      <c r="Q109" s="10">
        <f t="shared" si="7"/>
        <v>43230.208333333328</v>
      </c>
      <c r="R109" t="b">
        <v>0</v>
      </c>
      <c r="S109" t="b">
        <v>1</v>
      </c>
      <c r="T109" t="s">
        <v>33</v>
      </c>
      <c r="U109" t="s">
        <v>2038</v>
      </c>
      <c r="V109" t="s">
        <v>2044</v>
      </c>
    </row>
    <row r="110" spans="1:22" ht="31.2" x14ac:dyDescent="0.3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5">
        <f t="shared" si="5"/>
        <v>595.26666666666665</v>
      </c>
      <c r="G110" t="s">
        <v>20</v>
      </c>
      <c r="H110">
        <v>83</v>
      </c>
      <c r="I110" s="6">
        <f t="shared" si="8"/>
        <v>107.57831325301204</v>
      </c>
      <c r="J110" t="s">
        <v>21</v>
      </c>
      <c r="K110" t="s">
        <v>22</v>
      </c>
      <c r="L110">
        <v>1</v>
      </c>
      <c r="M110" s="6">
        <f t="shared" si="9"/>
        <v>107.57831325301204</v>
      </c>
      <c r="N110">
        <v>1333688400</v>
      </c>
      <c r="O110">
        <v>1336885200</v>
      </c>
      <c r="P110" s="10">
        <f t="shared" si="6"/>
        <v>41005.208333333336</v>
      </c>
      <c r="Q110" s="10">
        <f t="shared" si="7"/>
        <v>41042.208333333336</v>
      </c>
      <c r="R110" t="b">
        <v>0</v>
      </c>
      <c r="S110" t="b">
        <v>0</v>
      </c>
      <c r="T110" t="s">
        <v>42</v>
      </c>
      <c r="U110" t="s">
        <v>2039</v>
      </c>
      <c r="V110" t="s">
        <v>2045</v>
      </c>
    </row>
    <row r="111" spans="1:22" ht="31.2" x14ac:dyDescent="0.3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5">
        <f t="shared" si="5"/>
        <v>59.21153846153846</v>
      </c>
      <c r="G111" t="s">
        <v>14</v>
      </c>
      <c r="H111">
        <v>60</v>
      </c>
      <c r="I111" s="6">
        <f t="shared" si="8"/>
        <v>51.31666666666667</v>
      </c>
      <c r="J111" t="s">
        <v>21</v>
      </c>
      <c r="K111" t="s">
        <v>22</v>
      </c>
      <c r="L111">
        <v>1</v>
      </c>
      <c r="M111" s="6">
        <f t="shared" si="9"/>
        <v>51.31666666666667</v>
      </c>
      <c r="N111">
        <v>1389506400</v>
      </c>
      <c r="O111">
        <v>1389679200</v>
      </c>
      <c r="P111" s="10">
        <f t="shared" si="6"/>
        <v>41651.25</v>
      </c>
      <c r="Q111" s="10">
        <f t="shared" si="7"/>
        <v>41653.25</v>
      </c>
      <c r="R111" t="b">
        <v>0</v>
      </c>
      <c r="S111" t="b">
        <v>0</v>
      </c>
      <c r="T111" t="s">
        <v>269</v>
      </c>
      <c r="U111" t="s">
        <v>2039</v>
      </c>
      <c r="V111" t="s">
        <v>2062</v>
      </c>
    </row>
    <row r="112" spans="1:22" ht="46.8" x14ac:dyDescent="0.3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5">
        <f t="shared" si="5"/>
        <v>14.962780898876405</v>
      </c>
      <c r="G112" t="s">
        <v>14</v>
      </c>
      <c r="H112">
        <v>296</v>
      </c>
      <c r="I112" s="6">
        <f t="shared" si="8"/>
        <v>71.983108108108112</v>
      </c>
      <c r="J112" t="s">
        <v>21</v>
      </c>
      <c r="K112" t="s">
        <v>22</v>
      </c>
      <c r="L112">
        <v>1</v>
      </c>
      <c r="M112" s="6">
        <f t="shared" si="9"/>
        <v>71.983108108108112</v>
      </c>
      <c r="N112">
        <v>1536642000</v>
      </c>
      <c r="O112">
        <v>1538283600</v>
      </c>
      <c r="P112" s="10">
        <f t="shared" si="6"/>
        <v>43354.208333333328</v>
      </c>
      <c r="Q112" s="10">
        <f t="shared" si="7"/>
        <v>43373.208333333328</v>
      </c>
      <c r="R112" t="b">
        <v>0</v>
      </c>
      <c r="S112" t="b">
        <v>0</v>
      </c>
      <c r="T112" t="s">
        <v>17</v>
      </c>
      <c r="U112" t="s">
        <v>2035</v>
      </c>
      <c r="V112" t="s">
        <v>2041</v>
      </c>
    </row>
    <row r="113" spans="1:22" ht="31.2" x14ac:dyDescent="0.3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5">
        <f t="shared" si="5"/>
        <v>119.95602605863192</v>
      </c>
      <c r="G113" t="s">
        <v>20</v>
      </c>
      <c r="H113">
        <v>676</v>
      </c>
      <c r="I113" s="6">
        <f t="shared" si="8"/>
        <v>108.95414201183432</v>
      </c>
      <c r="J113" t="s">
        <v>21</v>
      </c>
      <c r="K113" t="s">
        <v>22</v>
      </c>
      <c r="L113">
        <v>1</v>
      </c>
      <c r="M113" s="6">
        <f t="shared" si="9"/>
        <v>108.95414201183432</v>
      </c>
      <c r="N113">
        <v>1348290000</v>
      </c>
      <c r="O113">
        <v>1348808400</v>
      </c>
      <c r="P113" s="10">
        <f t="shared" si="6"/>
        <v>41174.208333333336</v>
      </c>
      <c r="Q113" s="10">
        <f t="shared" si="7"/>
        <v>41180.208333333336</v>
      </c>
      <c r="R113" t="b">
        <v>0</v>
      </c>
      <c r="S113" t="b">
        <v>0</v>
      </c>
      <c r="T113" t="s">
        <v>133</v>
      </c>
      <c r="U113" t="s">
        <v>2040</v>
      </c>
      <c r="V113" t="s">
        <v>2058</v>
      </c>
    </row>
    <row r="114" spans="1:22" ht="31.2" x14ac:dyDescent="0.3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5">
        <f t="shared" si="5"/>
        <v>268.82978723404256</v>
      </c>
      <c r="G114" t="s">
        <v>20</v>
      </c>
      <c r="H114">
        <v>361</v>
      </c>
      <c r="I114" s="6">
        <f t="shared" si="8"/>
        <v>35</v>
      </c>
      <c r="J114" t="s">
        <v>26</v>
      </c>
      <c r="K114" t="s">
        <v>27</v>
      </c>
      <c r="L114">
        <v>0.69</v>
      </c>
      <c r="M114" s="6">
        <f t="shared" si="9"/>
        <v>24.15</v>
      </c>
      <c r="N114">
        <v>1408856400</v>
      </c>
      <c r="O114">
        <v>1410152400</v>
      </c>
      <c r="P114" s="10">
        <f t="shared" si="6"/>
        <v>41875.208333333336</v>
      </c>
      <c r="Q114" s="10">
        <f t="shared" si="7"/>
        <v>41890.208333333336</v>
      </c>
      <c r="R114" t="b">
        <v>0</v>
      </c>
      <c r="S114" t="b">
        <v>0</v>
      </c>
      <c r="T114" t="s">
        <v>28</v>
      </c>
      <c r="U114" t="s">
        <v>2037</v>
      </c>
      <c r="V114" t="s">
        <v>2043</v>
      </c>
    </row>
    <row r="115" spans="1:22" ht="31.2" x14ac:dyDescent="0.3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5">
        <f t="shared" si="5"/>
        <v>376.87878787878788</v>
      </c>
      <c r="G115" t="s">
        <v>20</v>
      </c>
      <c r="H115">
        <v>131</v>
      </c>
      <c r="I115" s="6">
        <f t="shared" si="8"/>
        <v>94.938931297709928</v>
      </c>
      <c r="J115" t="s">
        <v>21</v>
      </c>
      <c r="K115" t="s">
        <v>22</v>
      </c>
      <c r="L115">
        <v>1</v>
      </c>
      <c r="M115" s="6">
        <f t="shared" si="9"/>
        <v>94.938931297709928</v>
      </c>
      <c r="N115">
        <v>1505192400</v>
      </c>
      <c r="O115">
        <v>1505797200</v>
      </c>
      <c r="P115" s="10">
        <f t="shared" si="6"/>
        <v>42990.208333333328</v>
      </c>
      <c r="Q115" s="10">
        <f t="shared" si="7"/>
        <v>42997.208333333328</v>
      </c>
      <c r="R115" t="b">
        <v>0</v>
      </c>
      <c r="S115" t="b">
        <v>0</v>
      </c>
      <c r="T115" t="s">
        <v>17</v>
      </c>
      <c r="U115" t="s">
        <v>2035</v>
      </c>
      <c r="V115" t="s">
        <v>2041</v>
      </c>
    </row>
    <row r="116" spans="1:22" ht="31.2" x14ac:dyDescent="0.3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5">
        <f t="shared" si="5"/>
        <v>727.15789473684208</v>
      </c>
      <c r="G116" t="s">
        <v>20</v>
      </c>
      <c r="H116">
        <v>126</v>
      </c>
      <c r="I116" s="6">
        <f t="shared" si="8"/>
        <v>109.65079365079364</v>
      </c>
      <c r="J116" t="s">
        <v>21</v>
      </c>
      <c r="K116" t="s">
        <v>22</v>
      </c>
      <c r="L116">
        <v>1</v>
      </c>
      <c r="M116" s="6">
        <f t="shared" si="9"/>
        <v>109.65079365079364</v>
      </c>
      <c r="N116">
        <v>1554786000</v>
      </c>
      <c r="O116">
        <v>1554872400</v>
      </c>
      <c r="P116" s="10">
        <f t="shared" si="6"/>
        <v>43564.208333333328</v>
      </c>
      <c r="Q116" s="10">
        <f t="shared" si="7"/>
        <v>43565.208333333328</v>
      </c>
      <c r="R116" t="b">
        <v>0</v>
      </c>
      <c r="S116" t="b">
        <v>1</v>
      </c>
      <c r="T116" t="s">
        <v>65</v>
      </c>
      <c r="U116" t="s">
        <v>2037</v>
      </c>
      <c r="V116" t="s">
        <v>2049</v>
      </c>
    </row>
    <row r="117" spans="1:22" ht="31.2" x14ac:dyDescent="0.3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5">
        <f t="shared" si="5"/>
        <v>87.211757648470297</v>
      </c>
      <c r="G117" t="s">
        <v>14</v>
      </c>
      <c r="H117">
        <v>3304</v>
      </c>
      <c r="I117" s="6">
        <f t="shared" si="8"/>
        <v>44.001815980629537</v>
      </c>
      <c r="J117" t="s">
        <v>107</v>
      </c>
      <c r="K117" t="s">
        <v>108</v>
      </c>
      <c r="L117">
        <v>1.1200000000000001</v>
      </c>
      <c r="M117" s="6">
        <f t="shared" si="9"/>
        <v>49.282033898305087</v>
      </c>
      <c r="N117">
        <v>1510898400</v>
      </c>
      <c r="O117">
        <v>1513922400</v>
      </c>
      <c r="P117" s="10">
        <f t="shared" si="6"/>
        <v>43056.25</v>
      </c>
      <c r="Q117" s="10">
        <f t="shared" si="7"/>
        <v>43091.25</v>
      </c>
      <c r="R117" t="b">
        <v>0</v>
      </c>
      <c r="S117" t="b">
        <v>0</v>
      </c>
      <c r="T117" t="s">
        <v>119</v>
      </c>
      <c r="U117" t="s">
        <v>2040</v>
      </c>
      <c r="V117" t="s">
        <v>2055</v>
      </c>
    </row>
    <row r="118" spans="1:22" ht="46.8" x14ac:dyDescent="0.3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5">
        <f t="shared" si="5"/>
        <v>88</v>
      </c>
      <c r="G118" t="s">
        <v>14</v>
      </c>
      <c r="H118">
        <v>73</v>
      </c>
      <c r="I118" s="6">
        <f t="shared" si="8"/>
        <v>86.794520547945211</v>
      </c>
      <c r="J118" t="s">
        <v>21</v>
      </c>
      <c r="K118" t="s">
        <v>22</v>
      </c>
      <c r="L118">
        <v>1</v>
      </c>
      <c r="M118" s="6">
        <f t="shared" si="9"/>
        <v>86.794520547945211</v>
      </c>
      <c r="N118">
        <v>1442552400</v>
      </c>
      <c r="O118">
        <v>1442638800</v>
      </c>
      <c r="P118" s="10">
        <f t="shared" si="6"/>
        <v>42265.208333333328</v>
      </c>
      <c r="Q118" s="10">
        <f t="shared" si="7"/>
        <v>42266.208333333328</v>
      </c>
      <c r="R118" t="b">
        <v>0</v>
      </c>
      <c r="S118" t="b">
        <v>0</v>
      </c>
      <c r="T118" t="s">
        <v>33</v>
      </c>
      <c r="U118" t="s">
        <v>2038</v>
      </c>
      <c r="V118" t="s">
        <v>2044</v>
      </c>
    </row>
    <row r="119" spans="1:22" ht="31.2" x14ac:dyDescent="0.3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5">
        <f t="shared" si="5"/>
        <v>173.9387755102041</v>
      </c>
      <c r="G119" t="s">
        <v>20</v>
      </c>
      <c r="H119">
        <v>275</v>
      </c>
      <c r="I119" s="6">
        <f t="shared" si="8"/>
        <v>30.992727272727272</v>
      </c>
      <c r="J119" t="s">
        <v>21</v>
      </c>
      <c r="K119" t="s">
        <v>22</v>
      </c>
      <c r="L119">
        <v>1</v>
      </c>
      <c r="M119" s="6">
        <f t="shared" si="9"/>
        <v>30.992727272727272</v>
      </c>
      <c r="N119">
        <v>1316667600</v>
      </c>
      <c r="O119">
        <v>1317186000</v>
      </c>
      <c r="P119" s="10">
        <f t="shared" si="6"/>
        <v>40808.208333333336</v>
      </c>
      <c r="Q119" s="10">
        <f t="shared" si="7"/>
        <v>40814.208333333336</v>
      </c>
      <c r="R119" t="b">
        <v>0</v>
      </c>
      <c r="S119" t="b">
        <v>0</v>
      </c>
      <c r="T119" t="s">
        <v>269</v>
      </c>
      <c r="U119" t="s">
        <v>2039</v>
      </c>
      <c r="V119" t="s">
        <v>2062</v>
      </c>
    </row>
    <row r="120" spans="1:22" ht="31.2" x14ac:dyDescent="0.3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5">
        <f t="shared" si="5"/>
        <v>117.61111111111111</v>
      </c>
      <c r="G120" t="s">
        <v>20</v>
      </c>
      <c r="H120">
        <v>67</v>
      </c>
      <c r="I120" s="6">
        <f t="shared" si="8"/>
        <v>94.791044776119406</v>
      </c>
      <c r="J120" t="s">
        <v>21</v>
      </c>
      <c r="K120" t="s">
        <v>22</v>
      </c>
      <c r="L120">
        <v>1</v>
      </c>
      <c r="M120" s="6">
        <f t="shared" si="9"/>
        <v>94.791044776119406</v>
      </c>
      <c r="N120">
        <v>1390716000</v>
      </c>
      <c r="O120">
        <v>1391234400</v>
      </c>
      <c r="P120" s="10">
        <f t="shared" si="6"/>
        <v>41665.25</v>
      </c>
      <c r="Q120" s="10">
        <f t="shared" si="7"/>
        <v>41671.25</v>
      </c>
      <c r="R120" t="b">
        <v>0</v>
      </c>
      <c r="S120" t="b">
        <v>0</v>
      </c>
      <c r="T120" t="s">
        <v>122</v>
      </c>
      <c r="U120" t="s">
        <v>2056</v>
      </c>
      <c r="V120" t="s">
        <v>2057</v>
      </c>
    </row>
    <row r="121" spans="1:22" ht="31.2" x14ac:dyDescent="0.3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5">
        <f t="shared" si="5"/>
        <v>214.96</v>
      </c>
      <c r="G121" t="s">
        <v>20</v>
      </c>
      <c r="H121">
        <v>154</v>
      </c>
      <c r="I121" s="6">
        <f t="shared" si="8"/>
        <v>69.79220779220779</v>
      </c>
      <c r="J121" t="s">
        <v>21</v>
      </c>
      <c r="K121" t="s">
        <v>22</v>
      </c>
      <c r="L121">
        <v>1</v>
      </c>
      <c r="M121" s="6">
        <f t="shared" si="9"/>
        <v>69.79220779220779</v>
      </c>
      <c r="N121">
        <v>1402894800</v>
      </c>
      <c r="O121">
        <v>1404363600</v>
      </c>
      <c r="P121" s="10">
        <f t="shared" si="6"/>
        <v>41806.208333333336</v>
      </c>
      <c r="Q121" s="10">
        <f t="shared" si="7"/>
        <v>41823.208333333336</v>
      </c>
      <c r="R121" t="b">
        <v>0</v>
      </c>
      <c r="S121" t="b">
        <v>1</v>
      </c>
      <c r="T121" t="s">
        <v>42</v>
      </c>
      <c r="U121" t="s">
        <v>2039</v>
      </c>
      <c r="V121" t="s">
        <v>2045</v>
      </c>
    </row>
    <row r="122" spans="1:22" ht="31.2" x14ac:dyDescent="0.3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5">
        <f t="shared" si="5"/>
        <v>149.49667110519306</v>
      </c>
      <c r="G122" t="s">
        <v>20</v>
      </c>
      <c r="H122">
        <v>1782</v>
      </c>
      <c r="I122" s="6">
        <f t="shared" si="8"/>
        <v>63.003367003367003</v>
      </c>
      <c r="J122" t="s">
        <v>21</v>
      </c>
      <c r="K122" t="s">
        <v>22</v>
      </c>
      <c r="L122">
        <v>1</v>
      </c>
      <c r="M122" s="6">
        <f t="shared" si="9"/>
        <v>63.003367003367003</v>
      </c>
      <c r="N122">
        <v>1429246800</v>
      </c>
      <c r="O122">
        <v>1429592400</v>
      </c>
      <c r="P122" s="10">
        <f t="shared" si="6"/>
        <v>42111.208333333328</v>
      </c>
      <c r="Q122" s="10">
        <f t="shared" si="7"/>
        <v>42115.208333333328</v>
      </c>
      <c r="R122" t="b">
        <v>0</v>
      </c>
      <c r="S122" t="b">
        <v>1</v>
      </c>
      <c r="T122" t="s">
        <v>292</v>
      </c>
      <c r="U122" t="s">
        <v>2052</v>
      </c>
      <c r="V122" t="s">
        <v>2063</v>
      </c>
    </row>
    <row r="123" spans="1:22" ht="31.2" x14ac:dyDescent="0.3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5">
        <f t="shared" si="5"/>
        <v>219.33995584988963</v>
      </c>
      <c r="G123" t="s">
        <v>20</v>
      </c>
      <c r="H123">
        <v>903</v>
      </c>
      <c r="I123" s="6">
        <f t="shared" si="8"/>
        <v>110.0343300110742</v>
      </c>
      <c r="J123" t="s">
        <v>21</v>
      </c>
      <c r="K123" t="s">
        <v>22</v>
      </c>
      <c r="L123">
        <v>1</v>
      </c>
      <c r="M123" s="6">
        <f t="shared" si="9"/>
        <v>110.0343300110742</v>
      </c>
      <c r="N123">
        <v>1412485200</v>
      </c>
      <c r="O123">
        <v>1413608400</v>
      </c>
      <c r="P123" s="10">
        <f t="shared" si="6"/>
        <v>41917.208333333336</v>
      </c>
      <c r="Q123" s="10">
        <f t="shared" si="7"/>
        <v>41930.208333333336</v>
      </c>
      <c r="R123" t="b">
        <v>0</v>
      </c>
      <c r="S123" t="b">
        <v>0</v>
      </c>
      <c r="T123" t="s">
        <v>89</v>
      </c>
      <c r="U123" t="s">
        <v>2052</v>
      </c>
      <c r="V123" t="s">
        <v>2053</v>
      </c>
    </row>
    <row r="124" spans="1:22" ht="31.2" x14ac:dyDescent="0.3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5">
        <f t="shared" si="5"/>
        <v>64.367690058479525</v>
      </c>
      <c r="G124" t="s">
        <v>14</v>
      </c>
      <c r="H124">
        <v>3387</v>
      </c>
      <c r="I124" s="6">
        <f t="shared" si="8"/>
        <v>25.997933274284026</v>
      </c>
      <c r="J124" t="s">
        <v>21</v>
      </c>
      <c r="K124" t="s">
        <v>22</v>
      </c>
      <c r="L124">
        <v>1</v>
      </c>
      <c r="M124" s="6">
        <f t="shared" si="9"/>
        <v>25.997933274284026</v>
      </c>
      <c r="N124">
        <v>1417068000</v>
      </c>
      <c r="O124">
        <v>1419400800</v>
      </c>
      <c r="P124" s="10">
        <f t="shared" si="6"/>
        <v>41970.25</v>
      </c>
      <c r="Q124" s="10">
        <f t="shared" si="7"/>
        <v>41997.25</v>
      </c>
      <c r="R124" t="b">
        <v>0</v>
      </c>
      <c r="S124" t="b">
        <v>0</v>
      </c>
      <c r="T124" t="s">
        <v>119</v>
      </c>
      <c r="U124" t="s">
        <v>2040</v>
      </c>
      <c r="V124" t="s">
        <v>2055</v>
      </c>
    </row>
    <row r="125" spans="1:22" ht="31.2" x14ac:dyDescent="0.3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5">
        <f t="shared" si="5"/>
        <v>18.622397298818232</v>
      </c>
      <c r="G125" t="s">
        <v>14</v>
      </c>
      <c r="H125">
        <v>662</v>
      </c>
      <c r="I125" s="6">
        <f t="shared" si="8"/>
        <v>49.987915407854985</v>
      </c>
      <c r="J125" t="s">
        <v>15</v>
      </c>
      <c r="K125" t="s">
        <v>16</v>
      </c>
      <c r="L125">
        <v>0.74</v>
      </c>
      <c r="M125" s="6">
        <f t="shared" si="9"/>
        <v>36.991057401812689</v>
      </c>
      <c r="N125">
        <v>1448344800</v>
      </c>
      <c r="O125">
        <v>1448604000</v>
      </c>
      <c r="P125" s="10">
        <f t="shared" si="6"/>
        <v>42332.25</v>
      </c>
      <c r="Q125" s="10">
        <f t="shared" si="7"/>
        <v>42335.25</v>
      </c>
      <c r="R125" t="b">
        <v>1</v>
      </c>
      <c r="S125" t="b">
        <v>0</v>
      </c>
      <c r="T125" t="s">
        <v>33</v>
      </c>
      <c r="U125" t="s">
        <v>2038</v>
      </c>
      <c r="V125" t="s">
        <v>2044</v>
      </c>
    </row>
    <row r="126" spans="1:22" ht="31.2" x14ac:dyDescent="0.3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5">
        <f t="shared" si="5"/>
        <v>367.76923076923077</v>
      </c>
      <c r="G126" t="s">
        <v>20</v>
      </c>
      <c r="H126">
        <v>94</v>
      </c>
      <c r="I126" s="6">
        <f t="shared" si="8"/>
        <v>101.72340425531915</v>
      </c>
      <c r="J126" t="s">
        <v>107</v>
      </c>
      <c r="K126" t="s">
        <v>108</v>
      </c>
      <c r="L126">
        <v>1.1200000000000001</v>
      </c>
      <c r="M126" s="6">
        <f t="shared" si="9"/>
        <v>113.93021276595746</v>
      </c>
      <c r="N126">
        <v>1557723600</v>
      </c>
      <c r="O126">
        <v>1562302800</v>
      </c>
      <c r="P126" s="10">
        <f t="shared" si="6"/>
        <v>43598.208333333328</v>
      </c>
      <c r="Q126" s="10">
        <f t="shared" si="7"/>
        <v>43651.208333333328</v>
      </c>
      <c r="R126" t="b">
        <v>0</v>
      </c>
      <c r="S126" t="b">
        <v>0</v>
      </c>
      <c r="T126" t="s">
        <v>122</v>
      </c>
      <c r="U126" t="s">
        <v>2056</v>
      </c>
      <c r="V126" t="s">
        <v>2057</v>
      </c>
    </row>
    <row r="127" spans="1:22" ht="31.2" x14ac:dyDescent="0.3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5">
        <f t="shared" si="5"/>
        <v>159.90566037735849</v>
      </c>
      <c r="G127" t="s">
        <v>20</v>
      </c>
      <c r="H127">
        <v>180</v>
      </c>
      <c r="I127" s="6">
        <f t="shared" si="8"/>
        <v>47.083333333333336</v>
      </c>
      <c r="J127" t="s">
        <v>21</v>
      </c>
      <c r="K127" t="s">
        <v>22</v>
      </c>
      <c r="L127">
        <v>1</v>
      </c>
      <c r="M127" s="6">
        <f t="shared" si="9"/>
        <v>47.083333333333336</v>
      </c>
      <c r="N127">
        <v>1537333200</v>
      </c>
      <c r="O127">
        <v>1537678800</v>
      </c>
      <c r="P127" s="10">
        <f t="shared" si="6"/>
        <v>43362.208333333328</v>
      </c>
      <c r="Q127" s="10">
        <f t="shared" si="7"/>
        <v>43366.208333333328</v>
      </c>
      <c r="R127" t="b">
        <v>0</v>
      </c>
      <c r="S127" t="b">
        <v>0</v>
      </c>
      <c r="T127" t="s">
        <v>33</v>
      </c>
      <c r="U127" t="s">
        <v>2038</v>
      </c>
      <c r="V127" t="s">
        <v>2044</v>
      </c>
    </row>
    <row r="128" spans="1:22" ht="31.2" x14ac:dyDescent="0.3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5">
        <f t="shared" si="5"/>
        <v>38.633185349611544</v>
      </c>
      <c r="G128" t="s">
        <v>14</v>
      </c>
      <c r="H128">
        <v>774</v>
      </c>
      <c r="I128" s="6">
        <f t="shared" si="8"/>
        <v>89.944444444444443</v>
      </c>
      <c r="J128" t="s">
        <v>21</v>
      </c>
      <c r="K128" t="s">
        <v>22</v>
      </c>
      <c r="L128">
        <v>1</v>
      </c>
      <c r="M128" s="6">
        <f t="shared" si="9"/>
        <v>89.944444444444443</v>
      </c>
      <c r="N128">
        <v>1471150800</v>
      </c>
      <c r="O128">
        <v>1473570000</v>
      </c>
      <c r="P128" s="10">
        <f t="shared" si="6"/>
        <v>42596.208333333328</v>
      </c>
      <c r="Q128" s="10">
        <f t="shared" si="7"/>
        <v>42624.208333333328</v>
      </c>
      <c r="R128" t="b">
        <v>0</v>
      </c>
      <c r="S128" t="b">
        <v>1</v>
      </c>
      <c r="T128" t="s">
        <v>33</v>
      </c>
      <c r="U128" t="s">
        <v>2038</v>
      </c>
      <c r="V128" t="s">
        <v>2044</v>
      </c>
    </row>
    <row r="129" spans="1:22" ht="31.2" x14ac:dyDescent="0.3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5">
        <f t="shared" si="5"/>
        <v>51.42151162790698</v>
      </c>
      <c r="G129" t="s">
        <v>14</v>
      </c>
      <c r="H129">
        <v>672</v>
      </c>
      <c r="I129" s="6">
        <f t="shared" si="8"/>
        <v>78.96875</v>
      </c>
      <c r="J129" t="s">
        <v>15</v>
      </c>
      <c r="K129" t="s">
        <v>16</v>
      </c>
      <c r="L129">
        <v>0.74</v>
      </c>
      <c r="M129" s="6">
        <f t="shared" si="9"/>
        <v>58.436875000000001</v>
      </c>
      <c r="N129">
        <v>1273640400</v>
      </c>
      <c r="O129">
        <v>1273899600</v>
      </c>
      <c r="P129" s="10">
        <f t="shared" si="6"/>
        <v>40310.208333333336</v>
      </c>
      <c r="Q129" s="10">
        <f t="shared" si="7"/>
        <v>40313.208333333336</v>
      </c>
      <c r="R129" t="b">
        <v>0</v>
      </c>
      <c r="S129" t="b">
        <v>0</v>
      </c>
      <c r="T129" t="s">
        <v>33</v>
      </c>
      <c r="U129" t="s">
        <v>2038</v>
      </c>
      <c r="V129" t="s">
        <v>2044</v>
      </c>
    </row>
    <row r="130" spans="1:22" ht="31.2" x14ac:dyDescent="0.3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5">
        <f t="shared" ref="F130:F193" si="10">E130/D130*100</f>
        <v>60.334277620396605</v>
      </c>
      <c r="G130" t="s">
        <v>74</v>
      </c>
      <c r="H130">
        <v>532</v>
      </c>
      <c r="I130" s="6">
        <f t="shared" si="8"/>
        <v>80.067669172932327</v>
      </c>
      <c r="J130" t="s">
        <v>21</v>
      </c>
      <c r="K130" t="s">
        <v>22</v>
      </c>
      <c r="L130">
        <v>1</v>
      </c>
      <c r="M130" s="6">
        <f t="shared" si="9"/>
        <v>80.067669172932327</v>
      </c>
      <c r="N130">
        <v>1282885200</v>
      </c>
      <c r="O130">
        <v>1284008400</v>
      </c>
      <c r="P130" s="10">
        <f t="shared" ref="P130:P193" si="11">(((N130/60)/60)/24)+DATE(1970,1,1)</f>
        <v>40417.208333333336</v>
      </c>
      <c r="Q130" s="10">
        <f t="shared" ref="Q130:Q193" si="12">(((O130/60)/60)/24)+DATE(1970,1,1)</f>
        <v>40430.208333333336</v>
      </c>
      <c r="R130" t="b">
        <v>0</v>
      </c>
      <c r="S130" t="b">
        <v>0</v>
      </c>
      <c r="T130" t="s">
        <v>23</v>
      </c>
      <c r="U130" t="s">
        <v>2036</v>
      </c>
      <c r="V130" t="s">
        <v>2042</v>
      </c>
    </row>
    <row r="131" spans="1:22" ht="31.2" x14ac:dyDescent="0.3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5">
        <f t="shared" si="10"/>
        <v>3.202693602693603</v>
      </c>
      <c r="G131" t="s">
        <v>74</v>
      </c>
      <c r="H131">
        <v>55</v>
      </c>
      <c r="I131" s="6">
        <f t="shared" ref="I131:I194" si="13">IF(ISERROR(E131/H131),0,E131/H131)</f>
        <v>86.472727272727269</v>
      </c>
      <c r="J131" t="s">
        <v>26</v>
      </c>
      <c r="K131" t="s">
        <v>27</v>
      </c>
      <c r="L131">
        <v>0.69</v>
      </c>
      <c r="M131" s="6">
        <f t="shared" ref="M131:M194" si="14">I131*L131</f>
        <v>59.666181818181812</v>
      </c>
      <c r="N131">
        <v>1422943200</v>
      </c>
      <c r="O131">
        <v>1425103200</v>
      </c>
      <c r="P131" s="10">
        <f t="shared" si="11"/>
        <v>42038.25</v>
      </c>
      <c r="Q131" s="10">
        <f t="shared" si="12"/>
        <v>42063.25</v>
      </c>
      <c r="R131" t="b">
        <v>0</v>
      </c>
      <c r="S131" t="b">
        <v>0</v>
      </c>
      <c r="T131" t="s">
        <v>17</v>
      </c>
      <c r="U131" t="s">
        <v>2035</v>
      </c>
      <c r="V131" t="s">
        <v>2041</v>
      </c>
    </row>
    <row r="132" spans="1:22" ht="31.2" x14ac:dyDescent="0.3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5">
        <f t="shared" si="10"/>
        <v>155.46875</v>
      </c>
      <c r="G132" t="s">
        <v>20</v>
      </c>
      <c r="H132">
        <v>533</v>
      </c>
      <c r="I132" s="6">
        <f t="shared" si="13"/>
        <v>28.001876172607879</v>
      </c>
      <c r="J132" t="s">
        <v>36</v>
      </c>
      <c r="K132" t="s">
        <v>37</v>
      </c>
      <c r="L132">
        <v>0.15</v>
      </c>
      <c r="M132" s="6">
        <f t="shared" si="14"/>
        <v>4.2002814258911814</v>
      </c>
      <c r="N132">
        <v>1319605200</v>
      </c>
      <c r="O132">
        <v>1320991200</v>
      </c>
      <c r="P132" s="10">
        <f t="shared" si="11"/>
        <v>40842.208333333336</v>
      </c>
      <c r="Q132" s="10">
        <f t="shared" si="12"/>
        <v>40858.25</v>
      </c>
      <c r="R132" t="b">
        <v>0</v>
      </c>
      <c r="S132" t="b">
        <v>0</v>
      </c>
      <c r="T132" t="s">
        <v>53</v>
      </c>
      <c r="U132" t="s">
        <v>2039</v>
      </c>
      <c r="V132" t="s">
        <v>2047</v>
      </c>
    </row>
    <row r="133" spans="1:22" ht="46.8" x14ac:dyDescent="0.3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5">
        <f t="shared" si="10"/>
        <v>100.85974499089254</v>
      </c>
      <c r="G133" t="s">
        <v>20</v>
      </c>
      <c r="H133">
        <v>2443</v>
      </c>
      <c r="I133" s="6">
        <f t="shared" si="13"/>
        <v>67.996725337699544</v>
      </c>
      <c r="J133" t="s">
        <v>40</v>
      </c>
      <c r="K133" t="s">
        <v>41</v>
      </c>
      <c r="L133">
        <v>1.35</v>
      </c>
      <c r="M133" s="6">
        <f t="shared" si="14"/>
        <v>91.795579205894384</v>
      </c>
      <c r="N133">
        <v>1385704800</v>
      </c>
      <c r="O133">
        <v>1386828000</v>
      </c>
      <c r="P133" s="10">
        <f t="shared" si="11"/>
        <v>41607.25</v>
      </c>
      <c r="Q133" s="10">
        <f t="shared" si="12"/>
        <v>41620.25</v>
      </c>
      <c r="R133" t="b">
        <v>0</v>
      </c>
      <c r="S133" t="b">
        <v>0</v>
      </c>
      <c r="T133" t="s">
        <v>28</v>
      </c>
      <c r="U133" t="s">
        <v>2037</v>
      </c>
      <c r="V133" t="s">
        <v>2043</v>
      </c>
    </row>
    <row r="134" spans="1:22" x14ac:dyDescent="0.3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5">
        <f t="shared" si="10"/>
        <v>116.18181818181819</v>
      </c>
      <c r="G134" t="s">
        <v>20</v>
      </c>
      <c r="H134">
        <v>89</v>
      </c>
      <c r="I134" s="6">
        <f t="shared" si="13"/>
        <v>43.078651685393261</v>
      </c>
      <c r="J134" t="s">
        <v>21</v>
      </c>
      <c r="K134" t="s">
        <v>22</v>
      </c>
      <c r="L134">
        <v>1</v>
      </c>
      <c r="M134" s="6">
        <f t="shared" si="14"/>
        <v>43.078651685393261</v>
      </c>
      <c r="N134">
        <v>1515736800</v>
      </c>
      <c r="O134">
        <v>1517119200</v>
      </c>
      <c r="P134" s="10">
        <f t="shared" si="11"/>
        <v>43112.25</v>
      </c>
      <c r="Q134" s="10">
        <f t="shared" si="12"/>
        <v>43128.25</v>
      </c>
      <c r="R134" t="b">
        <v>0</v>
      </c>
      <c r="S134" t="b">
        <v>1</v>
      </c>
      <c r="T134" t="s">
        <v>33</v>
      </c>
      <c r="U134" t="s">
        <v>2038</v>
      </c>
      <c r="V134" t="s">
        <v>2044</v>
      </c>
    </row>
    <row r="135" spans="1:22" ht="31.2" x14ac:dyDescent="0.3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5">
        <f t="shared" si="10"/>
        <v>310.77777777777777</v>
      </c>
      <c r="G135" t="s">
        <v>20</v>
      </c>
      <c r="H135">
        <v>159</v>
      </c>
      <c r="I135" s="6">
        <f t="shared" si="13"/>
        <v>87.95597484276729</v>
      </c>
      <c r="J135" t="s">
        <v>21</v>
      </c>
      <c r="K135" t="s">
        <v>22</v>
      </c>
      <c r="L135">
        <v>1</v>
      </c>
      <c r="M135" s="6">
        <f t="shared" si="14"/>
        <v>87.95597484276729</v>
      </c>
      <c r="N135">
        <v>1313125200</v>
      </c>
      <c r="O135">
        <v>1315026000</v>
      </c>
      <c r="P135" s="10">
        <f t="shared" si="11"/>
        <v>40767.208333333336</v>
      </c>
      <c r="Q135" s="10">
        <f t="shared" si="12"/>
        <v>40789.208333333336</v>
      </c>
      <c r="R135" t="b">
        <v>0</v>
      </c>
      <c r="S135" t="b">
        <v>0</v>
      </c>
      <c r="T135" t="s">
        <v>319</v>
      </c>
      <c r="U135" t="s">
        <v>2036</v>
      </c>
      <c r="V135" t="s">
        <v>2064</v>
      </c>
    </row>
    <row r="136" spans="1:22" ht="31.2" x14ac:dyDescent="0.3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5">
        <f t="shared" si="10"/>
        <v>89.73668341708543</v>
      </c>
      <c r="G136" t="s">
        <v>14</v>
      </c>
      <c r="H136">
        <v>940</v>
      </c>
      <c r="I136" s="6">
        <f t="shared" si="13"/>
        <v>94.987234042553197</v>
      </c>
      <c r="J136" t="s">
        <v>98</v>
      </c>
      <c r="K136" t="s">
        <v>99</v>
      </c>
      <c r="L136">
        <v>1.2</v>
      </c>
      <c r="M136" s="6">
        <f t="shared" si="14"/>
        <v>113.98468085106383</v>
      </c>
      <c r="N136">
        <v>1308459600</v>
      </c>
      <c r="O136">
        <v>1312693200</v>
      </c>
      <c r="P136" s="10">
        <f t="shared" si="11"/>
        <v>40713.208333333336</v>
      </c>
      <c r="Q136" s="10">
        <f t="shared" si="12"/>
        <v>40762.208333333336</v>
      </c>
      <c r="R136" t="b">
        <v>0</v>
      </c>
      <c r="S136" t="b">
        <v>1</v>
      </c>
      <c r="T136" t="s">
        <v>42</v>
      </c>
      <c r="U136" t="s">
        <v>2039</v>
      </c>
      <c r="V136" t="s">
        <v>2045</v>
      </c>
    </row>
    <row r="137" spans="1:22" ht="31.2" x14ac:dyDescent="0.3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5">
        <f t="shared" si="10"/>
        <v>71.27272727272728</v>
      </c>
      <c r="G137" t="s">
        <v>14</v>
      </c>
      <c r="H137">
        <v>117</v>
      </c>
      <c r="I137" s="6">
        <f t="shared" si="13"/>
        <v>46.905982905982903</v>
      </c>
      <c r="J137" t="s">
        <v>21</v>
      </c>
      <c r="K137" t="s">
        <v>22</v>
      </c>
      <c r="L137">
        <v>1</v>
      </c>
      <c r="M137" s="6">
        <f t="shared" si="14"/>
        <v>46.905982905982903</v>
      </c>
      <c r="N137">
        <v>1362636000</v>
      </c>
      <c r="O137">
        <v>1363064400</v>
      </c>
      <c r="P137" s="10">
        <f t="shared" si="11"/>
        <v>41340.25</v>
      </c>
      <c r="Q137" s="10">
        <f t="shared" si="12"/>
        <v>41345.208333333336</v>
      </c>
      <c r="R137" t="b">
        <v>0</v>
      </c>
      <c r="S137" t="b">
        <v>1</v>
      </c>
      <c r="T137" t="s">
        <v>33</v>
      </c>
      <c r="U137" t="s">
        <v>2038</v>
      </c>
      <c r="V137" t="s">
        <v>2044</v>
      </c>
    </row>
    <row r="138" spans="1:22" ht="31.2" x14ac:dyDescent="0.3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5">
        <f t="shared" si="10"/>
        <v>3.2862318840579712</v>
      </c>
      <c r="G138" t="s">
        <v>74</v>
      </c>
      <c r="H138">
        <v>58</v>
      </c>
      <c r="I138" s="6">
        <f t="shared" si="13"/>
        <v>46.913793103448278</v>
      </c>
      <c r="J138" t="s">
        <v>21</v>
      </c>
      <c r="K138" t="s">
        <v>22</v>
      </c>
      <c r="L138">
        <v>1</v>
      </c>
      <c r="M138" s="6">
        <f t="shared" si="14"/>
        <v>46.913793103448278</v>
      </c>
      <c r="N138">
        <v>1402117200</v>
      </c>
      <c r="O138">
        <v>1403154000</v>
      </c>
      <c r="P138" s="10">
        <f t="shared" si="11"/>
        <v>41797.208333333336</v>
      </c>
      <c r="Q138" s="10">
        <f t="shared" si="12"/>
        <v>41809.208333333336</v>
      </c>
      <c r="R138" t="b">
        <v>0</v>
      </c>
      <c r="S138" t="b">
        <v>1</v>
      </c>
      <c r="T138" t="s">
        <v>53</v>
      </c>
      <c r="U138" t="s">
        <v>2039</v>
      </c>
      <c r="V138" t="s">
        <v>2047</v>
      </c>
    </row>
    <row r="139" spans="1:22" ht="31.2" x14ac:dyDescent="0.3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5">
        <f t="shared" si="10"/>
        <v>261.77777777777777</v>
      </c>
      <c r="G139" t="s">
        <v>20</v>
      </c>
      <c r="H139">
        <v>50</v>
      </c>
      <c r="I139" s="6">
        <f t="shared" si="13"/>
        <v>94.24</v>
      </c>
      <c r="J139" t="s">
        <v>21</v>
      </c>
      <c r="K139" t="s">
        <v>22</v>
      </c>
      <c r="L139">
        <v>1</v>
      </c>
      <c r="M139" s="6">
        <f t="shared" si="14"/>
        <v>94.24</v>
      </c>
      <c r="N139">
        <v>1286341200</v>
      </c>
      <c r="O139">
        <v>1286859600</v>
      </c>
      <c r="P139" s="10">
        <f t="shared" si="11"/>
        <v>40457.208333333336</v>
      </c>
      <c r="Q139" s="10">
        <f t="shared" si="12"/>
        <v>40463.208333333336</v>
      </c>
      <c r="R139" t="b">
        <v>0</v>
      </c>
      <c r="S139" t="b">
        <v>0</v>
      </c>
      <c r="T139" t="s">
        <v>68</v>
      </c>
      <c r="U139" t="s">
        <v>2040</v>
      </c>
      <c r="V139" t="s">
        <v>2050</v>
      </c>
    </row>
    <row r="140" spans="1:22" ht="31.2" x14ac:dyDescent="0.3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5">
        <f t="shared" si="10"/>
        <v>96</v>
      </c>
      <c r="G140" t="s">
        <v>14</v>
      </c>
      <c r="H140">
        <v>115</v>
      </c>
      <c r="I140" s="6">
        <f t="shared" si="13"/>
        <v>80.139130434782615</v>
      </c>
      <c r="J140" t="s">
        <v>21</v>
      </c>
      <c r="K140" t="s">
        <v>22</v>
      </c>
      <c r="L140">
        <v>1</v>
      </c>
      <c r="M140" s="6">
        <f t="shared" si="14"/>
        <v>80.139130434782615</v>
      </c>
      <c r="N140">
        <v>1348808400</v>
      </c>
      <c r="O140">
        <v>1349326800</v>
      </c>
      <c r="P140" s="10">
        <f t="shared" si="11"/>
        <v>41180.208333333336</v>
      </c>
      <c r="Q140" s="10">
        <f t="shared" si="12"/>
        <v>41186.208333333336</v>
      </c>
      <c r="R140" t="b">
        <v>0</v>
      </c>
      <c r="S140" t="b">
        <v>0</v>
      </c>
      <c r="T140" t="s">
        <v>292</v>
      </c>
      <c r="U140" t="s">
        <v>2052</v>
      </c>
      <c r="V140" t="s">
        <v>2063</v>
      </c>
    </row>
    <row r="141" spans="1:22" ht="31.2" x14ac:dyDescent="0.3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5">
        <f t="shared" si="10"/>
        <v>20.896851248642779</v>
      </c>
      <c r="G141" t="s">
        <v>14</v>
      </c>
      <c r="H141">
        <v>326</v>
      </c>
      <c r="I141" s="6">
        <f t="shared" si="13"/>
        <v>59.036809815950917</v>
      </c>
      <c r="J141" t="s">
        <v>21</v>
      </c>
      <c r="K141" t="s">
        <v>22</v>
      </c>
      <c r="L141">
        <v>1</v>
      </c>
      <c r="M141" s="6">
        <f t="shared" si="14"/>
        <v>59.036809815950917</v>
      </c>
      <c r="N141">
        <v>1429592400</v>
      </c>
      <c r="O141">
        <v>1430974800</v>
      </c>
      <c r="P141" s="10">
        <f t="shared" si="11"/>
        <v>42115.208333333328</v>
      </c>
      <c r="Q141" s="10">
        <f t="shared" si="12"/>
        <v>42131.208333333328</v>
      </c>
      <c r="R141" t="b">
        <v>0</v>
      </c>
      <c r="S141" t="b">
        <v>1</v>
      </c>
      <c r="T141" t="s">
        <v>65</v>
      </c>
      <c r="U141" t="s">
        <v>2037</v>
      </c>
      <c r="V141" t="s">
        <v>2049</v>
      </c>
    </row>
    <row r="142" spans="1:22" ht="46.8" x14ac:dyDescent="0.3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5">
        <f t="shared" si="10"/>
        <v>223.16363636363636</v>
      </c>
      <c r="G142" t="s">
        <v>20</v>
      </c>
      <c r="H142">
        <v>186</v>
      </c>
      <c r="I142" s="6">
        <f t="shared" si="13"/>
        <v>65.989247311827953</v>
      </c>
      <c r="J142" t="s">
        <v>21</v>
      </c>
      <c r="K142" t="s">
        <v>22</v>
      </c>
      <c r="L142">
        <v>1</v>
      </c>
      <c r="M142" s="6">
        <f t="shared" si="14"/>
        <v>65.989247311827953</v>
      </c>
      <c r="N142">
        <v>1519538400</v>
      </c>
      <c r="O142">
        <v>1519970400</v>
      </c>
      <c r="P142" s="10">
        <f t="shared" si="11"/>
        <v>43156.25</v>
      </c>
      <c r="Q142" s="10">
        <f t="shared" si="12"/>
        <v>43161.25</v>
      </c>
      <c r="R142" t="b">
        <v>0</v>
      </c>
      <c r="S142" t="b">
        <v>0</v>
      </c>
      <c r="T142" t="s">
        <v>42</v>
      </c>
      <c r="U142" t="s">
        <v>2039</v>
      </c>
      <c r="V142" t="s">
        <v>2045</v>
      </c>
    </row>
    <row r="143" spans="1:22" ht="31.2" x14ac:dyDescent="0.3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5">
        <f t="shared" si="10"/>
        <v>101.59097978227061</v>
      </c>
      <c r="G143" t="s">
        <v>20</v>
      </c>
      <c r="H143">
        <v>1071</v>
      </c>
      <c r="I143" s="6">
        <f t="shared" si="13"/>
        <v>60.992530345471522</v>
      </c>
      <c r="J143" t="s">
        <v>21</v>
      </c>
      <c r="K143" t="s">
        <v>22</v>
      </c>
      <c r="L143">
        <v>1</v>
      </c>
      <c r="M143" s="6">
        <f t="shared" si="14"/>
        <v>60.992530345471522</v>
      </c>
      <c r="N143">
        <v>1434085200</v>
      </c>
      <c r="O143">
        <v>1434603600</v>
      </c>
      <c r="P143" s="10">
        <f t="shared" si="11"/>
        <v>42167.208333333328</v>
      </c>
      <c r="Q143" s="10">
        <f t="shared" si="12"/>
        <v>42173.208333333328</v>
      </c>
      <c r="R143" t="b">
        <v>0</v>
      </c>
      <c r="S143" t="b">
        <v>0</v>
      </c>
      <c r="T143" t="s">
        <v>28</v>
      </c>
      <c r="U143" t="s">
        <v>2037</v>
      </c>
      <c r="V143" t="s">
        <v>2043</v>
      </c>
    </row>
    <row r="144" spans="1:22" ht="31.2" x14ac:dyDescent="0.3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5">
        <f t="shared" si="10"/>
        <v>230.03999999999996</v>
      </c>
      <c r="G144" t="s">
        <v>20</v>
      </c>
      <c r="H144">
        <v>117</v>
      </c>
      <c r="I144" s="6">
        <f t="shared" si="13"/>
        <v>98.307692307692307</v>
      </c>
      <c r="J144" t="s">
        <v>21</v>
      </c>
      <c r="K144" t="s">
        <v>22</v>
      </c>
      <c r="L144">
        <v>1</v>
      </c>
      <c r="M144" s="6">
        <f t="shared" si="14"/>
        <v>98.307692307692307</v>
      </c>
      <c r="N144">
        <v>1333688400</v>
      </c>
      <c r="O144">
        <v>1337230800</v>
      </c>
      <c r="P144" s="10">
        <f t="shared" si="11"/>
        <v>41005.208333333336</v>
      </c>
      <c r="Q144" s="10">
        <f t="shared" si="12"/>
        <v>41046.208333333336</v>
      </c>
      <c r="R144" t="b">
        <v>0</v>
      </c>
      <c r="S144" t="b">
        <v>0</v>
      </c>
      <c r="T144" t="s">
        <v>28</v>
      </c>
      <c r="U144" t="s">
        <v>2037</v>
      </c>
      <c r="V144" t="s">
        <v>2043</v>
      </c>
    </row>
    <row r="145" spans="1:22" ht="31.2" x14ac:dyDescent="0.3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5">
        <f t="shared" si="10"/>
        <v>135.59259259259261</v>
      </c>
      <c r="G145" t="s">
        <v>20</v>
      </c>
      <c r="H145">
        <v>70</v>
      </c>
      <c r="I145" s="6">
        <f t="shared" si="13"/>
        <v>104.6</v>
      </c>
      <c r="J145" t="s">
        <v>21</v>
      </c>
      <c r="K145" t="s">
        <v>22</v>
      </c>
      <c r="L145">
        <v>1</v>
      </c>
      <c r="M145" s="6">
        <f t="shared" si="14"/>
        <v>104.6</v>
      </c>
      <c r="N145">
        <v>1277701200</v>
      </c>
      <c r="O145">
        <v>1279429200</v>
      </c>
      <c r="P145" s="10">
        <f t="shared" si="11"/>
        <v>40357.208333333336</v>
      </c>
      <c r="Q145" s="10">
        <f t="shared" si="12"/>
        <v>40377.208333333336</v>
      </c>
      <c r="R145" t="b">
        <v>0</v>
      </c>
      <c r="S145" t="b">
        <v>0</v>
      </c>
      <c r="T145" t="s">
        <v>60</v>
      </c>
      <c r="U145" t="s">
        <v>2036</v>
      </c>
      <c r="V145" t="s">
        <v>2048</v>
      </c>
    </row>
    <row r="146" spans="1:22" ht="31.2" x14ac:dyDescent="0.3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5">
        <f t="shared" si="10"/>
        <v>129.1</v>
      </c>
      <c r="G146" t="s">
        <v>20</v>
      </c>
      <c r="H146">
        <v>135</v>
      </c>
      <c r="I146" s="6">
        <f t="shared" si="13"/>
        <v>86.066666666666663</v>
      </c>
      <c r="J146" t="s">
        <v>21</v>
      </c>
      <c r="K146" t="s">
        <v>22</v>
      </c>
      <c r="L146">
        <v>1</v>
      </c>
      <c r="M146" s="6">
        <f t="shared" si="14"/>
        <v>86.066666666666663</v>
      </c>
      <c r="N146">
        <v>1560747600</v>
      </c>
      <c r="O146">
        <v>1561438800</v>
      </c>
      <c r="P146" s="10">
        <f t="shared" si="11"/>
        <v>43633.208333333328</v>
      </c>
      <c r="Q146" s="10">
        <f t="shared" si="12"/>
        <v>43641.208333333328</v>
      </c>
      <c r="R146" t="b">
        <v>0</v>
      </c>
      <c r="S146" t="b">
        <v>0</v>
      </c>
      <c r="T146" t="s">
        <v>33</v>
      </c>
      <c r="U146" t="s">
        <v>2038</v>
      </c>
      <c r="V146" t="s">
        <v>2044</v>
      </c>
    </row>
    <row r="147" spans="1:22" x14ac:dyDescent="0.3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5">
        <f t="shared" si="10"/>
        <v>236.512</v>
      </c>
      <c r="G147" t="s">
        <v>20</v>
      </c>
      <c r="H147">
        <v>768</v>
      </c>
      <c r="I147" s="6">
        <f t="shared" si="13"/>
        <v>76.989583333333329</v>
      </c>
      <c r="J147" t="s">
        <v>98</v>
      </c>
      <c r="K147" t="s">
        <v>99</v>
      </c>
      <c r="L147">
        <v>1.2</v>
      </c>
      <c r="M147" s="6">
        <f t="shared" si="14"/>
        <v>92.387499999999989</v>
      </c>
      <c r="N147">
        <v>1410066000</v>
      </c>
      <c r="O147">
        <v>1410498000</v>
      </c>
      <c r="P147" s="10">
        <f t="shared" si="11"/>
        <v>41889.208333333336</v>
      </c>
      <c r="Q147" s="10">
        <f t="shared" si="12"/>
        <v>41894.208333333336</v>
      </c>
      <c r="R147" t="b">
        <v>0</v>
      </c>
      <c r="S147" t="b">
        <v>0</v>
      </c>
      <c r="T147" t="s">
        <v>65</v>
      </c>
      <c r="U147" t="s">
        <v>2037</v>
      </c>
      <c r="V147" t="s">
        <v>2049</v>
      </c>
    </row>
    <row r="148" spans="1:22" ht="31.2" x14ac:dyDescent="0.3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5">
        <f t="shared" si="10"/>
        <v>17.25</v>
      </c>
      <c r="G148" t="s">
        <v>74</v>
      </c>
      <c r="H148">
        <v>51</v>
      </c>
      <c r="I148" s="6">
        <f t="shared" si="13"/>
        <v>29.764705882352942</v>
      </c>
      <c r="J148" t="s">
        <v>21</v>
      </c>
      <c r="K148" t="s">
        <v>22</v>
      </c>
      <c r="L148">
        <v>1</v>
      </c>
      <c r="M148" s="6">
        <f t="shared" si="14"/>
        <v>29.764705882352942</v>
      </c>
      <c r="N148">
        <v>1320732000</v>
      </c>
      <c r="O148">
        <v>1322460000</v>
      </c>
      <c r="P148" s="10">
        <f t="shared" si="11"/>
        <v>40855.25</v>
      </c>
      <c r="Q148" s="10">
        <f t="shared" si="12"/>
        <v>40875.25</v>
      </c>
      <c r="R148" t="b">
        <v>0</v>
      </c>
      <c r="S148" t="b">
        <v>0</v>
      </c>
      <c r="T148" t="s">
        <v>33</v>
      </c>
      <c r="U148" t="s">
        <v>2038</v>
      </c>
      <c r="V148" t="s">
        <v>2044</v>
      </c>
    </row>
    <row r="149" spans="1:22" ht="31.2" x14ac:dyDescent="0.3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5">
        <f t="shared" si="10"/>
        <v>112.49397590361446</v>
      </c>
      <c r="G149" t="s">
        <v>20</v>
      </c>
      <c r="H149">
        <v>199</v>
      </c>
      <c r="I149" s="6">
        <f t="shared" si="13"/>
        <v>46.91959798994975</v>
      </c>
      <c r="J149" t="s">
        <v>21</v>
      </c>
      <c r="K149" t="s">
        <v>22</v>
      </c>
      <c r="L149">
        <v>1</v>
      </c>
      <c r="M149" s="6">
        <f t="shared" si="14"/>
        <v>46.91959798994975</v>
      </c>
      <c r="N149">
        <v>1465794000</v>
      </c>
      <c r="O149">
        <v>1466312400</v>
      </c>
      <c r="P149" s="10">
        <f t="shared" si="11"/>
        <v>42534.208333333328</v>
      </c>
      <c r="Q149" s="10">
        <f t="shared" si="12"/>
        <v>42540.208333333328</v>
      </c>
      <c r="R149" t="b">
        <v>0</v>
      </c>
      <c r="S149" t="b">
        <v>1</v>
      </c>
      <c r="T149" t="s">
        <v>33</v>
      </c>
      <c r="U149" t="s">
        <v>2038</v>
      </c>
      <c r="V149" t="s">
        <v>2044</v>
      </c>
    </row>
    <row r="150" spans="1:22" ht="31.2" x14ac:dyDescent="0.3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5">
        <f t="shared" si="10"/>
        <v>121.02150537634408</v>
      </c>
      <c r="G150" t="s">
        <v>20</v>
      </c>
      <c r="H150">
        <v>107</v>
      </c>
      <c r="I150" s="6">
        <f t="shared" si="13"/>
        <v>105.18691588785046</v>
      </c>
      <c r="J150" t="s">
        <v>21</v>
      </c>
      <c r="K150" t="s">
        <v>22</v>
      </c>
      <c r="L150">
        <v>1</v>
      </c>
      <c r="M150" s="6">
        <f t="shared" si="14"/>
        <v>105.18691588785046</v>
      </c>
      <c r="N150">
        <v>1500958800</v>
      </c>
      <c r="O150">
        <v>1501736400</v>
      </c>
      <c r="P150" s="10">
        <f t="shared" si="11"/>
        <v>42941.208333333328</v>
      </c>
      <c r="Q150" s="10">
        <f t="shared" si="12"/>
        <v>42950.208333333328</v>
      </c>
      <c r="R150" t="b">
        <v>0</v>
      </c>
      <c r="S150" t="b">
        <v>0</v>
      </c>
      <c r="T150" t="s">
        <v>65</v>
      </c>
      <c r="U150" t="s">
        <v>2037</v>
      </c>
      <c r="V150" t="s">
        <v>2049</v>
      </c>
    </row>
    <row r="151" spans="1:22" ht="31.2" x14ac:dyDescent="0.3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5">
        <f t="shared" si="10"/>
        <v>219.87096774193549</v>
      </c>
      <c r="G151" t="s">
        <v>20</v>
      </c>
      <c r="H151">
        <v>195</v>
      </c>
      <c r="I151" s="6">
        <f t="shared" si="13"/>
        <v>69.907692307692301</v>
      </c>
      <c r="J151" t="s">
        <v>21</v>
      </c>
      <c r="K151" t="s">
        <v>22</v>
      </c>
      <c r="L151">
        <v>1</v>
      </c>
      <c r="M151" s="6">
        <f t="shared" si="14"/>
        <v>69.907692307692301</v>
      </c>
      <c r="N151">
        <v>1357020000</v>
      </c>
      <c r="O151">
        <v>1361512800</v>
      </c>
      <c r="P151" s="10">
        <f t="shared" si="11"/>
        <v>41275.25</v>
      </c>
      <c r="Q151" s="10">
        <f t="shared" si="12"/>
        <v>41327.25</v>
      </c>
      <c r="R151" t="b">
        <v>0</v>
      </c>
      <c r="S151" t="b">
        <v>0</v>
      </c>
      <c r="T151" t="s">
        <v>60</v>
      </c>
      <c r="U151" t="s">
        <v>2036</v>
      </c>
      <c r="V151" t="s">
        <v>2048</v>
      </c>
    </row>
    <row r="152" spans="1:22" ht="31.2" x14ac:dyDescent="0.3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5">
        <f t="shared" si="10"/>
        <v>1</v>
      </c>
      <c r="G152" t="s">
        <v>14</v>
      </c>
      <c r="H152">
        <v>1</v>
      </c>
      <c r="I152" s="6">
        <f t="shared" si="13"/>
        <v>1</v>
      </c>
      <c r="J152" t="s">
        <v>21</v>
      </c>
      <c r="K152" t="s">
        <v>22</v>
      </c>
      <c r="L152">
        <v>1</v>
      </c>
      <c r="M152" s="6">
        <f t="shared" si="14"/>
        <v>1</v>
      </c>
      <c r="N152">
        <v>1544940000</v>
      </c>
      <c r="O152">
        <v>1545026400</v>
      </c>
      <c r="P152" s="10">
        <f t="shared" si="11"/>
        <v>43450.25</v>
      </c>
      <c r="Q152" s="10">
        <f t="shared" si="12"/>
        <v>43451.25</v>
      </c>
      <c r="R152" t="b">
        <v>0</v>
      </c>
      <c r="S152" t="b">
        <v>0</v>
      </c>
      <c r="T152" t="s">
        <v>23</v>
      </c>
      <c r="U152" t="s">
        <v>2036</v>
      </c>
      <c r="V152" t="s">
        <v>2042</v>
      </c>
    </row>
    <row r="153" spans="1:22" ht="31.2" x14ac:dyDescent="0.3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5">
        <f t="shared" si="10"/>
        <v>64.166909620991248</v>
      </c>
      <c r="G153" t="s">
        <v>14</v>
      </c>
      <c r="H153">
        <v>1467</v>
      </c>
      <c r="I153" s="6">
        <f t="shared" si="13"/>
        <v>60.011588275391958</v>
      </c>
      <c r="J153" t="s">
        <v>21</v>
      </c>
      <c r="K153" t="s">
        <v>22</v>
      </c>
      <c r="L153">
        <v>1</v>
      </c>
      <c r="M153" s="6">
        <f t="shared" si="14"/>
        <v>60.011588275391958</v>
      </c>
      <c r="N153">
        <v>1402290000</v>
      </c>
      <c r="O153">
        <v>1406696400</v>
      </c>
      <c r="P153" s="10">
        <f t="shared" si="11"/>
        <v>41799.208333333336</v>
      </c>
      <c r="Q153" s="10">
        <f t="shared" si="12"/>
        <v>41850.208333333336</v>
      </c>
      <c r="R153" t="b">
        <v>0</v>
      </c>
      <c r="S153" t="b">
        <v>0</v>
      </c>
      <c r="T153" t="s">
        <v>50</v>
      </c>
      <c r="U153" t="s">
        <v>2036</v>
      </c>
      <c r="V153" t="s">
        <v>2046</v>
      </c>
    </row>
    <row r="154" spans="1:22" ht="31.2" x14ac:dyDescent="0.3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5">
        <f t="shared" si="10"/>
        <v>423.06746987951806</v>
      </c>
      <c r="G154" t="s">
        <v>20</v>
      </c>
      <c r="H154">
        <v>3376</v>
      </c>
      <c r="I154" s="6">
        <f t="shared" si="13"/>
        <v>52.006220379146917</v>
      </c>
      <c r="J154" t="s">
        <v>21</v>
      </c>
      <c r="K154" t="s">
        <v>22</v>
      </c>
      <c r="L154">
        <v>1</v>
      </c>
      <c r="M154" s="6">
        <f t="shared" si="14"/>
        <v>52.006220379146917</v>
      </c>
      <c r="N154">
        <v>1487311200</v>
      </c>
      <c r="O154">
        <v>1487916000</v>
      </c>
      <c r="P154" s="10">
        <f t="shared" si="11"/>
        <v>42783.25</v>
      </c>
      <c r="Q154" s="10">
        <f t="shared" si="12"/>
        <v>42790.25</v>
      </c>
      <c r="R154" t="b">
        <v>0</v>
      </c>
      <c r="S154" t="b">
        <v>0</v>
      </c>
      <c r="T154" t="s">
        <v>60</v>
      </c>
      <c r="U154" t="s">
        <v>2036</v>
      </c>
      <c r="V154" t="s">
        <v>2048</v>
      </c>
    </row>
    <row r="155" spans="1:22" ht="31.2" x14ac:dyDescent="0.3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5">
        <f t="shared" si="10"/>
        <v>92.984160506863773</v>
      </c>
      <c r="G155" t="s">
        <v>14</v>
      </c>
      <c r="H155">
        <v>5681</v>
      </c>
      <c r="I155" s="6">
        <f t="shared" si="13"/>
        <v>31.000176025347649</v>
      </c>
      <c r="J155" t="s">
        <v>21</v>
      </c>
      <c r="K155" t="s">
        <v>22</v>
      </c>
      <c r="L155">
        <v>1</v>
      </c>
      <c r="M155" s="6">
        <f t="shared" si="14"/>
        <v>31.000176025347649</v>
      </c>
      <c r="N155">
        <v>1350622800</v>
      </c>
      <c r="O155">
        <v>1351141200</v>
      </c>
      <c r="P155" s="10">
        <f t="shared" si="11"/>
        <v>41201.208333333336</v>
      </c>
      <c r="Q155" s="10">
        <f t="shared" si="12"/>
        <v>41207.208333333336</v>
      </c>
      <c r="R155" t="b">
        <v>0</v>
      </c>
      <c r="S155" t="b">
        <v>0</v>
      </c>
      <c r="T155" t="s">
        <v>33</v>
      </c>
      <c r="U155" t="s">
        <v>2038</v>
      </c>
      <c r="V155" t="s">
        <v>2044</v>
      </c>
    </row>
    <row r="156" spans="1:22" ht="31.2" x14ac:dyDescent="0.3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5">
        <f t="shared" si="10"/>
        <v>58.756567425569173</v>
      </c>
      <c r="G156" t="s">
        <v>14</v>
      </c>
      <c r="H156">
        <v>1059</v>
      </c>
      <c r="I156" s="6">
        <f t="shared" si="13"/>
        <v>95.042492917847028</v>
      </c>
      <c r="J156" t="s">
        <v>21</v>
      </c>
      <c r="K156" t="s">
        <v>22</v>
      </c>
      <c r="L156">
        <v>1</v>
      </c>
      <c r="M156" s="6">
        <f t="shared" si="14"/>
        <v>95.042492917847028</v>
      </c>
      <c r="N156">
        <v>1463029200</v>
      </c>
      <c r="O156">
        <v>1465016400</v>
      </c>
      <c r="P156" s="10">
        <f t="shared" si="11"/>
        <v>42502.208333333328</v>
      </c>
      <c r="Q156" s="10">
        <f t="shared" si="12"/>
        <v>42525.208333333328</v>
      </c>
      <c r="R156" t="b">
        <v>0</v>
      </c>
      <c r="S156" t="b">
        <v>1</v>
      </c>
      <c r="T156" t="s">
        <v>60</v>
      </c>
      <c r="U156" t="s">
        <v>2036</v>
      </c>
      <c r="V156" t="s">
        <v>2048</v>
      </c>
    </row>
    <row r="157" spans="1:22" ht="31.2" x14ac:dyDescent="0.3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5">
        <f t="shared" si="10"/>
        <v>65.022222222222226</v>
      </c>
      <c r="G157" t="s">
        <v>14</v>
      </c>
      <c r="H157">
        <v>1194</v>
      </c>
      <c r="I157" s="6">
        <f t="shared" si="13"/>
        <v>75.968174204355108</v>
      </c>
      <c r="J157" t="s">
        <v>21</v>
      </c>
      <c r="K157" t="s">
        <v>22</v>
      </c>
      <c r="L157">
        <v>1</v>
      </c>
      <c r="M157" s="6">
        <f t="shared" si="14"/>
        <v>75.968174204355108</v>
      </c>
      <c r="N157">
        <v>1269493200</v>
      </c>
      <c r="O157">
        <v>1270789200</v>
      </c>
      <c r="P157" s="10">
        <f t="shared" si="11"/>
        <v>40262.208333333336</v>
      </c>
      <c r="Q157" s="10">
        <f t="shared" si="12"/>
        <v>40277.208333333336</v>
      </c>
      <c r="R157" t="b">
        <v>0</v>
      </c>
      <c r="S157" t="b">
        <v>0</v>
      </c>
      <c r="T157" t="s">
        <v>33</v>
      </c>
      <c r="U157" t="s">
        <v>2038</v>
      </c>
      <c r="V157" t="s">
        <v>2044</v>
      </c>
    </row>
    <row r="158" spans="1:22" ht="46.8" x14ac:dyDescent="0.3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5">
        <f t="shared" si="10"/>
        <v>73.939560439560438</v>
      </c>
      <c r="G158" t="s">
        <v>74</v>
      </c>
      <c r="H158">
        <v>379</v>
      </c>
      <c r="I158" s="6">
        <f t="shared" si="13"/>
        <v>71.013192612137203</v>
      </c>
      <c r="J158" t="s">
        <v>26</v>
      </c>
      <c r="K158" t="s">
        <v>27</v>
      </c>
      <c r="L158">
        <v>0.69</v>
      </c>
      <c r="M158" s="6">
        <f t="shared" si="14"/>
        <v>48.999102902374666</v>
      </c>
      <c r="N158">
        <v>1570251600</v>
      </c>
      <c r="O158">
        <v>1572325200</v>
      </c>
      <c r="P158" s="10">
        <f t="shared" si="11"/>
        <v>43743.208333333328</v>
      </c>
      <c r="Q158" s="10">
        <f t="shared" si="12"/>
        <v>43767.208333333328</v>
      </c>
      <c r="R158" t="b">
        <v>0</v>
      </c>
      <c r="S158" t="b">
        <v>0</v>
      </c>
      <c r="T158" t="s">
        <v>23</v>
      </c>
      <c r="U158" t="s">
        <v>2036</v>
      </c>
      <c r="V158" t="s">
        <v>2042</v>
      </c>
    </row>
    <row r="159" spans="1:22" ht="31.2" x14ac:dyDescent="0.3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5">
        <f t="shared" si="10"/>
        <v>52.666666666666664</v>
      </c>
      <c r="G159" t="s">
        <v>14</v>
      </c>
      <c r="H159">
        <v>30</v>
      </c>
      <c r="I159" s="6">
        <f t="shared" si="13"/>
        <v>73.733333333333334</v>
      </c>
      <c r="J159" t="s">
        <v>26</v>
      </c>
      <c r="K159" t="s">
        <v>27</v>
      </c>
      <c r="L159">
        <v>0.69</v>
      </c>
      <c r="M159" s="6">
        <f t="shared" si="14"/>
        <v>50.875999999999998</v>
      </c>
      <c r="N159">
        <v>1388383200</v>
      </c>
      <c r="O159">
        <v>1389420000</v>
      </c>
      <c r="P159" s="10">
        <f t="shared" si="11"/>
        <v>41638.25</v>
      </c>
      <c r="Q159" s="10">
        <f t="shared" si="12"/>
        <v>41650.25</v>
      </c>
      <c r="R159" t="b">
        <v>0</v>
      </c>
      <c r="S159" t="b">
        <v>0</v>
      </c>
      <c r="T159" t="s">
        <v>122</v>
      </c>
      <c r="U159" t="s">
        <v>2056</v>
      </c>
      <c r="V159" t="s">
        <v>2057</v>
      </c>
    </row>
    <row r="160" spans="1:22" ht="31.2" x14ac:dyDescent="0.3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5">
        <f t="shared" si="10"/>
        <v>220.95238095238096</v>
      </c>
      <c r="G160" t="s">
        <v>20</v>
      </c>
      <c r="H160">
        <v>41</v>
      </c>
      <c r="I160" s="6">
        <f t="shared" si="13"/>
        <v>113.17073170731707</v>
      </c>
      <c r="J160" t="s">
        <v>21</v>
      </c>
      <c r="K160" t="s">
        <v>22</v>
      </c>
      <c r="L160">
        <v>1</v>
      </c>
      <c r="M160" s="6">
        <f t="shared" si="14"/>
        <v>113.17073170731707</v>
      </c>
      <c r="N160">
        <v>1449554400</v>
      </c>
      <c r="O160">
        <v>1449640800</v>
      </c>
      <c r="P160" s="10">
        <f t="shared" si="11"/>
        <v>42346.25</v>
      </c>
      <c r="Q160" s="10">
        <f t="shared" si="12"/>
        <v>42347.25</v>
      </c>
      <c r="R160" t="b">
        <v>0</v>
      </c>
      <c r="S160" t="b">
        <v>0</v>
      </c>
      <c r="T160" t="s">
        <v>23</v>
      </c>
      <c r="U160" t="s">
        <v>2036</v>
      </c>
      <c r="V160" t="s">
        <v>2042</v>
      </c>
    </row>
    <row r="161" spans="1:22" x14ac:dyDescent="0.3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5">
        <f t="shared" si="10"/>
        <v>100.01150627615063</v>
      </c>
      <c r="G161" t="s">
        <v>20</v>
      </c>
      <c r="H161">
        <v>1821</v>
      </c>
      <c r="I161" s="6">
        <f t="shared" si="13"/>
        <v>105.00933552992861</v>
      </c>
      <c r="J161" t="s">
        <v>21</v>
      </c>
      <c r="K161" t="s">
        <v>22</v>
      </c>
      <c r="L161">
        <v>1</v>
      </c>
      <c r="M161" s="6">
        <f t="shared" si="14"/>
        <v>105.00933552992861</v>
      </c>
      <c r="N161">
        <v>1553662800</v>
      </c>
      <c r="O161">
        <v>1555218000</v>
      </c>
      <c r="P161" s="10">
        <f t="shared" si="11"/>
        <v>43551.208333333328</v>
      </c>
      <c r="Q161" s="10">
        <f t="shared" si="12"/>
        <v>43569.208333333328</v>
      </c>
      <c r="R161" t="b">
        <v>0</v>
      </c>
      <c r="S161" t="b">
        <v>1</v>
      </c>
      <c r="T161" t="s">
        <v>33</v>
      </c>
      <c r="U161" t="s">
        <v>2038</v>
      </c>
      <c r="V161" t="s">
        <v>2044</v>
      </c>
    </row>
    <row r="162" spans="1:22" ht="31.2" x14ac:dyDescent="0.3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5">
        <f t="shared" si="10"/>
        <v>162.3125</v>
      </c>
      <c r="G162" t="s">
        <v>20</v>
      </c>
      <c r="H162">
        <v>164</v>
      </c>
      <c r="I162" s="6">
        <f t="shared" si="13"/>
        <v>79.176829268292678</v>
      </c>
      <c r="J162" t="s">
        <v>21</v>
      </c>
      <c r="K162" t="s">
        <v>22</v>
      </c>
      <c r="L162">
        <v>1</v>
      </c>
      <c r="M162" s="6">
        <f t="shared" si="14"/>
        <v>79.176829268292678</v>
      </c>
      <c r="N162">
        <v>1556341200</v>
      </c>
      <c r="O162">
        <v>1557723600</v>
      </c>
      <c r="P162" s="10">
        <f t="shared" si="11"/>
        <v>43582.208333333328</v>
      </c>
      <c r="Q162" s="10">
        <f t="shared" si="12"/>
        <v>43598.208333333328</v>
      </c>
      <c r="R162" t="b">
        <v>0</v>
      </c>
      <c r="S162" t="b">
        <v>0</v>
      </c>
      <c r="T162" t="s">
        <v>65</v>
      </c>
      <c r="U162" t="s">
        <v>2037</v>
      </c>
      <c r="V162" t="s">
        <v>2049</v>
      </c>
    </row>
    <row r="163" spans="1:22" ht="46.8" x14ac:dyDescent="0.3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5">
        <f t="shared" si="10"/>
        <v>78.181818181818187</v>
      </c>
      <c r="G163" t="s">
        <v>14</v>
      </c>
      <c r="H163">
        <v>75</v>
      </c>
      <c r="I163" s="6">
        <f t="shared" si="13"/>
        <v>57.333333333333336</v>
      </c>
      <c r="J163" t="s">
        <v>21</v>
      </c>
      <c r="K163" t="s">
        <v>22</v>
      </c>
      <c r="L163">
        <v>1</v>
      </c>
      <c r="M163" s="6">
        <f t="shared" si="14"/>
        <v>57.333333333333336</v>
      </c>
      <c r="N163">
        <v>1442984400</v>
      </c>
      <c r="O163">
        <v>1443502800</v>
      </c>
      <c r="P163" s="10">
        <f t="shared" si="11"/>
        <v>42270.208333333328</v>
      </c>
      <c r="Q163" s="10">
        <f t="shared" si="12"/>
        <v>42276.208333333328</v>
      </c>
      <c r="R163" t="b">
        <v>0</v>
      </c>
      <c r="S163" t="b">
        <v>1</v>
      </c>
      <c r="T163" t="s">
        <v>28</v>
      </c>
      <c r="U163" t="s">
        <v>2037</v>
      </c>
      <c r="V163" t="s">
        <v>2043</v>
      </c>
    </row>
    <row r="164" spans="1:22" ht="31.2" x14ac:dyDescent="0.3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5">
        <f t="shared" si="10"/>
        <v>149.73770491803279</v>
      </c>
      <c r="G164" t="s">
        <v>20</v>
      </c>
      <c r="H164">
        <v>157</v>
      </c>
      <c r="I164" s="6">
        <f t="shared" si="13"/>
        <v>58.178343949044589</v>
      </c>
      <c r="J164" t="s">
        <v>98</v>
      </c>
      <c r="K164" t="s">
        <v>99</v>
      </c>
      <c r="L164">
        <v>1.2</v>
      </c>
      <c r="M164" s="6">
        <f t="shared" si="14"/>
        <v>69.814012738853506</v>
      </c>
      <c r="N164">
        <v>1544248800</v>
      </c>
      <c r="O164">
        <v>1546840800</v>
      </c>
      <c r="P164" s="10">
        <f t="shared" si="11"/>
        <v>43442.25</v>
      </c>
      <c r="Q164" s="10">
        <f t="shared" si="12"/>
        <v>43472.25</v>
      </c>
      <c r="R164" t="b">
        <v>0</v>
      </c>
      <c r="S164" t="b">
        <v>0</v>
      </c>
      <c r="T164" t="s">
        <v>23</v>
      </c>
      <c r="U164" t="s">
        <v>2036</v>
      </c>
      <c r="V164" t="s">
        <v>2042</v>
      </c>
    </row>
    <row r="165" spans="1:22" ht="31.2" x14ac:dyDescent="0.3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5">
        <f t="shared" si="10"/>
        <v>253.25714285714284</v>
      </c>
      <c r="G165" t="s">
        <v>20</v>
      </c>
      <c r="H165">
        <v>246</v>
      </c>
      <c r="I165" s="6">
        <f t="shared" si="13"/>
        <v>36.032520325203251</v>
      </c>
      <c r="J165" t="s">
        <v>21</v>
      </c>
      <c r="K165" t="s">
        <v>22</v>
      </c>
      <c r="L165">
        <v>1</v>
      </c>
      <c r="M165" s="6">
        <f t="shared" si="14"/>
        <v>36.032520325203251</v>
      </c>
      <c r="N165">
        <v>1508475600</v>
      </c>
      <c r="O165">
        <v>1512712800</v>
      </c>
      <c r="P165" s="10">
        <f t="shared" si="11"/>
        <v>43028.208333333328</v>
      </c>
      <c r="Q165" s="10">
        <f t="shared" si="12"/>
        <v>43077.25</v>
      </c>
      <c r="R165" t="b">
        <v>0</v>
      </c>
      <c r="S165" t="b">
        <v>1</v>
      </c>
      <c r="T165" t="s">
        <v>122</v>
      </c>
      <c r="U165" t="s">
        <v>2056</v>
      </c>
      <c r="V165" t="s">
        <v>2057</v>
      </c>
    </row>
    <row r="166" spans="1:22" ht="31.2" x14ac:dyDescent="0.3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5">
        <f t="shared" si="10"/>
        <v>100.16943521594683</v>
      </c>
      <c r="G166" t="s">
        <v>20</v>
      </c>
      <c r="H166">
        <v>1396</v>
      </c>
      <c r="I166" s="6">
        <f t="shared" si="13"/>
        <v>107.99068767908309</v>
      </c>
      <c r="J166" t="s">
        <v>21</v>
      </c>
      <c r="K166" t="s">
        <v>22</v>
      </c>
      <c r="L166">
        <v>1</v>
      </c>
      <c r="M166" s="6">
        <f t="shared" si="14"/>
        <v>107.99068767908309</v>
      </c>
      <c r="N166">
        <v>1507438800</v>
      </c>
      <c r="O166">
        <v>1507525200</v>
      </c>
      <c r="P166" s="10">
        <f t="shared" si="11"/>
        <v>43016.208333333328</v>
      </c>
      <c r="Q166" s="10">
        <f t="shared" si="12"/>
        <v>43017.208333333328</v>
      </c>
      <c r="R166" t="b">
        <v>0</v>
      </c>
      <c r="S166" t="b">
        <v>0</v>
      </c>
      <c r="T166" t="s">
        <v>33</v>
      </c>
      <c r="U166" t="s">
        <v>2038</v>
      </c>
      <c r="V166" t="s">
        <v>2044</v>
      </c>
    </row>
    <row r="167" spans="1:22" ht="31.2" x14ac:dyDescent="0.3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5">
        <f t="shared" si="10"/>
        <v>121.99004424778761</v>
      </c>
      <c r="G167" t="s">
        <v>20</v>
      </c>
      <c r="H167">
        <v>2506</v>
      </c>
      <c r="I167" s="6">
        <f t="shared" si="13"/>
        <v>44.005985634477256</v>
      </c>
      <c r="J167" t="s">
        <v>21</v>
      </c>
      <c r="K167" t="s">
        <v>22</v>
      </c>
      <c r="L167">
        <v>1</v>
      </c>
      <c r="M167" s="6">
        <f t="shared" si="14"/>
        <v>44.005985634477256</v>
      </c>
      <c r="N167">
        <v>1501563600</v>
      </c>
      <c r="O167">
        <v>1504328400</v>
      </c>
      <c r="P167" s="10">
        <f t="shared" si="11"/>
        <v>42948.208333333328</v>
      </c>
      <c r="Q167" s="10">
        <f t="shared" si="12"/>
        <v>42980.208333333328</v>
      </c>
      <c r="R167" t="b">
        <v>0</v>
      </c>
      <c r="S167" t="b">
        <v>0</v>
      </c>
      <c r="T167" t="s">
        <v>28</v>
      </c>
      <c r="U167" t="s">
        <v>2037</v>
      </c>
      <c r="V167" t="s">
        <v>2043</v>
      </c>
    </row>
    <row r="168" spans="1:22" ht="31.2" x14ac:dyDescent="0.3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5">
        <f t="shared" si="10"/>
        <v>137.13265306122449</v>
      </c>
      <c r="G168" t="s">
        <v>20</v>
      </c>
      <c r="H168">
        <v>244</v>
      </c>
      <c r="I168" s="6">
        <f t="shared" si="13"/>
        <v>55.077868852459019</v>
      </c>
      <c r="J168" t="s">
        <v>21</v>
      </c>
      <c r="K168" t="s">
        <v>22</v>
      </c>
      <c r="L168">
        <v>1</v>
      </c>
      <c r="M168" s="6">
        <f t="shared" si="14"/>
        <v>55.077868852459019</v>
      </c>
      <c r="N168">
        <v>1292997600</v>
      </c>
      <c r="O168">
        <v>1293343200</v>
      </c>
      <c r="P168" s="10">
        <f t="shared" si="11"/>
        <v>40534.25</v>
      </c>
      <c r="Q168" s="10">
        <f t="shared" si="12"/>
        <v>40538.25</v>
      </c>
      <c r="R168" t="b">
        <v>0</v>
      </c>
      <c r="S168" t="b">
        <v>0</v>
      </c>
      <c r="T168" t="s">
        <v>122</v>
      </c>
      <c r="U168" t="s">
        <v>2056</v>
      </c>
      <c r="V168" t="s">
        <v>2057</v>
      </c>
    </row>
    <row r="169" spans="1:22" ht="31.2" x14ac:dyDescent="0.3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5">
        <f t="shared" si="10"/>
        <v>415.53846153846149</v>
      </c>
      <c r="G169" t="s">
        <v>20</v>
      </c>
      <c r="H169">
        <v>146</v>
      </c>
      <c r="I169" s="6">
        <f t="shared" si="13"/>
        <v>74</v>
      </c>
      <c r="J169" t="s">
        <v>26</v>
      </c>
      <c r="K169" t="s">
        <v>27</v>
      </c>
      <c r="L169">
        <v>0.69</v>
      </c>
      <c r="M169" s="6">
        <f t="shared" si="14"/>
        <v>51.059999999999995</v>
      </c>
      <c r="N169">
        <v>1370840400</v>
      </c>
      <c r="O169">
        <v>1371704400</v>
      </c>
      <c r="P169" s="10">
        <f t="shared" si="11"/>
        <v>41435.208333333336</v>
      </c>
      <c r="Q169" s="10">
        <f t="shared" si="12"/>
        <v>41445.208333333336</v>
      </c>
      <c r="R169" t="b">
        <v>0</v>
      </c>
      <c r="S169" t="b">
        <v>0</v>
      </c>
      <c r="T169" t="s">
        <v>33</v>
      </c>
      <c r="U169" t="s">
        <v>2038</v>
      </c>
      <c r="V169" t="s">
        <v>2044</v>
      </c>
    </row>
    <row r="170" spans="1:22" ht="31.2" x14ac:dyDescent="0.3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5">
        <f t="shared" si="10"/>
        <v>31.30913348946136</v>
      </c>
      <c r="G170" t="s">
        <v>14</v>
      </c>
      <c r="H170">
        <v>955</v>
      </c>
      <c r="I170" s="6">
        <f t="shared" si="13"/>
        <v>41.996858638743454</v>
      </c>
      <c r="J170" t="s">
        <v>36</v>
      </c>
      <c r="K170" t="s">
        <v>37</v>
      </c>
      <c r="L170">
        <v>0.15</v>
      </c>
      <c r="M170" s="6">
        <f t="shared" si="14"/>
        <v>6.2995287958115176</v>
      </c>
      <c r="N170">
        <v>1550815200</v>
      </c>
      <c r="O170">
        <v>1552798800</v>
      </c>
      <c r="P170" s="10">
        <f t="shared" si="11"/>
        <v>43518.25</v>
      </c>
      <c r="Q170" s="10">
        <f t="shared" si="12"/>
        <v>43541.208333333328</v>
      </c>
      <c r="R170" t="b">
        <v>0</v>
      </c>
      <c r="S170" t="b">
        <v>1</v>
      </c>
      <c r="T170" t="s">
        <v>60</v>
      </c>
      <c r="U170" t="s">
        <v>2036</v>
      </c>
      <c r="V170" t="s">
        <v>2048</v>
      </c>
    </row>
    <row r="171" spans="1:22" ht="31.2" x14ac:dyDescent="0.3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5">
        <f t="shared" si="10"/>
        <v>424.08154506437768</v>
      </c>
      <c r="G171" t="s">
        <v>20</v>
      </c>
      <c r="H171">
        <v>1267</v>
      </c>
      <c r="I171" s="6">
        <f t="shared" si="13"/>
        <v>77.988161010260455</v>
      </c>
      <c r="J171" t="s">
        <v>21</v>
      </c>
      <c r="K171" t="s">
        <v>22</v>
      </c>
      <c r="L171">
        <v>1</v>
      </c>
      <c r="M171" s="6">
        <f t="shared" si="14"/>
        <v>77.988161010260455</v>
      </c>
      <c r="N171">
        <v>1339909200</v>
      </c>
      <c r="O171">
        <v>1342328400</v>
      </c>
      <c r="P171" s="10">
        <f t="shared" si="11"/>
        <v>41077.208333333336</v>
      </c>
      <c r="Q171" s="10">
        <f t="shared" si="12"/>
        <v>41105.208333333336</v>
      </c>
      <c r="R171" t="b">
        <v>0</v>
      </c>
      <c r="S171" t="b">
        <v>1</v>
      </c>
      <c r="T171" t="s">
        <v>100</v>
      </c>
      <c r="U171" t="s">
        <v>2039</v>
      </c>
      <c r="V171" t="s">
        <v>2054</v>
      </c>
    </row>
    <row r="172" spans="1:22" ht="31.2" x14ac:dyDescent="0.3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5">
        <f t="shared" si="10"/>
        <v>2.93886230728336</v>
      </c>
      <c r="G172" t="s">
        <v>14</v>
      </c>
      <c r="H172">
        <v>67</v>
      </c>
      <c r="I172" s="6">
        <f t="shared" si="13"/>
        <v>82.507462686567166</v>
      </c>
      <c r="J172" t="s">
        <v>21</v>
      </c>
      <c r="K172" t="s">
        <v>22</v>
      </c>
      <c r="L172">
        <v>1</v>
      </c>
      <c r="M172" s="6">
        <f t="shared" si="14"/>
        <v>82.507462686567166</v>
      </c>
      <c r="N172">
        <v>1501736400</v>
      </c>
      <c r="O172">
        <v>1502341200</v>
      </c>
      <c r="P172" s="10">
        <f t="shared" si="11"/>
        <v>42950.208333333328</v>
      </c>
      <c r="Q172" s="10">
        <f t="shared" si="12"/>
        <v>42957.208333333328</v>
      </c>
      <c r="R172" t="b">
        <v>0</v>
      </c>
      <c r="S172" t="b">
        <v>0</v>
      </c>
      <c r="T172" t="s">
        <v>60</v>
      </c>
      <c r="U172" t="s">
        <v>2036</v>
      </c>
      <c r="V172" t="s">
        <v>2048</v>
      </c>
    </row>
    <row r="173" spans="1:22" ht="31.2" x14ac:dyDescent="0.3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5">
        <f t="shared" si="10"/>
        <v>10.63265306122449</v>
      </c>
      <c r="G173" t="s">
        <v>14</v>
      </c>
      <c r="H173">
        <v>5</v>
      </c>
      <c r="I173" s="6">
        <f t="shared" si="13"/>
        <v>104.2</v>
      </c>
      <c r="J173" t="s">
        <v>21</v>
      </c>
      <c r="K173" t="s">
        <v>22</v>
      </c>
      <c r="L173">
        <v>1</v>
      </c>
      <c r="M173" s="6">
        <f t="shared" si="14"/>
        <v>104.2</v>
      </c>
      <c r="N173">
        <v>1395291600</v>
      </c>
      <c r="O173">
        <v>1397192400</v>
      </c>
      <c r="P173" s="10">
        <f t="shared" si="11"/>
        <v>41718.208333333336</v>
      </c>
      <c r="Q173" s="10">
        <f t="shared" si="12"/>
        <v>41740.208333333336</v>
      </c>
      <c r="R173" t="b">
        <v>0</v>
      </c>
      <c r="S173" t="b">
        <v>0</v>
      </c>
      <c r="T173" t="s">
        <v>206</v>
      </c>
      <c r="U173" t="s">
        <v>2040</v>
      </c>
      <c r="V173" t="s">
        <v>2061</v>
      </c>
    </row>
    <row r="174" spans="1:22" ht="31.2" x14ac:dyDescent="0.3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5">
        <f t="shared" si="10"/>
        <v>82.875</v>
      </c>
      <c r="G174" t="s">
        <v>14</v>
      </c>
      <c r="H174">
        <v>26</v>
      </c>
      <c r="I174" s="6">
        <f t="shared" si="13"/>
        <v>25.5</v>
      </c>
      <c r="J174" t="s">
        <v>21</v>
      </c>
      <c r="K174" t="s">
        <v>22</v>
      </c>
      <c r="L174">
        <v>1</v>
      </c>
      <c r="M174" s="6">
        <f t="shared" si="14"/>
        <v>25.5</v>
      </c>
      <c r="N174">
        <v>1405746000</v>
      </c>
      <c r="O174">
        <v>1407042000</v>
      </c>
      <c r="P174" s="10">
        <f t="shared" si="11"/>
        <v>41839.208333333336</v>
      </c>
      <c r="Q174" s="10">
        <f t="shared" si="12"/>
        <v>41854.208333333336</v>
      </c>
      <c r="R174" t="b">
        <v>0</v>
      </c>
      <c r="S174" t="b">
        <v>1</v>
      </c>
      <c r="T174" t="s">
        <v>42</v>
      </c>
      <c r="U174" t="s">
        <v>2039</v>
      </c>
      <c r="V174" t="s">
        <v>2045</v>
      </c>
    </row>
    <row r="175" spans="1:22" ht="46.8" x14ac:dyDescent="0.3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5">
        <f t="shared" si="10"/>
        <v>163.01447776628748</v>
      </c>
      <c r="G175" t="s">
        <v>20</v>
      </c>
      <c r="H175">
        <v>1561</v>
      </c>
      <c r="I175" s="6">
        <f t="shared" si="13"/>
        <v>100.98334401024984</v>
      </c>
      <c r="J175" t="s">
        <v>21</v>
      </c>
      <c r="K175" t="s">
        <v>22</v>
      </c>
      <c r="L175">
        <v>1</v>
      </c>
      <c r="M175" s="6">
        <f t="shared" si="14"/>
        <v>100.98334401024984</v>
      </c>
      <c r="N175">
        <v>1368853200</v>
      </c>
      <c r="O175">
        <v>1369371600</v>
      </c>
      <c r="P175" s="10">
        <f t="shared" si="11"/>
        <v>41412.208333333336</v>
      </c>
      <c r="Q175" s="10">
        <f t="shared" si="12"/>
        <v>41418.208333333336</v>
      </c>
      <c r="R175" t="b">
        <v>0</v>
      </c>
      <c r="S175" t="b">
        <v>0</v>
      </c>
      <c r="T175" t="s">
        <v>33</v>
      </c>
      <c r="U175" t="s">
        <v>2038</v>
      </c>
      <c r="V175" t="s">
        <v>2044</v>
      </c>
    </row>
    <row r="176" spans="1:22" ht="31.2" x14ac:dyDescent="0.3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5">
        <f t="shared" si="10"/>
        <v>894.66666666666674</v>
      </c>
      <c r="G176" t="s">
        <v>20</v>
      </c>
      <c r="H176">
        <v>48</v>
      </c>
      <c r="I176" s="6">
        <f t="shared" si="13"/>
        <v>111.83333333333333</v>
      </c>
      <c r="J176" t="s">
        <v>21</v>
      </c>
      <c r="K176" t="s">
        <v>22</v>
      </c>
      <c r="L176">
        <v>1</v>
      </c>
      <c r="M176" s="6">
        <f t="shared" si="14"/>
        <v>111.83333333333333</v>
      </c>
      <c r="N176">
        <v>1444021200</v>
      </c>
      <c r="O176">
        <v>1444107600</v>
      </c>
      <c r="P176" s="10">
        <f t="shared" si="11"/>
        <v>42282.208333333328</v>
      </c>
      <c r="Q176" s="10">
        <f t="shared" si="12"/>
        <v>42283.208333333328</v>
      </c>
      <c r="R176" t="b">
        <v>0</v>
      </c>
      <c r="S176" t="b">
        <v>1</v>
      </c>
      <c r="T176" t="s">
        <v>65</v>
      </c>
      <c r="U176" t="s">
        <v>2037</v>
      </c>
      <c r="V176" t="s">
        <v>2049</v>
      </c>
    </row>
    <row r="177" spans="1:22" ht="31.2" x14ac:dyDescent="0.3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5">
        <f t="shared" si="10"/>
        <v>26.191501103752756</v>
      </c>
      <c r="G177" t="s">
        <v>14</v>
      </c>
      <c r="H177">
        <v>1130</v>
      </c>
      <c r="I177" s="6">
        <f t="shared" si="13"/>
        <v>41.999115044247787</v>
      </c>
      <c r="J177" t="s">
        <v>21</v>
      </c>
      <c r="K177" t="s">
        <v>22</v>
      </c>
      <c r="L177">
        <v>1</v>
      </c>
      <c r="M177" s="6">
        <f t="shared" si="14"/>
        <v>41.999115044247787</v>
      </c>
      <c r="N177">
        <v>1472619600</v>
      </c>
      <c r="O177">
        <v>1474261200</v>
      </c>
      <c r="P177" s="10">
        <f t="shared" si="11"/>
        <v>42613.208333333328</v>
      </c>
      <c r="Q177" s="10">
        <f t="shared" si="12"/>
        <v>42632.208333333328</v>
      </c>
      <c r="R177" t="b">
        <v>0</v>
      </c>
      <c r="S177" t="b">
        <v>0</v>
      </c>
      <c r="T177" t="s">
        <v>33</v>
      </c>
      <c r="U177" t="s">
        <v>2038</v>
      </c>
      <c r="V177" t="s">
        <v>2044</v>
      </c>
    </row>
    <row r="178" spans="1:22" ht="31.2" x14ac:dyDescent="0.3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5">
        <f t="shared" si="10"/>
        <v>74.834782608695647</v>
      </c>
      <c r="G178" t="s">
        <v>14</v>
      </c>
      <c r="H178">
        <v>782</v>
      </c>
      <c r="I178" s="6">
        <f t="shared" si="13"/>
        <v>110.05115089514067</v>
      </c>
      <c r="J178" t="s">
        <v>21</v>
      </c>
      <c r="K178" t="s">
        <v>22</v>
      </c>
      <c r="L178">
        <v>1</v>
      </c>
      <c r="M178" s="6">
        <f t="shared" si="14"/>
        <v>110.05115089514067</v>
      </c>
      <c r="N178">
        <v>1472878800</v>
      </c>
      <c r="O178">
        <v>1473656400</v>
      </c>
      <c r="P178" s="10">
        <f t="shared" si="11"/>
        <v>42616.208333333328</v>
      </c>
      <c r="Q178" s="10">
        <f t="shared" si="12"/>
        <v>42625.208333333328</v>
      </c>
      <c r="R178" t="b">
        <v>0</v>
      </c>
      <c r="S178" t="b">
        <v>0</v>
      </c>
      <c r="T178" t="s">
        <v>33</v>
      </c>
      <c r="U178" t="s">
        <v>2038</v>
      </c>
      <c r="V178" t="s">
        <v>2044</v>
      </c>
    </row>
    <row r="179" spans="1:22" ht="31.2" x14ac:dyDescent="0.3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5">
        <f t="shared" si="10"/>
        <v>416.47680412371136</v>
      </c>
      <c r="G179" t="s">
        <v>20</v>
      </c>
      <c r="H179">
        <v>2739</v>
      </c>
      <c r="I179" s="6">
        <f t="shared" si="13"/>
        <v>58.997079225994888</v>
      </c>
      <c r="J179" t="s">
        <v>21</v>
      </c>
      <c r="K179" t="s">
        <v>22</v>
      </c>
      <c r="L179">
        <v>1</v>
      </c>
      <c r="M179" s="6">
        <f t="shared" si="14"/>
        <v>58.997079225994888</v>
      </c>
      <c r="N179">
        <v>1289800800</v>
      </c>
      <c r="O179">
        <v>1291960800</v>
      </c>
      <c r="P179" s="10">
        <f t="shared" si="11"/>
        <v>40497.25</v>
      </c>
      <c r="Q179" s="10">
        <f t="shared" si="12"/>
        <v>40522.25</v>
      </c>
      <c r="R179" t="b">
        <v>0</v>
      </c>
      <c r="S179" t="b">
        <v>0</v>
      </c>
      <c r="T179" t="s">
        <v>33</v>
      </c>
      <c r="U179" t="s">
        <v>2038</v>
      </c>
      <c r="V179" t="s">
        <v>2044</v>
      </c>
    </row>
    <row r="180" spans="1:22" ht="31.2" x14ac:dyDescent="0.3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5">
        <f t="shared" si="10"/>
        <v>96.208333333333329</v>
      </c>
      <c r="G180" t="s">
        <v>14</v>
      </c>
      <c r="H180">
        <v>210</v>
      </c>
      <c r="I180" s="6">
        <f t="shared" si="13"/>
        <v>32.985714285714288</v>
      </c>
      <c r="J180" t="s">
        <v>21</v>
      </c>
      <c r="K180" t="s">
        <v>22</v>
      </c>
      <c r="L180">
        <v>1</v>
      </c>
      <c r="M180" s="6">
        <f t="shared" si="14"/>
        <v>32.985714285714288</v>
      </c>
      <c r="N180">
        <v>1505970000</v>
      </c>
      <c r="O180">
        <v>1506747600</v>
      </c>
      <c r="P180" s="10">
        <f t="shared" si="11"/>
        <v>42999.208333333328</v>
      </c>
      <c r="Q180" s="10">
        <f t="shared" si="12"/>
        <v>43008.208333333328</v>
      </c>
      <c r="R180" t="b">
        <v>0</v>
      </c>
      <c r="S180" t="b">
        <v>0</v>
      </c>
      <c r="T180" t="s">
        <v>17</v>
      </c>
      <c r="U180" t="s">
        <v>2035</v>
      </c>
      <c r="V180" t="s">
        <v>2041</v>
      </c>
    </row>
    <row r="181" spans="1:22" ht="31.2" x14ac:dyDescent="0.3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5">
        <f t="shared" si="10"/>
        <v>357.71910112359546</v>
      </c>
      <c r="G181" t="s">
        <v>20</v>
      </c>
      <c r="H181">
        <v>3537</v>
      </c>
      <c r="I181" s="6">
        <f t="shared" si="13"/>
        <v>45.005654509471306</v>
      </c>
      <c r="J181" t="s">
        <v>15</v>
      </c>
      <c r="K181" t="s">
        <v>16</v>
      </c>
      <c r="L181">
        <v>0.74</v>
      </c>
      <c r="M181" s="6">
        <f t="shared" si="14"/>
        <v>33.304184337008763</v>
      </c>
      <c r="N181">
        <v>1363496400</v>
      </c>
      <c r="O181">
        <v>1363582800</v>
      </c>
      <c r="P181" s="10">
        <f t="shared" si="11"/>
        <v>41350.208333333336</v>
      </c>
      <c r="Q181" s="10">
        <f t="shared" si="12"/>
        <v>41351.208333333336</v>
      </c>
      <c r="R181" t="b">
        <v>0</v>
      </c>
      <c r="S181" t="b">
        <v>1</v>
      </c>
      <c r="T181" t="s">
        <v>33</v>
      </c>
      <c r="U181" t="s">
        <v>2038</v>
      </c>
      <c r="V181" t="s">
        <v>2044</v>
      </c>
    </row>
    <row r="182" spans="1:22" ht="31.2" x14ac:dyDescent="0.3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5">
        <f t="shared" si="10"/>
        <v>308.45714285714286</v>
      </c>
      <c r="G182" t="s">
        <v>20</v>
      </c>
      <c r="H182">
        <v>2107</v>
      </c>
      <c r="I182" s="6">
        <f t="shared" si="13"/>
        <v>81.98196487897485</v>
      </c>
      <c r="J182" t="s">
        <v>26</v>
      </c>
      <c r="K182" t="s">
        <v>27</v>
      </c>
      <c r="L182">
        <v>0.69</v>
      </c>
      <c r="M182" s="6">
        <f t="shared" si="14"/>
        <v>56.567555766492639</v>
      </c>
      <c r="N182">
        <v>1269234000</v>
      </c>
      <c r="O182">
        <v>1269666000</v>
      </c>
      <c r="P182" s="10">
        <f t="shared" si="11"/>
        <v>40259.208333333336</v>
      </c>
      <c r="Q182" s="10">
        <f t="shared" si="12"/>
        <v>40264.208333333336</v>
      </c>
      <c r="R182" t="b">
        <v>0</v>
      </c>
      <c r="S182" t="b">
        <v>0</v>
      </c>
      <c r="T182" t="s">
        <v>65</v>
      </c>
      <c r="U182" t="s">
        <v>2037</v>
      </c>
      <c r="V182" t="s">
        <v>2049</v>
      </c>
    </row>
    <row r="183" spans="1:22" ht="31.2" x14ac:dyDescent="0.3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5">
        <f t="shared" si="10"/>
        <v>61.802325581395344</v>
      </c>
      <c r="G183" t="s">
        <v>14</v>
      </c>
      <c r="H183">
        <v>136</v>
      </c>
      <c r="I183" s="6">
        <f t="shared" si="13"/>
        <v>39.080882352941174</v>
      </c>
      <c r="J183" t="s">
        <v>21</v>
      </c>
      <c r="K183" t="s">
        <v>22</v>
      </c>
      <c r="L183">
        <v>1</v>
      </c>
      <c r="M183" s="6">
        <f t="shared" si="14"/>
        <v>39.080882352941174</v>
      </c>
      <c r="N183">
        <v>1507093200</v>
      </c>
      <c r="O183">
        <v>1508648400</v>
      </c>
      <c r="P183" s="10">
        <f t="shared" si="11"/>
        <v>43012.208333333328</v>
      </c>
      <c r="Q183" s="10">
        <f t="shared" si="12"/>
        <v>43030.208333333328</v>
      </c>
      <c r="R183" t="b">
        <v>0</v>
      </c>
      <c r="S183" t="b">
        <v>0</v>
      </c>
      <c r="T183" t="s">
        <v>28</v>
      </c>
      <c r="U183" t="s">
        <v>2037</v>
      </c>
      <c r="V183" t="s">
        <v>2043</v>
      </c>
    </row>
    <row r="184" spans="1:22" ht="46.8" x14ac:dyDescent="0.3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5">
        <f t="shared" si="10"/>
        <v>722.32472324723244</v>
      </c>
      <c r="G184" t="s">
        <v>20</v>
      </c>
      <c r="H184">
        <v>3318</v>
      </c>
      <c r="I184" s="6">
        <f t="shared" si="13"/>
        <v>58.996383363471971</v>
      </c>
      <c r="J184" t="s">
        <v>36</v>
      </c>
      <c r="K184" t="s">
        <v>37</v>
      </c>
      <c r="L184">
        <v>0.15</v>
      </c>
      <c r="M184" s="6">
        <f t="shared" si="14"/>
        <v>8.8494575045207959</v>
      </c>
      <c r="N184">
        <v>1560574800</v>
      </c>
      <c r="O184">
        <v>1561957200</v>
      </c>
      <c r="P184" s="10">
        <f t="shared" si="11"/>
        <v>43631.208333333328</v>
      </c>
      <c r="Q184" s="10">
        <f t="shared" si="12"/>
        <v>43647.208333333328</v>
      </c>
      <c r="R184" t="b">
        <v>0</v>
      </c>
      <c r="S184" t="b">
        <v>0</v>
      </c>
      <c r="T184" t="s">
        <v>33</v>
      </c>
      <c r="U184" t="s">
        <v>2038</v>
      </c>
      <c r="V184" t="s">
        <v>2044</v>
      </c>
    </row>
    <row r="185" spans="1:22" ht="46.8" x14ac:dyDescent="0.3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5">
        <f t="shared" si="10"/>
        <v>69.117647058823522</v>
      </c>
      <c r="G185" t="s">
        <v>14</v>
      </c>
      <c r="H185">
        <v>86</v>
      </c>
      <c r="I185" s="6">
        <f t="shared" si="13"/>
        <v>40.988372093023258</v>
      </c>
      <c r="J185" t="s">
        <v>15</v>
      </c>
      <c r="K185" t="s">
        <v>16</v>
      </c>
      <c r="L185">
        <v>0.74</v>
      </c>
      <c r="M185" s="6">
        <f t="shared" si="14"/>
        <v>30.331395348837212</v>
      </c>
      <c r="N185">
        <v>1284008400</v>
      </c>
      <c r="O185">
        <v>1285131600</v>
      </c>
      <c r="P185" s="10">
        <f t="shared" si="11"/>
        <v>40430.208333333336</v>
      </c>
      <c r="Q185" s="10">
        <f t="shared" si="12"/>
        <v>40443.208333333336</v>
      </c>
      <c r="R185" t="b">
        <v>0</v>
      </c>
      <c r="S185" t="b">
        <v>0</v>
      </c>
      <c r="T185" t="s">
        <v>23</v>
      </c>
      <c r="U185" t="s">
        <v>2036</v>
      </c>
      <c r="V185" t="s">
        <v>2042</v>
      </c>
    </row>
    <row r="186" spans="1:22" ht="31.2" x14ac:dyDescent="0.3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5">
        <f t="shared" si="10"/>
        <v>293.05555555555554</v>
      </c>
      <c r="G186" t="s">
        <v>20</v>
      </c>
      <c r="H186">
        <v>340</v>
      </c>
      <c r="I186" s="6">
        <f t="shared" si="13"/>
        <v>31.029411764705884</v>
      </c>
      <c r="J186" t="s">
        <v>21</v>
      </c>
      <c r="K186" t="s">
        <v>22</v>
      </c>
      <c r="L186">
        <v>1</v>
      </c>
      <c r="M186" s="6">
        <f t="shared" si="14"/>
        <v>31.029411764705884</v>
      </c>
      <c r="N186">
        <v>1556859600</v>
      </c>
      <c r="O186">
        <v>1556946000</v>
      </c>
      <c r="P186" s="10">
        <f t="shared" si="11"/>
        <v>43588.208333333328</v>
      </c>
      <c r="Q186" s="10">
        <f t="shared" si="12"/>
        <v>43589.208333333328</v>
      </c>
      <c r="R186" t="b">
        <v>0</v>
      </c>
      <c r="S186" t="b">
        <v>0</v>
      </c>
      <c r="T186" t="s">
        <v>33</v>
      </c>
      <c r="U186" t="s">
        <v>2038</v>
      </c>
      <c r="V186" t="s">
        <v>2044</v>
      </c>
    </row>
    <row r="187" spans="1:22" ht="31.2" x14ac:dyDescent="0.3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5">
        <f t="shared" si="10"/>
        <v>71.8</v>
      </c>
      <c r="G187" t="s">
        <v>14</v>
      </c>
      <c r="H187">
        <v>19</v>
      </c>
      <c r="I187" s="6">
        <f t="shared" si="13"/>
        <v>37.789473684210527</v>
      </c>
      <c r="J187" t="s">
        <v>21</v>
      </c>
      <c r="K187" t="s">
        <v>22</v>
      </c>
      <c r="L187">
        <v>1</v>
      </c>
      <c r="M187" s="6">
        <f t="shared" si="14"/>
        <v>37.789473684210527</v>
      </c>
      <c r="N187">
        <v>1526187600</v>
      </c>
      <c r="O187">
        <v>1527138000</v>
      </c>
      <c r="P187" s="10">
        <f t="shared" si="11"/>
        <v>43233.208333333328</v>
      </c>
      <c r="Q187" s="10">
        <f t="shared" si="12"/>
        <v>43244.208333333328</v>
      </c>
      <c r="R187" t="b">
        <v>0</v>
      </c>
      <c r="S187" t="b">
        <v>0</v>
      </c>
      <c r="T187" t="s">
        <v>269</v>
      </c>
      <c r="U187" t="s">
        <v>2039</v>
      </c>
      <c r="V187" t="s">
        <v>2062</v>
      </c>
    </row>
    <row r="188" spans="1:22" ht="31.2" x14ac:dyDescent="0.3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5">
        <f t="shared" si="10"/>
        <v>31.934684684684683</v>
      </c>
      <c r="G188" t="s">
        <v>14</v>
      </c>
      <c r="H188">
        <v>886</v>
      </c>
      <c r="I188" s="6">
        <f t="shared" si="13"/>
        <v>32.006772009029348</v>
      </c>
      <c r="J188" t="s">
        <v>21</v>
      </c>
      <c r="K188" t="s">
        <v>22</v>
      </c>
      <c r="L188">
        <v>1</v>
      </c>
      <c r="M188" s="6">
        <f t="shared" si="14"/>
        <v>32.006772009029348</v>
      </c>
      <c r="N188">
        <v>1400821200</v>
      </c>
      <c r="O188">
        <v>1402117200</v>
      </c>
      <c r="P188" s="10">
        <f t="shared" si="11"/>
        <v>41782.208333333336</v>
      </c>
      <c r="Q188" s="10">
        <f t="shared" si="12"/>
        <v>41797.208333333336</v>
      </c>
      <c r="R188" t="b">
        <v>0</v>
      </c>
      <c r="S188" t="b">
        <v>0</v>
      </c>
      <c r="T188" t="s">
        <v>33</v>
      </c>
      <c r="U188" t="s">
        <v>2038</v>
      </c>
      <c r="V188" t="s">
        <v>2044</v>
      </c>
    </row>
    <row r="189" spans="1:22" ht="31.2" x14ac:dyDescent="0.3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5">
        <f t="shared" si="10"/>
        <v>229.87375415282392</v>
      </c>
      <c r="G189" t="s">
        <v>20</v>
      </c>
      <c r="H189">
        <v>1442</v>
      </c>
      <c r="I189" s="6">
        <f t="shared" si="13"/>
        <v>95.966712898751737</v>
      </c>
      <c r="J189" t="s">
        <v>15</v>
      </c>
      <c r="K189" t="s">
        <v>16</v>
      </c>
      <c r="L189">
        <v>0.74</v>
      </c>
      <c r="M189" s="6">
        <f t="shared" si="14"/>
        <v>71.015367545076288</v>
      </c>
      <c r="N189">
        <v>1361599200</v>
      </c>
      <c r="O189">
        <v>1364014800</v>
      </c>
      <c r="P189" s="10">
        <f t="shared" si="11"/>
        <v>41328.25</v>
      </c>
      <c r="Q189" s="10">
        <f t="shared" si="12"/>
        <v>41356.208333333336</v>
      </c>
      <c r="R189" t="b">
        <v>0</v>
      </c>
      <c r="S189" t="b">
        <v>1</v>
      </c>
      <c r="T189" t="s">
        <v>100</v>
      </c>
      <c r="U189" t="s">
        <v>2039</v>
      </c>
      <c r="V189" t="s">
        <v>2054</v>
      </c>
    </row>
    <row r="190" spans="1:22" ht="31.2" x14ac:dyDescent="0.3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5">
        <f t="shared" si="10"/>
        <v>32.012195121951223</v>
      </c>
      <c r="G190" t="s">
        <v>14</v>
      </c>
      <c r="H190">
        <v>35</v>
      </c>
      <c r="I190" s="6">
        <f t="shared" si="13"/>
        <v>75</v>
      </c>
      <c r="J190" t="s">
        <v>107</v>
      </c>
      <c r="K190" t="s">
        <v>108</v>
      </c>
      <c r="L190">
        <v>1.1200000000000001</v>
      </c>
      <c r="M190" s="6">
        <f t="shared" si="14"/>
        <v>84.000000000000014</v>
      </c>
      <c r="N190">
        <v>1417500000</v>
      </c>
      <c r="O190">
        <v>1417586400</v>
      </c>
      <c r="P190" s="10">
        <f t="shared" si="11"/>
        <v>41975.25</v>
      </c>
      <c r="Q190" s="10">
        <f t="shared" si="12"/>
        <v>41976.25</v>
      </c>
      <c r="R190" t="b">
        <v>0</v>
      </c>
      <c r="S190" t="b">
        <v>0</v>
      </c>
      <c r="T190" t="s">
        <v>33</v>
      </c>
      <c r="U190" t="s">
        <v>2038</v>
      </c>
      <c r="V190" t="s">
        <v>2044</v>
      </c>
    </row>
    <row r="191" spans="1:22" ht="31.2" x14ac:dyDescent="0.3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5">
        <f t="shared" si="10"/>
        <v>23.525352848928385</v>
      </c>
      <c r="G191" t="s">
        <v>74</v>
      </c>
      <c r="H191">
        <v>441</v>
      </c>
      <c r="I191" s="6">
        <f t="shared" si="13"/>
        <v>102.0498866213152</v>
      </c>
      <c r="J191" t="s">
        <v>21</v>
      </c>
      <c r="K191" t="s">
        <v>22</v>
      </c>
      <c r="L191">
        <v>1</v>
      </c>
      <c r="M191" s="6">
        <f t="shared" si="14"/>
        <v>102.0498866213152</v>
      </c>
      <c r="N191">
        <v>1457071200</v>
      </c>
      <c r="O191">
        <v>1457071200</v>
      </c>
      <c r="P191" s="10">
        <f t="shared" si="11"/>
        <v>42433.25</v>
      </c>
      <c r="Q191" s="10">
        <f t="shared" si="12"/>
        <v>42433.25</v>
      </c>
      <c r="R191" t="b">
        <v>0</v>
      </c>
      <c r="S191" t="b">
        <v>0</v>
      </c>
      <c r="T191" t="s">
        <v>33</v>
      </c>
      <c r="U191" t="s">
        <v>2038</v>
      </c>
      <c r="V191" t="s">
        <v>2044</v>
      </c>
    </row>
    <row r="192" spans="1:22" ht="31.2" x14ac:dyDescent="0.3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5">
        <f t="shared" si="10"/>
        <v>68.594594594594597</v>
      </c>
      <c r="G192" t="s">
        <v>14</v>
      </c>
      <c r="H192">
        <v>24</v>
      </c>
      <c r="I192" s="6">
        <f t="shared" si="13"/>
        <v>105.75</v>
      </c>
      <c r="J192" t="s">
        <v>21</v>
      </c>
      <c r="K192" t="s">
        <v>22</v>
      </c>
      <c r="L192">
        <v>1</v>
      </c>
      <c r="M192" s="6">
        <f t="shared" si="14"/>
        <v>105.75</v>
      </c>
      <c r="N192">
        <v>1370322000</v>
      </c>
      <c r="O192">
        <v>1370408400</v>
      </c>
      <c r="P192" s="10">
        <f t="shared" si="11"/>
        <v>41429.208333333336</v>
      </c>
      <c r="Q192" s="10">
        <f t="shared" si="12"/>
        <v>41430.208333333336</v>
      </c>
      <c r="R192" t="b">
        <v>0</v>
      </c>
      <c r="S192" t="b">
        <v>1</v>
      </c>
      <c r="T192" t="s">
        <v>33</v>
      </c>
      <c r="U192" t="s">
        <v>2038</v>
      </c>
      <c r="V192" t="s">
        <v>2044</v>
      </c>
    </row>
    <row r="193" spans="1:22" ht="31.2" x14ac:dyDescent="0.3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5">
        <f t="shared" si="10"/>
        <v>37.952380952380956</v>
      </c>
      <c r="G193" t="s">
        <v>14</v>
      </c>
      <c r="H193">
        <v>86</v>
      </c>
      <c r="I193" s="6">
        <f t="shared" si="13"/>
        <v>37.069767441860463</v>
      </c>
      <c r="J193" t="s">
        <v>107</v>
      </c>
      <c r="K193" t="s">
        <v>108</v>
      </c>
      <c r="L193">
        <v>1.1200000000000001</v>
      </c>
      <c r="M193" s="6">
        <f t="shared" si="14"/>
        <v>41.518139534883723</v>
      </c>
      <c r="N193">
        <v>1552366800</v>
      </c>
      <c r="O193">
        <v>1552626000</v>
      </c>
      <c r="P193" s="10">
        <f t="shared" si="11"/>
        <v>43536.208333333328</v>
      </c>
      <c r="Q193" s="10">
        <f t="shared" si="12"/>
        <v>43539.208333333328</v>
      </c>
      <c r="R193" t="b">
        <v>0</v>
      </c>
      <c r="S193" t="b">
        <v>0</v>
      </c>
      <c r="T193" t="s">
        <v>33</v>
      </c>
      <c r="U193" t="s">
        <v>2038</v>
      </c>
      <c r="V193" t="s">
        <v>2044</v>
      </c>
    </row>
    <row r="194" spans="1:22" ht="46.8" x14ac:dyDescent="0.3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5">
        <f t="shared" ref="F194:F257" si="15">E194/D194*100</f>
        <v>19.992957746478872</v>
      </c>
      <c r="G194" t="s">
        <v>14</v>
      </c>
      <c r="H194">
        <v>243</v>
      </c>
      <c r="I194" s="6">
        <f t="shared" si="13"/>
        <v>35.049382716049379</v>
      </c>
      <c r="J194" t="s">
        <v>21</v>
      </c>
      <c r="K194" t="s">
        <v>22</v>
      </c>
      <c r="L194">
        <v>1</v>
      </c>
      <c r="M194" s="6">
        <f t="shared" si="14"/>
        <v>35.049382716049379</v>
      </c>
      <c r="N194">
        <v>1403845200</v>
      </c>
      <c r="O194">
        <v>1404190800</v>
      </c>
      <c r="P194" s="10">
        <f t="shared" ref="P194:P257" si="16">(((N194/60)/60)/24)+DATE(1970,1,1)</f>
        <v>41817.208333333336</v>
      </c>
      <c r="Q194" s="10">
        <f t="shared" ref="Q194:Q257" si="17">(((O194/60)/60)/24)+DATE(1970,1,1)</f>
        <v>41821.208333333336</v>
      </c>
      <c r="R194" t="b">
        <v>0</v>
      </c>
      <c r="S194" t="b">
        <v>0</v>
      </c>
      <c r="T194" t="s">
        <v>23</v>
      </c>
      <c r="U194" t="s">
        <v>2036</v>
      </c>
      <c r="V194" t="s">
        <v>2042</v>
      </c>
    </row>
    <row r="195" spans="1:22" x14ac:dyDescent="0.3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5">
        <f t="shared" si="15"/>
        <v>45.636363636363633</v>
      </c>
      <c r="G195" t="s">
        <v>14</v>
      </c>
      <c r="H195">
        <v>65</v>
      </c>
      <c r="I195" s="6">
        <f t="shared" ref="I195:I258" si="18">IF(ISERROR(E195/H195),0,E195/H195)</f>
        <v>46.338461538461537</v>
      </c>
      <c r="J195" t="s">
        <v>21</v>
      </c>
      <c r="K195" t="s">
        <v>22</v>
      </c>
      <c r="L195">
        <v>1</v>
      </c>
      <c r="M195" s="6">
        <f t="shared" ref="M195:M258" si="19">I195*L195</f>
        <v>46.338461538461537</v>
      </c>
      <c r="N195">
        <v>1523163600</v>
      </c>
      <c r="O195">
        <v>1523509200</v>
      </c>
      <c r="P195" s="10">
        <f t="shared" si="16"/>
        <v>43198.208333333328</v>
      </c>
      <c r="Q195" s="10">
        <f t="shared" si="17"/>
        <v>43202.208333333328</v>
      </c>
      <c r="R195" t="b">
        <v>1</v>
      </c>
      <c r="S195" t="b">
        <v>0</v>
      </c>
      <c r="T195" t="s">
        <v>60</v>
      </c>
      <c r="U195" t="s">
        <v>2036</v>
      </c>
      <c r="V195" t="s">
        <v>2048</v>
      </c>
    </row>
    <row r="196" spans="1:22" ht="31.2" x14ac:dyDescent="0.3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5">
        <f t="shared" si="15"/>
        <v>122.7605633802817</v>
      </c>
      <c r="G196" t="s">
        <v>20</v>
      </c>
      <c r="H196">
        <v>126</v>
      </c>
      <c r="I196" s="6">
        <f t="shared" si="18"/>
        <v>69.174603174603178</v>
      </c>
      <c r="J196" t="s">
        <v>21</v>
      </c>
      <c r="K196" t="s">
        <v>22</v>
      </c>
      <c r="L196">
        <v>1</v>
      </c>
      <c r="M196" s="6">
        <f t="shared" si="19"/>
        <v>69.174603174603178</v>
      </c>
      <c r="N196">
        <v>1442206800</v>
      </c>
      <c r="O196">
        <v>1443589200</v>
      </c>
      <c r="P196" s="10">
        <f t="shared" si="16"/>
        <v>42261.208333333328</v>
      </c>
      <c r="Q196" s="10">
        <f t="shared" si="17"/>
        <v>42277.208333333328</v>
      </c>
      <c r="R196" t="b">
        <v>0</v>
      </c>
      <c r="S196" t="b">
        <v>0</v>
      </c>
      <c r="T196" t="s">
        <v>148</v>
      </c>
      <c r="U196" t="s">
        <v>2036</v>
      </c>
      <c r="V196" t="s">
        <v>2059</v>
      </c>
    </row>
    <row r="197" spans="1:22" ht="31.2" x14ac:dyDescent="0.3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5">
        <f t="shared" si="15"/>
        <v>361.75316455696202</v>
      </c>
      <c r="G197" t="s">
        <v>20</v>
      </c>
      <c r="H197">
        <v>524</v>
      </c>
      <c r="I197" s="6">
        <f t="shared" si="18"/>
        <v>109.07824427480917</v>
      </c>
      <c r="J197" t="s">
        <v>21</v>
      </c>
      <c r="K197" t="s">
        <v>22</v>
      </c>
      <c r="L197">
        <v>1</v>
      </c>
      <c r="M197" s="6">
        <f t="shared" si="19"/>
        <v>109.07824427480917</v>
      </c>
      <c r="N197">
        <v>1532840400</v>
      </c>
      <c r="O197">
        <v>1533445200</v>
      </c>
      <c r="P197" s="10">
        <f t="shared" si="16"/>
        <v>43310.208333333328</v>
      </c>
      <c r="Q197" s="10">
        <f t="shared" si="17"/>
        <v>43317.208333333328</v>
      </c>
      <c r="R197" t="b">
        <v>0</v>
      </c>
      <c r="S197" t="b">
        <v>0</v>
      </c>
      <c r="T197" t="s">
        <v>50</v>
      </c>
      <c r="U197" t="s">
        <v>2036</v>
      </c>
      <c r="V197" t="s">
        <v>2046</v>
      </c>
    </row>
    <row r="198" spans="1:22" ht="31.2" x14ac:dyDescent="0.3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5">
        <f t="shared" si="15"/>
        <v>63.146341463414636</v>
      </c>
      <c r="G198" t="s">
        <v>14</v>
      </c>
      <c r="H198">
        <v>100</v>
      </c>
      <c r="I198" s="6">
        <f t="shared" si="18"/>
        <v>51.78</v>
      </c>
      <c r="J198" t="s">
        <v>36</v>
      </c>
      <c r="K198" t="s">
        <v>37</v>
      </c>
      <c r="L198">
        <v>0.15</v>
      </c>
      <c r="M198" s="6">
        <f t="shared" si="19"/>
        <v>7.7669999999999995</v>
      </c>
      <c r="N198">
        <v>1472878800</v>
      </c>
      <c r="O198">
        <v>1474520400</v>
      </c>
      <c r="P198" s="10">
        <f t="shared" si="16"/>
        <v>42616.208333333328</v>
      </c>
      <c r="Q198" s="10">
        <f t="shared" si="17"/>
        <v>42635.208333333328</v>
      </c>
      <c r="R198" t="b">
        <v>0</v>
      </c>
      <c r="S198" t="b">
        <v>0</v>
      </c>
      <c r="T198" t="s">
        <v>65</v>
      </c>
      <c r="U198" t="s">
        <v>2037</v>
      </c>
      <c r="V198" t="s">
        <v>2049</v>
      </c>
    </row>
    <row r="199" spans="1:22" ht="31.2" x14ac:dyDescent="0.3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5">
        <f t="shared" si="15"/>
        <v>298.20475319926874</v>
      </c>
      <c r="G199" t="s">
        <v>20</v>
      </c>
      <c r="H199">
        <v>1989</v>
      </c>
      <c r="I199" s="6">
        <f t="shared" si="18"/>
        <v>82.010055304172951</v>
      </c>
      <c r="J199" t="s">
        <v>21</v>
      </c>
      <c r="K199" t="s">
        <v>22</v>
      </c>
      <c r="L199">
        <v>1</v>
      </c>
      <c r="M199" s="6">
        <f t="shared" si="19"/>
        <v>82.010055304172951</v>
      </c>
      <c r="N199">
        <v>1498194000</v>
      </c>
      <c r="O199">
        <v>1499403600</v>
      </c>
      <c r="P199" s="10">
        <f t="shared" si="16"/>
        <v>42909.208333333328</v>
      </c>
      <c r="Q199" s="10">
        <f t="shared" si="17"/>
        <v>42923.208333333328</v>
      </c>
      <c r="R199" t="b">
        <v>0</v>
      </c>
      <c r="S199" t="b">
        <v>0</v>
      </c>
      <c r="T199" t="s">
        <v>53</v>
      </c>
      <c r="U199" t="s">
        <v>2039</v>
      </c>
      <c r="V199" t="s">
        <v>2047</v>
      </c>
    </row>
    <row r="200" spans="1:22" ht="31.2" x14ac:dyDescent="0.3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5">
        <f t="shared" si="15"/>
        <v>9.5585443037974684</v>
      </c>
      <c r="G200" t="s">
        <v>14</v>
      </c>
      <c r="H200">
        <v>168</v>
      </c>
      <c r="I200" s="6">
        <f t="shared" si="18"/>
        <v>35.958333333333336</v>
      </c>
      <c r="J200" t="s">
        <v>21</v>
      </c>
      <c r="K200" t="s">
        <v>22</v>
      </c>
      <c r="L200">
        <v>1</v>
      </c>
      <c r="M200" s="6">
        <f t="shared" si="19"/>
        <v>35.958333333333336</v>
      </c>
      <c r="N200">
        <v>1281070800</v>
      </c>
      <c r="O200">
        <v>1283576400</v>
      </c>
      <c r="P200" s="10">
        <f t="shared" si="16"/>
        <v>40396.208333333336</v>
      </c>
      <c r="Q200" s="10">
        <f t="shared" si="17"/>
        <v>40425.208333333336</v>
      </c>
      <c r="R200" t="b">
        <v>0</v>
      </c>
      <c r="S200" t="b">
        <v>0</v>
      </c>
      <c r="T200" t="s">
        <v>50</v>
      </c>
      <c r="U200" t="s">
        <v>2036</v>
      </c>
      <c r="V200" t="s">
        <v>2046</v>
      </c>
    </row>
    <row r="201" spans="1:22" ht="31.2" x14ac:dyDescent="0.3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5">
        <f t="shared" si="15"/>
        <v>53.777777777777779</v>
      </c>
      <c r="G201" t="s">
        <v>14</v>
      </c>
      <c r="H201">
        <v>13</v>
      </c>
      <c r="I201" s="6">
        <f t="shared" si="18"/>
        <v>74.461538461538467</v>
      </c>
      <c r="J201" t="s">
        <v>21</v>
      </c>
      <c r="K201" t="s">
        <v>22</v>
      </c>
      <c r="L201">
        <v>1</v>
      </c>
      <c r="M201" s="6">
        <f t="shared" si="19"/>
        <v>74.461538461538467</v>
      </c>
      <c r="N201">
        <v>1436245200</v>
      </c>
      <c r="O201">
        <v>1436590800</v>
      </c>
      <c r="P201" s="10">
        <f t="shared" si="16"/>
        <v>42192.208333333328</v>
      </c>
      <c r="Q201" s="10">
        <f t="shared" si="17"/>
        <v>42196.208333333328</v>
      </c>
      <c r="R201" t="b">
        <v>0</v>
      </c>
      <c r="S201" t="b">
        <v>0</v>
      </c>
      <c r="T201" t="s">
        <v>23</v>
      </c>
      <c r="U201" t="s">
        <v>2036</v>
      </c>
      <c r="V201" t="s">
        <v>2042</v>
      </c>
    </row>
    <row r="202" spans="1:22" ht="31.2" x14ac:dyDescent="0.3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5">
        <f t="shared" si="15"/>
        <v>2</v>
      </c>
      <c r="G202" t="s">
        <v>14</v>
      </c>
      <c r="H202">
        <v>1</v>
      </c>
      <c r="I202" s="6">
        <f t="shared" si="18"/>
        <v>2</v>
      </c>
      <c r="J202" t="s">
        <v>15</v>
      </c>
      <c r="K202" t="s">
        <v>16</v>
      </c>
      <c r="L202">
        <v>0.74</v>
      </c>
      <c r="M202" s="6">
        <f t="shared" si="19"/>
        <v>1.48</v>
      </c>
      <c r="N202">
        <v>1269493200</v>
      </c>
      <c r="O202">
        <v>1270443600</v>
      </c>
      <c r="P202" s="10">
        <f t="shared" si="16"/>
        <v>40262.208333333336</v>
      </c>
      <c r="Q202" s="10">
        <f t="shared" si="17"/>
        <v>40273.208333333336</v>
      </c>
      <c r="R202" t="b">
        <v>0</v>
      </c>
      <c r="S202" t="b">
        <v>0</v>
      </c>
      <c r="T202" t="s">
        <v>33</v>
      </c>
      <c r="U202" t="s">
        <v>2038</v>
      </c>
      <c r="V202" t="s">
        <v>2044</v>
      </c>
    </row>
    <row r="203" spans="1:22" ht="31.2" x14ac:dyDescent="0.3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5">
        <f t="shared" si="15"/>
        <v>681.19047619047615</v>
      </c>
      <c r="G203" t="s">
        <v>20</v>
      </c>
      <c r="H203">
        <v>157</v>
      </c>
      <c r="I203" s="6">
        <f t="shared" si="18"/>
        <v>91.114649681528661</v>
      </c>
      <c r="J203" t="s">
        <v>21</v>
      </c>
      <c r="K203" t="s">
        <v>22</v>
      </c>
      <c r="L203">
        <v>1</v>
      </c>
      <c r="M203" s="6">
        <f t="shared" si="19"/>
        <v>91.114649681528661</v>
      </c>
      <c r="N203">
        <v>1406264400</v>
      </c>
      <c r="O203">
        <v>1407819600</v>
      </c>
      <c r="P203" s="10">
        <f t="shared" si="16"/>
        <v>41845.208333333336</v>
      </c>
      <c r="Q203" s="10">
        <f t="shared" si="17"/>
        <v>41863.208333333336</v>
      </c>
      <c r="R203" t="b">
        <v>0</v>
      </c>
      <c r="S203" t="b">
        <v>0</v>
      </c>
      <c r="T203" t="s">
        <v>28</v>
      </c>
      <c r="U203" t="s">
        <v>2037</v>
      </c>
      <c r="V203" t="s">
        <v>2043</v>
      </c>
    </row>
    <row r="204" spans="1:22" ht="31.2" x14ac:dyDescent="0.3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5">
        <f t="shared" si="15"/>
        <v>78.831325301204828</v>
      </c>
      <c r="G204" t="s">
        <v>74</v>
      </c>
      <c r="H204">
        <v>82</v>
      </c>
      <c r="I204" s="6">
        <f t="shared" si="18"/>
        <v>79.792682926829272</v>
      </c>
      <c r="J204" t="s">
        <v>21</v>
      </c>
      <c r="K204" t="s">
        <v>22</v>
      </c>
      <c r="L204">
        <v>1</v>
      </c>
      <c r="M204" s="6">
        <f t="shared" si="19"/>
        <v>79.792682926829272</v>
      </c>
      <c r="N204">
        <v>1317531600</v>
      </c>
      <c r="O204">
        <v>1317877200</v>
      </c>
      <c r="P204" s="10">
        <f t="shared" si="16"/>
        <v>40818.208333333336</v>
      </c>
      <c r="Q204" s="10">
        <f t="shared" si="17"/>
        <v>40822.208333333336</v>
      </c>
      <c r="R204" t="b">
        <v>0</v>
      </c>
      <c r="S204" t="b">
        <v>0</v>
      </c>
      <c r="T204" t="s">
        <v>17</v>
      </c>
      <c r="U204" t="s">
        <v>2035</v>
      </c>
      <c r="V204" t="s">
        <v>2041</v>
      </c>
    </row>
    <row r="205" spans="1:22" ht="31.2" x14ac:dyDescent="0.3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5">
        <f t="shared" si="15"/>
        <v>134.40792216817235</v>
      </c>
      <c r="G205" t="s">
        <v>20</v>
      </c>
      <c r="H205">
        <v>4498</v>
      </c>
      <c r="I205" s="6">
        <f t="shared" si="18"/>
        <v>42.999777678968428</v>
      </c>
      <c r="J205" t="s">
        <v>26</v>
      </c>
      <c r="K205" t="s">
        <v>27</v>
      </c>
      <c r="L205">
        <v>0.69</v>
      </c>
      <c r="M205" s="6">
        <f t="shared" si="19"/>
        <v>29.669846598488213</v>
      </c>
      <c r="N205">
        <v>1484632800</v>
      </c>
      <c r="O205">
        <v>1484805600</v>
      </c>
      <c r="P205" s="10">
        <f t="shared" si="16"/>
        <v>42752.25</v>
      </c>
      <c r="Q205" s="10">
        <f t="shared" si="17"/>
        <v>42754.25</v>
      </c>
      <c r="R205" t="b">
        <v>0</v>
      </c>
      <c r="S205" t="b">
        <v>0</v>
      </c>
      <c r="T205" t="s">
        <v>33</v>
      </c>
      <c r="U205" t="s">
        <v>2038</v>
      </c>
      <c r="V205" t="s">
        <v>2044</v>
      </c>
    </row>
    <row r="206" spans="1:22" ht="31.2" x14ac:dyDescent="0.3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5">
        <f t="shared" si="15"/>
        <v>3.3719999999999999</v>
      </c>
      <c r="G206" t="s">
        <v>14</v>
      </c>
      <c r="H206">
        <v>40</v>
      </c>
      <c r="I206" s="6">
        <f t="shared" si="18"/>
        <v>63.225000000000001</v>
      </c>
      <c r="J206" t="s">
        <v>21</v>
      </c>
      <c r="K206" t="s">
        <v>22</v>
      </c>
      <c r="L206">
        <v>1</v>
      </c>
      <c r="M206" s="6">
        <f t="shared" si="19"/>
        <v>63.225000000000001</v>
      </c>
      <c r="N206">
        <v>1301806800</v>
      </c>
      <c r="O206">
        <v>1302670800</v>
      </c>
      <c r="P206" s="10">
        <f t="shared" si="16"/>
        <v>40636.208333333336</v>
      </c>
      <c r="Q206" s="10">
        <f t="shared" si="17"/>
        <v>40646.208333333336</v>
      </c>
      <c r="R206" t="b">
        <v>0</v>
      </c>
      <c r="S206" t="b">
        <v>0</v>
      </c>
      <c r="T206" t="s">
        <v>159</v>
      </c>
      <c r="U206" t="s">
        <v>2036</v>
      </c>
      <c r="V206" t="s">
        <v>2060</v>
      </c>
    </row>
    <row r="207" spans="1:22" x14ac:dyDescent="0.3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5">
        <f t="shared" si="15"/>
        <v>431.84615384615387</v>
      </c>
      <c r="G207" t="s">
        <v>20</v>
      </c>
      <c r="H207">
        <v>80</v>
      </c>
      <c r="I207" s="6">
        <f t="shared" si="18"/>
        <v>70.174999999999997</v>
      </c>
      <c r="J207" t="s">
        <v>21</v>
      </c>
      <c r="K207" t="s">
        <v>22</v>
      </c>
      <c r="L207">
        <v>1</v>
      </c>
      <c r="M207" s="6">
        <f t="shared" si="19"/>
        <v>70.174999999999997</v>
      </c>
      <c r="N207">
        <v>1539752400</v>
      </c>
      <c r="O207">
        <v>1540789200</v>
      </c>
      <c r="P207" s="10">
        <f t="shared" si="16"/>
        <v>43390.208333333328</v>
      </c>
      <c r="Q207" s="10">
        <f t="shared" si="17"/>
        <v>43402.208333333328</v>
      </c>
      <c r="R207" t="b">
        <v>1</v>
      </c>
      <c r="S207" t="b">
        <v>0</v>
      </c>
      <c r="T207" t="s">
        <v>33</v>
      </c>
      <c r="U207" t="s">
        <v>2038</v>
      </c>
      <c r="V207" t="s">
        <v>2044</v>
      </c>
    </row>
    <row r="208" spans="1:22" ht="31.2" x14ac:dyDescent="0.3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5">
        <f t="shared" si="15"/>
        <v>38.844444444444441</v>
      </c>
      <c r="G208" t="s">
        <v>74</v>
      </c>
      <c r="H208">
        <v>57</v>
      </c>
      <c r="I208" s="6">
        <f t="shared" si="18"/>
        <v>61.333333333333336</v>
      </c>
      <c r="J208" t="s">
        <v>21</v>
      </c>
      <c r="K208" t="s">
        <v>22</v>
      </c>
      <c r="L208">
        <v>1</v>
      </c>
      <c r="M208" s="6">
        <f t="shared" si="19"/>
        <v>61.333333333333336</v>
      </c>
      <c r="N208">
        <v>1267250400</v>
      </c>
      <c r="O208">
        <v>1268028000</v>
      </c>
      <c r="P208" s="10">
        <f t="shared" si="16"/>
        <v>40236.25</v>
      </c>
      <c r="Q208" s="10">
        <f t="shared" si="17"/>
        <v>40245.25</v>
      </c>
      <c r="R208" t="b">
        <v>0</v>
      </c>
      <c r="S208" t="b">
        <v>0</v>
      </c>
      <c r="T208" t="s">
        <v>119</v>
      </c>
      <c r="U208" t="s">
        <v>2040</v>
      </c>
      <c r="V208" t="s">
        <v>2055</v>
      </c>
    </row>
    <row r="209" spans="1:22" ht="31.2" x14ac:dyDescent="0.3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5">
        <f t="shared" si="15"/>
        <v>425.7</v>
      </c>
      <c r="G209" t="s">
        <v>20</v>
      </c>
      <c r="H209">
        <v>43</v>
      </c>
      <c r="I209" s="6">
        <f t="shared" si="18"/>
        <v>99</v>
      </c>
      <c r="J209" t="s">
        <v>21</v>
      </c>
      <c r="K209" t="s">
        <v>22</v>
      </c>
      <c r="L209">
        <v>1</v>
      </c>
      <c r="M209" s="6">
        <f t="shared" si="19"/>
        <v>99</v>
      </c>
      <c r="N209">
        <v>1535432400</v>
      </c>
      <c r="O209">
        <v>1537160400</v>
      </c>
      <c r="P209" s="10">
        <f t="shared" si="16"/>
        <v>43340.208333333328</v>
      </c>
      <c r="Q209" s="10">
        <f t="shared" si="17"/>
        <v>43360.208333333328</v>
      </c>
      <c r="R209" t="b">
        <v>0</v>
      </c>
      <c r="S209" t="b">
        <v>1</v>
      </c>
      <c r="T209" t="s">
        <v>23</v>
      </c>
      <c r="U209" t="s">
        <v>2036</v>
      </c>
      <c r="V209" t="s">
        <v>2042</v>
      </c>
    </row>
    <row r="210" spans="1:22" ht="31.2" x14ac:dyDescent="0.3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5">
        <f t="shared" si="15"/>
        <v>101.12239715591672</v>
      </c>
      <c r="G210" t="s">
        <v>20</v>
      </c>
      <c r="H210">
        <v>2053</v>
      </c>
      <c r="I210" s="6">
        <f t="shared" si="18"/>
        <v>96.984900146127615</v>
      </c>
      <c r="J210" t="s">
        <v>21</v>
      </c>
      <c r="K210" t="s">
        <v>22</v>
      </c>
      <c r="L210">
        <v>1</v>
      </c>
      <c r="M210" s="6">
        <f t="shared" si="19"/>
        <v>96.984900146127615</v>
      </c>
      <c r="N210">
        <v>1510207200</v>
      </c>
      <c r="O210">
        <v>1512280800</v>
      </c>
      <c r="P210" s="10">
        <f t="shared" si="16"/>
        <v>43048.25</v>
      </c>
      <c r="Q210" s="10">
        <f t="shared" si="17"/>
        <v>43072.25</v>
      </c>
      <c r="R210" t="b">
        <v>0</v>
      </c>
      <c r="S210" t="b">
        <v>0</v>
      </c>
      <c r="T210" t="s">
        <v>42</v>
      </c>
      <c r="U210" t="s">
        <v>2039</v>
      </c>
      <c r="V210" t="s">
        <v>2045</v>
      </c>
    </row>
    <row r="211" spans="1:22" ht="31.2" x14ac:dyDescent="0.3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5">
        <f t="shared" si="15"/>
        <v>21.188688946015425</v>
      </c>
      <c r="G211" t="s">
        <v>47</v>
      </c>
      <c r="H211">
        <v>808</v>
      </c>
      <c r="I211" s="6">
        <f t="shared" si="18"/>
        <v>51.004950495049506</v>
      </c>
      <c r="J211" t="s">
        <v>26</v>
      </c>
      <c r="K211" t="s">
        <v>27</v>
      </c>
      <c r="L211">
        <v>0.69</v>
      </c>
      <c r="M211" s="6">
        <f t="shared" si="19"/>
        <v>35.193415841584155</v>
      </c>
      <c r="N211">
        <v>1462510800</v>
      </c>
      <c r="O211">
        <v>1463115600</v>
      </c>
      <c r="P211" s="10">
        <f t="shared" si="16"/>
        <v>42496.208333333328</v>
      </c>
      <c r="Q211" s="10">
        <f t="shared" si="17"/>
        <v>42503.208333333328</v>
      </c>
      <c r="R211" t="b">
        <v>0</v>
      </c>
      <c r="S211" t="b">
        <v>0</v>
      </c>
      <c r="T211" t="s">
        <v>42</v>
      </c>
      <c r="U211" t="s">
        <v>2039</v>
      </c>
      <c r="V211" t="s">
        <v>2045</v>
      </c>
    </row>
    <row r="212" spans="1:22" ht="31.2" x14ac:dyDescent="0.3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5">
        <f t="shared" si="15"/>
        <v>67.425531914893625</v>
      </c>
      <c r="G212" t="s">
        <v>14</v>
      </c>
      <c r="H212">
        <v>226</v>
      </c>
      <c r="I212" s="6">
        <f t="shared" si="18"/>
        <v>28.044247787610619</v>
      </c>
      <c r="J212" t="s">
        <v>36</v>
      </c>
      <c r="K212" t="s">
        <v>37</v>
      </c>
      <c r="L212">
        <v>0.15</v>
      </c>
      <c r="M212" s="6">
        <f t="shared" si="19"/>
        <v>4.2066371681415928</v>
      </c>
      <c r="N212">
        <v>1488520800</v>
      </c>
      <c r="O212">
        <v>1490850000</v>
      </c>
      <c r="P212" s="10">
        <f t="shared" si="16"/>
        <v>42797.25</v>
      </c>
      <c r="Q212" s="10">
        <f t="shared" si="17"/>
        <v>42824.208333333328</v>
      </c>
      <c r="R212" t="b">
        <v>0</v>
      </c>
      <c r="S212" t="b">
        <v>0</v>
      </c>
      <c r="T212" t="s">
        <v>474</v>
      </c>
      <c r="U212" t="s">
        <v>2039</v>
      </c>
      <c r="V212" t="s">
        <v>2065</v>
      </c>
    </row>
    <row r="213" spans="1:22" ht="31.2" x14ac:dyDescent="0.3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5">
        <f t="shared" si="15"/>
        <v>94.923371647509583</v>
      </c>
      <c r="G213" t="s">
        <v>14</v>
      </c>
      <c r="H213">
        <v>1625</v>
      </c>
      <c r="I213" s="6">
        <f t="shared" si="18"/>
        <v>60.984615384615381</v>
      </c>
      <c r="J213" t="s">
        <v>21</v>
      </c>
      <c r="K213" t="s">
        <v>22</v>
      </c>
      <c r="L213">
        <v>1</v>
      </c>
      <c r="M213" s="6">
        <f t="shared" si="19"/>
        <v>60.984615384615381</v>
      </c>
      <c r="N213">
        <v>1377579600</v>
      </c>
      <c r="O213">
        <v>1379653200</v>
      </c>
      <c r="P213" s="10">
        <f t="shared" si="16"/>
        <v>41513.208333333336</v>
      </c>
      <c r="Q213" s="10">
        <f t="shared" si="17"/>
        <v>41537.208333333336</v>
      </c>
      <c r="R213" t="b">
        <v>0</v>
      </c>
      <c r="S213" t="b">
        <v>0</v>
      </c>
      <c r="T213" t="s">
        <v>33</v>
      </c>
      <c r="U213" t="s">
        <v>2038</v>
      </c>
      <c r="V213" t="s">
        <v>2044</v>
      </c>
    </row>
    <row r="214" spans="1:22" ht="46.8" x14ac:dyDescent="0.3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5">
        <f t="shared" si="15"/>
        <v>151.85185185185185</v>
      </c>
      <c r="G214" t="s">
        <v>20</v>
      </c>
      <c r="H214">
        <v>168</v>
      </c>
      <c r="I214" s="6">
        <f t="shared" si="18"/>
        <v>73.214285714285708</v>
      </c>
      <c r="J214" t="s">
        <v>21</v>
      </c>
      <c r="K214" t="s">
        <v>22</v>
      </c>
      <c r="L214">
        <v>1</v>
      </c>
      <c r="M214" s="6">
        <f t="shared" si="19"/>
        <v>73.214285714285708</v>
      </c>
      <c r="N214">
        <v>1576389600</v>
      </c>
      <c r="O214">
        <v>1580364000</v>
      </c>
      <c r="P214" s="10">
        <f t="shared" si="16"/>
        <v>43814.25</v>
      </c>
      <c r="Q214" s="10">
        <f t="shared" si="17"/>
        <v>43860.25</v>
      </c>
      <c r="R214" t="b">
        <v>0</v>
      </c>
      <c r="S214" t="b">
        <v>0</v>
      </c>
      <c r="T214" t="s">
        <v>33</v>
      </c>
      <c r="U214" t="s">
        <v>2038</v>
      </c>
      <c r="V214" t="s">
        <v>2044</v>
      </c>
    </row>
    <row r="215" spans="1:22" ht="46.8" x14ac:dyDescent="0.3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5">
        <f t="shared" si="15"/>
        <v>195.16382252559728</v>
      </c>
      <c r="G215" t="s">
        <v>20</v>
      </c>
      <c r="H215">
        <v>4289</v>
      </c>
      <c r="I215" s="6">
        <f t="shared" si="18"/>
        <v>39.997435299603637</v>
      </c>
      <c r="J215" t="s">
        <v>21</v>
      </c>
      <c r="K215" t="s">
        <v>22</v>
      </c>
      <c r="L215">
        <v>1</v>
      </c>
      <c r="M215" s="6">
        <f t="shared" si="19"/>
        <v>39.997435299603637</v>
      </c>
      <c r="N215">
        <v>1289019600</v>
      </c>
      <c r="O215">
        <v>1289714400</v>
      </c>
      <c r="P215" s="10">
        <f t="shared" si="16"/>
        <v>40488.208333333336</v>
      </c>
      <c r="Q215" s="10">
        <f t="shared" si="17"/>
        <v>40496.25</v>
      </c>
      <c r="R215" t="b">
        <v>0</v>
      </c>
      <c r="S215" t="b">
        <v>1</v>
      </c>
      <c r="T215" t="s">
        <v>60</v>
      </c>
      <c r="U215" t="s">
        <v>2036</v>
      </c>
      <c r="V215" t="s">
        <v>2048</v>
      </c>
    </row>
    <row r="216" spans="1:22" ht="31.2" x14ac:dyDescent="0.3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5">
        <f t="shared" si="15"/>
        <v>1023.1428571428571</v>
      </c>
      <c r="G216" t="s">
        <v>20</v>
      </c>
      <c r="H216">
        <v>165</v>
      </c>
      <c r="I216" s="6">
        <f t="shared" si="18"/>
        <v>86.812121212121212</v>
      </c>
      <c r="J216" t="s">
        <v>21</v>
      </c>
      <c r="K216" t="s">
        <v>22</v>
      </c>
      <c r="L216">
        <v>1</v>
      </c>
      <c r="M216" s="6">
        <f t="shared" si="19"/>
        <v>86.812121212121212</v>
      </c>
      <c r="N216">
        <v>1282194000</v>
      </c>
      <c r="O216">
        <v>1282712400</v>
      </c>
      <c r="P216" s="10">
        <f t="shared" si="16"/>
        <v>40409.208333333336</v>
      </c>
      <c r="Q216" s="10">
        <f t="shared" si="17"/>
        <v>40415.208333333336</v>
      </c>
      <c r="R216" t="b">
        <v>0</v>
      </c>
      <c r="S216" t="b">
        <v>0</v>
      </c>
      <c r="T216" t="s">
        <v>23</v>
      </c>
      <c r="U216" t="s">
        <v>2036</v>
      </c>
      <c r="V216" t="s">
        <v>2042</v>
      </c>
    </row>
    <row r="217" spans="1:22" ht="31.2" x14ac:dyDescent="0.3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5">
        <f t="shared" si="15"/>
        <v>3.841836734693878</v>
      </c>
      <c r="G217" t="s">
        <v>14</v>
      </c>
      <c r="H217">
        <v>143</v>
      </c>
      <c r="I217" s="6">
        <f t="shared" si="18"/>
        <v>42.125874125874127</v>
      </c>
      <c r="J217" t="s">
        <v>21</v>
      </c>
      <c r="K217" t="s">
        <v>22</v>
      </c>
      <c r="L217">
        <v>1</v>
      </c>
      <c r="M217" s="6">
        <f t="shared" si="19"/>
        <v>42.125874125874127</v>
      </c>
      <c r="N217">
        <v>1550037600</v>
      </c>
      <c r="O217">
        <v>1550210400</v>
      </c>
      <c r="P217" s="10">
        <f t="shared" si="16"/>
        <v>43509.25</v>
      </c>
      <c r="Q217" s="10">
        <f t="shared" si="17"/>
        <v>43511.25</v>
      </c>
      <c r="R217" t="b">
        <v>0</v>
      </c>
      <c r="S217" t="b">
        <v>0</v>
      </c>
      <c r="T217" t="s">
        <v>33</v>
      </c>
      <c r="U217" t="s">
        <v>2038</v>
      </c>
      <c r="V217" t="s">
        <v>2044</v>
      </c>
    </row>
    <row r="218" spans="1:22" ht="31.2" x14ac:dyDescent="0.3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5">
        <f t="shared" si="15"/>
        <v>155.07066557107643</v>
      </c>
      <c r="G218" t="s">
        <v>20</v>
      </c>
      <c r="H218">
        <v>1815</v>
      </c>
      <c r="I218" s="6">
        <f t="shared" si="18"/>
        <v>103.97851239669421</v>
      </c>
      <c r="J218" t="s">
        <v>21</v>
      </c>
      <c r="K218" t="s">
        <v>22</v>
      </c>
      <c r="L218">
        <v>1</v>
      </c>
      <c r="M218" s="6">
        <f t="shared" si="19"/>
        <v>103.97851239669421</v>
      </c>
      <c r="N218">
        <v>1321941600</v>
      </c>
      <c r="O218">
        <v>1322114400</v>
      </c>
      <c r="P218" s="10">
        <f t="shared" si="16"/>
        <v>40869.25</v>
      </c>
      <c r="Q218" s="10">
        <f t="shared" si="17"/>
        <v>40871.25</v>
      </c>
      <c r="R218" t="b">
        <v>0</v>
      </c>
      <c r="S218" t="b">
        <v>0</v>
      </c>
      <c r="T218" t="s">
        <v>33</v>
      </c>
      <c r="U218" t="s">
        <v>2038</v>
      </c>
      <c r="V218" t="s">
        <v>2044</v>
      </c>
    </row>
    <row r="219" spans="1:22" ht="31.2" x14ac:dyDescent="0.3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5">
        <f t="shared" si="15"/>
        <v>44.753477588871718</v>
      </c>
      <c r="G219" t="s">
        <v>14</v>
      </c>
      <c r="H219">
        <v>934</v>
      </c>
      <c r="I219" s="6">
        <f t="shared" si="18"/>
        <v>62.003211991434689</v>
      </c>
      <c r="J219" t="s">
        <v>21</v>
      </c>
      <c r="K219" t="s">
        <v>22</v>
      </c>
      <c r="L219">
        <v>1</v>
      </c>
      <c r="M219" s="6">
        <f t="shared" si="19"/>
        <v>62.003211991434689</v>
      </c>
      <c r="N219">
        <v>1556427600</v>
      </c>
      <c r="O219">
        <v>1557205200</v>
      </c>
      <c r="P219" s="10">
        <f t="shared" si="16"/>
        <v>43583.208333333328</v>
      </c>
      <c r="Q219" s="10">
        <f t="shared" si="17"/>
        <v>43592.208333333328</v>
      </c>
      <c r="R219" t="b">
        <v>0</v>
      </c>
      <c r="S219" t="b">
        <v>0</v>
      </c>
      <c r="T219" t="s">
        <v>474</v>
      </c>
      <c r="U219" t="s">
        <v>2039</v>
      </c>
      <c r="V219" t="s">
        <v>2065</v>
      </c>
    </row>
    <row r="220" spans="1:22" ht="31.2" x14ac:dyDescent="0.3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5">
        <f t="shared" si="15"/>
        <v>215.94736842105263</v>
      </c>
      <c r="G220" t="s">
        <v>20</v>
      </c>
      <c r="H220">
        <v>397</v>
      </c>
      <c r="I220" s="6">
        <f t="shared" si="18"/>
        <v>31.005037783375315</v>
      </c>
      <c r="J220" t="s">
        <v>40</v>
      </c>
      <c r="K220" t="s">
        <v>41</v>
      </c>
      <c r="L220">
        <v>1.35</v>
      </c>
      <c r="M220" s="6">
        <f t="shared" si="19"/>
        <v>41.856801007556676</v>
      </c>
      <c r="N220">
        <v>1320991200</v>
      </c>
      <c r="O220">
        <v>1323928800</v>
      </c>
      <c r="P220" s="10">
        <f t="shared" si="16"/>
        <v>40858.25</v>
      </c>
      <c r="Q220" s="10">
        <f t="shared" si="17"/>
        <v>40892.25</v>
      </c>
      <c r="R220" t="b">
        <v>0</v>
      </c>
      <c r="S220" t="b">
        <v>1</v>
      </c>
      <c r="T220" t="s">
        <v>100</v>
      </c>
      <c r="U220" t="s">
        <v>2039</v>
      </c>
      <c r="V220" t="s">
        <v>2054</v>
      </c>
    </row>
    <row r="221" spans="1:22" ht="31.2" x14ac:dyDescent="0.3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5">
        <f t="shared" si="15"/>
        <v>332.12709832134288</v>
      </c>
      <c r="G221" t="s">
        <v>20</v>
      </c>
      <c r="H221">
        <v>1539</v>
      </c>
      <c r="I221" s="6">
        <f t="shared" si="18"/>
        <v>89.991552956465242</v>
      </c>
      <c r="J221" t="s">
        <v>21</v>
      </c>
      <c r="K221" t="s">
        <v>22</v>
      </c>
      <c r="L221">
        <v>1</v>
      </c>
      <c r="M221" s="6">
        <f t="shared" si="19"/>
        <v>89.991552956465242</v>
      </c>
      <c r="N221">
        <v>1345093200</v>
      </c>
      <c r="O221">
        <v>1346130000</v>
      </c>
      <c r="P221" s="10">
        <f t="shared" si="16"/>
        <v>41137.208333333336</v>
      </c>
      <c r="Q221" s="10">
        <f t="shared" si="17"/>
        <v>41149.208333333336</v>
      </c>
      <c r="R221" t="b">
        <v>0</v>
      </c>
      <c r="S221" t="b">
        <v>0</v>
      </c>
      <c r="T221" t="s">
        <v>71</v>
      </c>
      <c r="U221" t="s">
        <v>2039</v>
      </c>
      <c r="V221" t="s">
        <v>2051</v>
      </c>
    </row>
    <row r="222" spans="1:22" ht="31.2" x14ac:dyDescent="0.3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5">
        <f t="shared" si="15"/>
        <v>8.4430379746835449</v>
      </c>
      <c r="G222" t="s">
        <v>14</v>
      </c>
      <c r="H222">
        <v>17</v>
      </c>
      <c r="I222" s="6">
        <f t="shared" si="18"/>
        <v>39.235294117647058</v>
      </c>
      <c r="J222" t="s">
        <v>21</v>
      </c>
      <c r="K222" t="s">
        <v>22</v>
      </c>
      <c r="L222">
        <v>1</v>
      </c>
      <c r="M222" s="6">
        <f t="shared" si="19"/>
        <v>39.235294117647058</v>
      </c>
      <c r="N222">
        <v>1309496400</v>
      </c>
      <c r="O222">
        <v>1311051600</v>
      </c>
      <c r="P222" s="10">
        <f t="shared" si="16"/>
        <v>40725.208333333336</v>
      </c>
      <c r="Q222" s="10">
        <f t="shared" si="17"/>
        <v>40743.208333333336</v>
      </c>
      <c r="R222" t="b">
        <v>1</v>
      </c>
      <c r="S222" t="b">
        <v>0</v>
      </c>
      <c r="T222" t="s">
        <v>33</v>
      </c>
      <c r="U222" t="s">
        <v>2038</v>
      </c>
      <c r="V222" t="s">
        <v>2044</v>
      </c>
    </row>
    <row r="223" spans="1:22" ht="46.8" x14ac:dyDescent="0.3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5">
        <f t="shared" si="15"/>
        <v>98.625514403292186</v>
      </c>
      <c r="G223" t="s">
        <v>14</v>
      </c>
      <c r="H223">
        <v>2179</v>
      </c>
      <c r="I223" s="6">
        <f t="shared" si="18"/>
        <v>54.993116108306566</v>
      </c>
      <c r="J223" t="s">
        <v>21</v>
      </c>
      <c r="K223" t="s">
        <v>22</v>
      </c>
      <c r="L223">
        <v>1</v>
      </c>
      <c r="M223" s="6">
        <f t="shared" si="19"/>
        <v>54.993116108306566</v>
      </c>
      <c r="N223">
        <v>1340254800</v>
      </c>
      <c r="O223">
        <v>1340427600</v>
      </c>
      <c r="P223" s="10">
        <f t="shared" si="16"/>
        <v>41081.208333333336</v>
      </c>
      <c r="Q223" s="10">
        <f t="shared" si="17"/>
        <v>41083.208333333336</v>
      </c>
      <c r="R223" t="b">
        <v>1</v>
      </c>
      <c r="S223" t="b">
        <v>0</v>
      </c>
      <c r="T223" t="s">
        <v>17</v>
      </c>
      <c r="U223" t="s">
        <v>2035</v>
      </c>
      <c r="V223" t="s">
        <v>2041</v>
      </c>
    </row>
    <row r="224" spans="1:22" ht="31.2" x14ac:dyDescent="0.3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5">
        <f t="shared" si="15"/>
        <v>137.97916666666669</v>
      </c>
      <c r="G224" t="s">
        <v>20</v>
      </c>
      <c r="H224">
        <v>138</v>
      </c>
      <c r="I224" s="6">
        <f t="shared" si="18"/>
        <v>47.992753623188406</v>
      </c>
      <c r="J224" t="s">
        <v>21</v>
      </c>
      <c r="K224" t="s">
        <v>22</v>
      </c>
      <c r="L224">
        <v>1</v>
      </c>
      <c r="M224" s="6">
        <f t="shared" si="19"/>
        <v>47.992753623188406</v>
      </c>
      <c r="N224">
        <v>1412226000</v>
      </c>
      <c r="O224">
        <v>1412312400</v>
      </c>
      <c r="P224" s="10">
        <f t="shared" si="16"/>
        <v>41914.208333333336</v>
      </c>
      <c r="Q224" s="10">
        <f t="shared" si="17"/>
        <v>41915.208333333336</v>
      </c>
      <c r="R224" t="b">
        <v>0</v>
      </c>
      <c r="S224" t="b">
        <v>0</v>
      </c>
      <c r="T224" t="s">
        <v>122</v>
      </c>
      <c r="U224" t="s">
        <v>2056</v>
      </c>
      <c r="V224" t="s">
        <v>2057</v>
      </c>
    </row>
    <row r="225" spans="1:22" ht="31.2" x14ac:dyDescent="0.3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5">
        <f t="shared" si="15"/>
        <v>93.81099656357388</v>
      </c>
      <c r="G225" t="s">
        <v>14</v>
      </c>
      <c r="H225">
        <v>931</v>
      </c>
      <c r="I225" s="6">
        <f t="shared" si="18"/>
        <v>87.966702470461868</v>
      </c>
      <c r="J225" t="s">
        <v>21</v>
      </c>
      <c r="K225" t="s">
        <v>22</v>
      </c>
      <c r="L225">
        <v>1</v>
      </c>
      <c r="M225" s="6">
        <f t="shared" si="19"/>
        <v>87.966702470461868</v>
      </c>
      <c r="N225">
        <v>1458104400</v>
      </c>
      <c r="O225">
        <v>1459314000</v>
      </c>
      <c r="P225" s="10">
        <f t="shared" si="16"/>
        <v>42445.208333333328</v>
      </c>
      <c r="Q225" s="10">
        <f t="shared" si="17"/>
        <v>42459.208333333328</v>
      </c>
      <c r="R225" t="b">
        <v>0</v>
      </c>
      <c r="S225" t="b">
        <v>0</v>
      </c>
      <c r="T225" t="s">
        <v>33</v>
      </c>
      <c r="U225" t="s">
        <v>2038</v>
      </c>
      <c r="V225" t="s">
        <v>2044</v>
      </c>
    </row>
    <row r="226" spans="1:22" ht="31.2" x14ac:dyDescent="0.3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5">
        <f t="shared" si="15"/>
        <v>403.63930885529157</v>
      </c>
      <c r="G226" t="s">
        <v>20</v>
      </c>
      <c r="H226">
        <v>3594</v>
      </c>
      <c r="I226" s="6">
        <f t="shared" si="18"/>
        <v>51.999165275459099</v>
      </c>
      <c r="J226" t="s">
        <v>21</v>
      </c>
      <c r="K226" t="s">
        <v>22</v>
      </c>
      <c r="L226">
        <v>1</v>
      </c>
      <c r="M226" s="6">
        <f t="shared" si="19"/>
        <v>51.999165275459099</v>
      </c>
      <c r="N226">
        <v>1411534800</v>
      </c>
      <c r="O226">
        <v>1415426400</v>
      </c>
      <c r="P226" s="10">
        <f t="shared" si="16"/>
        <v>41906.208333333336</v>
      </c>
      <c r="Q226" s="10">
        <f t="shared" si="17"/>
        <v>41951.25</v>
      </c>
      <c r="R226" t="b">
        <v>0</v>
      </c>
      <c r="S226" t="b">
        <v>0</v>
      </c>
      <c r="T226" t="s">
        <v>474</v>
      </c>
      <c r="U226" t="s">
        <v>2039</v>
      </c>
      <c r="V226" t="s">
        <v>2065</v>
      </c>
    </row>
    <row r="227" spans="1:22" ht="31.2" x14ac:dyDescent="0.3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5">
        <f t="shared" si="15"/>
        <v>260.1740412979351</v>
      </c>
      <c r="G227" t="s">
        <v>20</v>
      </c>
      <c r="H227">
        <v>5880</v>
      </c>
      <c r="I227" s="6">
        <f t="shared" si="18"/>
        <v>29.999659863945578</v>
      </c>
      <c r="J227" t="s">
        <v>21</v>
      </c>
      <c r="K227" t="s">
        <v>22</v>
      </c>
      <c r="L227">
        <v>1</v>
      </c>
      <c r="M227" s="6">
        <f t="shared" si="19"/>
        <v>29.999659863945578</v>
      </c>
      <c r="N227">
        <v>1399093200</v>
      </c>
      <c r="O227">
        <v>1399093200</v>
      </c>
      <c r="P227" s="10">
        <f t="shared" si="16"/>
        <v>41762.208333333336</v>
      </c>
      <c r="Q227" s="10">
        <f t="shared" si="17"/>
        <v>41762.208333333336</v>
      </c>
      <c r="R227" t="b">
        <v>1</v>
      </c>
      <c r="S227" t="b">
        <v>0</v>
      </c>
      <c r="T227" t="s">
        <v>23</v>
      </c>
      <c r="U227" t="s">
        <v>2036</v>
      </c>
      <c r="V227" t="s">
        <v>2042</v>
      </c>
    </row>
    <row r="228" spans="1:22" ht="31.2" x14ac:dyDescent="0.3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5">
        <f t="shared" si="15"/>
        <v>366.63333333333333</v>
      </c>
      <c r="G228" t="s">
        <v>20</v>
      </c>
      <c r="H228">
        <v>112</v>
      </c>
      <c r="I228" s="6">
        <f t="shared" si="18"/>
        <v>98.205357142857139</v>
      </c>
      <c r="J228" t="s">
        <v>21</v>
      </c>
      <c r="K228" t="s">
        <v>22</v>
      </c>
      <c r="L228">
        <v>1</v>
      </c>
      <c r="M228" s="6">
        <f t="shared" si="19"/>
        <v>98.205357142857139</v>
      </c>
      <c r="N228">
        <v>1270702800</v>
      </c>
      <c r="O228">
        <v>1273899600</v>
      </c>
      <c r="P228" s="10">
        <f t="shared" si="16"/>
        <v>40276.208333333336</v>
      </c>
      <c r="Q228" s="10">
        <f t="shared" si="17"/>
        <v>40313.208333333336</v>
      </c>
      <c r="R228" t="b">
        <v>0</v>
      </c>
      <c r="S228" t="b">
        <v>0</v>
      </c>
      <c r="T228" t="s">
        <v>122</v>
      </c>
      <c r="U228" t="s">
        <v>2056</v>
      </c>
      <c r="V228" t="s">
        <v>2057</v>
      </c>
    </row>
    <row r="229" spans="1:22" ht="31.2" x14ac:dyDescent="0.3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5">
        <f t="shared" si="15"/>
        <v>168.72085385878489</v>
      </c>
      <c r="G229" t="s">
        <v>20</v>
      </c>
      <c r="H229">
        <v>943</v>
      </c>
      <c r="I229" s="6">
        <f t="shared" si="18"/>
        <v>108.96182396606575</v>
      </c>
      <c r="J229" t="s">
        <v>21</v>
      </c>
      <c r="K229" t="s">
        <v>22</v>
      </c>
      <c r="L229">
        <v>1</v>
      </c>
      <c r="M229" s="6">
        <f t="shared" si="19"/>
        <v>108.96182396606575</v>
      </c>
      <c r="N229">
        <v>1431666000</v>
      </c>
      <c r="O229">
        <v>1432184400</v>
      </c>
      <c r="P229" s="10">
        <f t="shared" si="16"/>
        <v>42139.208333333328</v>
      </c>
      <c r="Q229" s="10">
        <f t="shared" si="17"/>
        <v>42145.208333333328</v>
      </c>
      <c r="R229" t="b">
        <v>0</v>
      </c>
      <c r="S229" t="b">
        <v>0</v>
      </c>
      <c r="T229" t="s">
        <v>292</v>
      </c>
      <c r="U229" t="s">
        <v>2052</v>
      </c>
      <c r="V229" t="s">
        <v>2063</v>
      </c>
    </row>
    <row r="230" spans="1:22" ht="31.2" x14ac:dyDescent="0.3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5">
        <f t="shared" si="15"/>
        <v>119.90717911530093</v>
      </c>
      <c r="G230" t="s">
        <v>20</v>
      </c>
      <c r="H230">
        <v>2468</v>
      </c>
      <c r="I230" s="6">
        <f t="shared" si="18"/>
        <v>66.998379254457049</v>
      </c>
      <c r="J230" t="s">
        <v>21</v>
      </c>
      <c r="K230" t="s">
        <v>22</v>
      </c>
      <c r="L230">
        <v>1</v>
      </c>
      <c r="M230" s="6">
        <f t="shared" si="19"/>
        <v>66.998379254457049</v>
      </c>
      <c r="N230">
        <v>1472619600</v>
      </c>
      <c r="O230">
        <v>1474779600</v>
      </c>
      <c r="P230" s="10">
        <f t="shared" si="16"/>
        <v>42613.208333333328</v>
      </c>
      <c r="Q230" s="10">
        <f t="shared" si="17"/>
        <v>42638.208333333328</v>
      </c>
      <c r="R230" t="b">
        <v>0</v>
      </c>
      <c r="S230" t="b">
        <v>0</v>
      </c>
      <c r="T230" t="s">
        <v>71</v>
      </c>
      <c r="U230" t="s">
        <v>2039</v>
      </c>
      <c r="V230" t="s">
        <v>2051</v>
      </c>
    </row>
    <row r="231" spans="1:22" ht="31.2" x14ac:dyDescent="0.3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5">
        <f t="shared" si="15"/>
        <v>193.68925233644859</v>
      </c>
      <c r="G231" t="s">
        <v>20</v>
      </c>
      <c r="H231">
        <v>2551</v>
      </c>
      <c r="I231" s="6">
        <f t="shared" si="18"/>
        <v>64.99333594668758</v>
      </c>
      <c r="J231" t="s">
        <v>21</v>
      </c>
      <c r="K231" t="s">
        <v>22</v>
      </c>
      <c r="L231">
        <v>1</v>
      </c>
      <c r="M231" s="6">
        <f t="shared" si="19"/>
        <v>64.99333594668758</v>
      </c>
      <c r="N231">
        <v>1496293200</v>
      </c>
      <c r="O231">
        <v>1500440400</v>
      </c>
      <c r="P231" s="10">
        <f t="shared" si="16"/>
        <v>42887.208333333328</v>
      </c>
      <c r="Q231" s="10">
        <f t="shared" si="17"/>
        <v>42935.208333333328</v>
      </c>
      <c r="R231" t="b">
        <v>0</v>
      </c>
      <c r="S231" t="b">
        <v>1</v>
      </c>
      <c r="T231" t="s">
        <v>292</v>
      </c>
      <c r="U231" t="s">
        <v>2052</v>
      </c>
      <c r="V231" t="s">
        <v>2063</v>
      </c>
    </row>
    <row r="232" spans="1:22" ht="31.2" x14ac:dyDescent="0.3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5">
        <f t="shared" si="15"/>
        <v>420.16666666666669</v>
      </c>
      <c r="G232" t="s">
        <v>20</v>
      </c>
      <c r="H232">
        <v>101</v>
      </c>
      <c r="I232" s="6">
        <f t="shared" si="18"/>
        <v>99.841584158415841</v>
      </c>
      <c r="J232" t="s">
        <v>21</v>
      </c>
      <c r="K232" t="s">
        <v>22</v>
      </c>
      <c r="L232">
        <v>1</v>
      </c>
      <c r="M232" s="6">
        <f t="shared" si="19"/>
        <v>99.841584158415841</v>
      </c>
      <c r="N232">
        <v>1575612000</v>
      </c>
      <c r="O232">
        <v>1575612000</v>
      </c>
      <c r="P232" s="10">
        <f t="shared" si="16"/>
        <v>43805.25</v>
      </c>
      <c r="Q232" s="10">
        <f t="shared" si="17"/>
        <v>43805.25</v>
      </c>
      <c r="R232" t="b">
        <v>0</v>
      </c>
      <c r="S232" t="b">
        <v>0</v>
      </c>
      <c r="T232" t="s">
        <v>89</v>
      </c>
      <c r="U232" t="s">
        <v>2052</v>
      </c>
      <c r="V232" t="s">
        <v>2053</v>
      </c>
    </row>
    <row r="233" spans="1:22" ht="31.2" x14ac:dyDescent="0.3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5">
        <f t="shared" si="15"/>
        <v>76.708333333333329</v>
      </c>
      <c r="G233" t="s">
        <v>74</v>
      </c>
      <c r="H233">
        <v>67</v>
      </c>
      <c r="I233" s="6">
        <f t="shared" si="18"/>
        <v>82.432835820895519</v>
      </c>
      <c r="J233" t="s">
        <v>21</v>
      </c>
      <c r="K233" t="s">
        <v>22</v>
      </c>
      <c r="L233">
        <v>1</v>
      </c>
      <c r="M233" s="6">
        <f t="shared" si="19"/>
        <v>82.432835820895519</v>
      </c>
      <c r="N233">
        <v>1369112400</v>
      </c>
      <c r="O233">
        <v>1374123600</v>
      </c>
      <c r="P233" s="10">
        <f t="shared" si="16"/>
        <v>41415.208333333336</v>
      </c>
      <c r="Q233" s="10">
        <f t="shared" si="17"/>
        <v>41473.208333333336</v>
      </c>
      <c r="R233" t="b">
        <v>0</v>
      </c>
      <c r="S233" t="b">
        <v>0</v>
      </c>
      <c r="T233" t="s">
        <v>33</v>
      </c>
      <c r="U233" t="s">
        <v>2038</v>
      </c>
      <c r="V233" t="s">
        <v>2044</v>
      </c>
    </row>
    <row r="234" spans="1:22" ht="31.2" x14ac:dyDescent="0.3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5">
        <f t="shared" si="15"/>
        <v>171.26470588235293</v>
      </c>
      <c r="G234" t="s">
        <v>20</v>
      </c>
      <c r="H234">
        <v>92</v>
      </c>
      <c r="I234" s="6">
        <f t="shared" si="18"/>
        <v>63.293478260869563</v>
      </c>
      <c r="J234" t="s">
        <v>21</v>
      </c>
      <c r="K234" t="s">
        <v>22</v>
      </c>
      <c r="L234">
        <v>1</v>
      </c>
      <c r="M234" s="6">
        <f t="shared" si="19"/>
        <v>63.293478260869563</v>
      </c>
      <c r="N234">
        <v>1469422800</v>
      </c>
      <c r="O234">
        <v>1469509200</v>
      </c>
      <c r="P234" s="10">
        <f t="shared" si="16"/>
        <v>42576.208333333328</v>
      </c>
      <c r="Q234" s="10">
        <f t="shared" si="17"/>
        <v>42577.208333333328</v>
      </c>
      <c r="R234" t="b">
        <v>0</v>
      </c>
      <c r="S234" t="b">
        <v>0</v>
      </c>
      <c r="T234" t="s">
        <v>33</v>
      </c>
      <c r="U234" t="s">
        <v>2038</v>
      </c>
      <c r="V234" t="s">
        <v>2044</v>
      </c>
    </row>
    <row r="235" spans="1:22" ht="31.2" x14ac:dyDescent="0.3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5">
        <f t="shared" si="15"/>
        <v>157.89473684210526</v>
      </c>
      <c r="G235" t="s">
        <v>20</v>
      </c>
      <c r="H235">
        <v>62</v>
      </c>
      <c r="I235" s="6">
        <f t="shared" si="18"/>
        <v>96.774193548387103</v>
      </c>
      <c r="J235" t="s">
        <v>21</v>
      </c>
      <c r="K235" t="s">
        <v>22</v>
      </c>
      <c r="L235">
        <v>1</v>
      </c>
      <c r="M235" s="6">
        <f t="shared" si="19"/>
        <v>96.774193548387103</v>
      </c>
      <c r="N235">
        <v>1307854800</v>
      </c>
      <c r="O235">
        <v>1309237200</v>
      </c>
      <c r="P235" s="10">
        <f t="shared" si="16"/>
        <v>40706.208333333336</v>
      </c>
      <c r="Q235" s="10">
        <f t="shared" si="17"/>
        <v>40722.208333333336</v>
      </c>
      <c r="R235" t="b">
        <v>0</v>
      </c>
      <c r="S235" t="b">
        <v>0</v>
      </c>
      <c r="T235" t="s">
        <v>71</v>
      </c>
      <c r="U235" t="s">
        <v>2039</v>
      </c>
      <c r="V235" t="s">
        <v>2051</v>
      </c>
    </row>
    <row r="236" spans="1:22" ht="31.2" x14ac:dyDescent="0.3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5">
        <f t="shared" si="15"/>
        <v>109.08</v>
      </c>
      <c r="G236" t="s">
        <v>20</v>
      </c>
      <c r="H236">
        <v>149</v>
      </c>
      <c r="I236" s="6">
        <f t="shared" si="18"/>
        <v>54.906040268456373</v>
      </c>
      <c r="J236" t="s">
        <v>107</v>
      </c>
      <c r="K236" t="s">
        <v>108</v>
      </c>
      <c r="L236">
        <v>1.1200000000000001</v>
      </c>
      <c r="M236" s="6">
        <f t="shared" si="19"/>
        <v>61.494765100671145</v>
      </c>
      <c r="N236">
        <v>1503378000</v>
      </c>
      <c r="O236">
        <v>1503982800</v>
      </c>
      <c r="P236" s="10">
        <f t="shared" si="16"/>
        <v>42969.208333333328</v>
      </c>
      <c r="Q236" s="10">
        <f t="shared" si="17"/>
        <v>42976.208333333328</v>
      </c>
      <c r="R236" t="b">
        <v>0</v>
      </c>
      <c r="S236" t="b">
        <v>1</v>
      </c>
      <c r="T236" t="s">
        <v>89</v>
      </c>
      <c r="U236" t="s">
        <v>2052</v>
      </c>
      <c r="V236" t="s">
        <v>2053</v>
      </c>
    </row>
    <row r="237" spans="1:22" ht="46.8" x14ac:dyDescent="0.3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5">
        <f t="shared" si="15"/>
        <v>41.732558139534881</v>
      </c>
      <c r="G237" t="s">
        <v>14</v>
      </c>
      <c r="H237">
        <v>92</v>
      </c>
      <c r="I237" s="6">
        <f t="shared" si="18"/>
        <v>39.010869565217391</v>
      </c>
      <c r="J237" t="s">
        <v>21</v>
      </c>
      <c r="K237" t="s">
        <v>22</v>
      </c>
      <c r="L237">
        <v>1</v>
      </c>
      <c r="M237" s="6">
        <f t="shared" si="19"/>
        <v>39.010869565217391</v>
      </c>
      <c r="N237">
        <v>1486965600</v>
      </c>
      <c r="O237">
        <v>1487397600</v>
      </c>
      <c r="P237" s="10">
        <f t="shared" si="16"/>
        <v>42779.25</v>
      </c>
      <c r="Q237" s="10">
        <f t="shared" si="17"/>
        <v>42784.25</v>
      </c>
      <c r="R237" t="b">
        <v>0</v>
      </c>
      <c r="S237" t="b">
        <v>0</v>
      </c>
      <c r="T237" t="s">
        <v>71</v>
      </c>
      <c r="U237" t="s">
        <v>2039</v>
      </c>
      <c r="V237" t="s">
        <v>2051</v>
      </c>
    </row>
    <row r="238" spans="1:22" ht="31.2" x14ac:dyDescent="0.3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5">
        <f t="shared" si="15"/>
        <v>10.944303797468354</v>
      </c>
      <c r="G238" t="s">
        <v>14</v>
      </c>
      <c r="H238">
        <v>57</v>
      </c>
      <c r="I238" s="6">
        <f t="shared" si="18"/>
        <v>75.84210526315789</v>
      </c>
      <c r="J238" t="s">
        <v>26</v>
      </c>
      <c r="K238" t="s">
        <v>27</v>
      </c>
      <c r="L238">
        <v>0.69</v>
      </c>
      <c r="M238" s="6">
        <f t="shared" si="19"/>
        <v>52.331052631578942</v>
      </c>
      <c r="N238">
        <v>1561438800</v>
      </c>
      <c r="O238">
        <v>1562043600</v>
      </c>
      <c r="P238" s="10">
        <f t="shared" si="16"/>
        <v>43641.208333333328</v>
      </c>
      <c r="Q238" s="10">
        <f t="shared" si="17"/>
        <v>43648.208333333328</v>
      </c>
      <c r="R238" t="b">
        <v>0</v>
      </c>
      <c r="S238" t="b">
        <v>1</v>
      </c>
      <c r="T238" t="s">
        <v>23</v>
      </c>
      <c r="U238" t="s">
        <v>2036</v>
      </c>
      <c r="V238" t="s">
        <v>2042</v>
      </c>
    </row>
    <row r="239" spans="1:22" ht="46.8" x14ac:dyDescent="0.3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5">
        <f t="shared" si="15"/>
        <v>159.3763440860215</v>
      </c>
      <c r="G239" t="s">
        <v>20</v>
      </c>
      <c r="H239">
        <v>329</v>
      </c>
      <c r="I239" s="6">
        <f t="shared" si="18"/>
        <v>45.051671732522799</v>
      </c>
      <c r="J239" t="s">
        <v>21</v>
      </c>
      <c r="K239" t="s">
        <v>22</v>
      </c>
      <c r="L239">
        <v>1</v>
      </c>
      <c r="M239" s="6">
        <f t="shared" si="19"/>
        <v>45.051671732522799</v>
      </c>
      <c r="N239">
        <v>1398402000</v>
      </c>
      <c r="O239">
        <v>1398574800</v>
      </c>
      <c r="P239" s="10">
        <f t="shared" si="16"/>
        <v>41754.208333333336</v>
      </c>
      <c r="Q239" s="10">
        <f t="shared" si="17"/>
        <v>41756.208333333336</v>
      </c>
      <c r="R239" t="b">
        <v>0</v>
      </c>
      <c r="S239" t="b">
        <v>0</v>
      </c>
      <c r="T239" t="s">
        <v>71</v>
      </c>
      <c r="U239" t="s">
        <v>2039</v>
      </c>
      <c r="V239" t="s">
        <v>2051</v>
      </c>
    </row>
    <row r="240" spans="1:22" ht="31.2" x14ac:dyDescent="0.3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5">
        <f t="shared" si="15"/>
        <v>422.41666666666669</v>
      </c>
      <c r="G240" t="s">
        <v>20</v>
      </c>
      <c r="H240">
        <v>97</v>
      </c>
      <c r="I240" s="6">
        <f t="shared" si="18"/>
        <v>104.51546391752578</v>
      </c>
      <c r="J240" t="s">
        <v>36</v>
      </c>
      <c r="K240" t="s">
        <v>37</v>
      </c>
      <c r="L240">
        <v>0.15</v>
      </c>
      <c r="M240" s="6">
        <f t="shared" si="19"/>
        <v>15.677319587628865</v>
      </c>
      <c r="N240">
        <v>1513231200</v>
      </c>
      <c r="O240">
        <v>1515391200</v>
      </c>
      <c r="P240" s="10">
        <f t="shared" si="16"/>
        <v>43083.25</v>
      </c>
      <c r="Q240" s="10">
        <f t="shared" si="17"/>
        <v>43108.25</v>
      </c>
      <c r="R240" t="b">
        <v>0</v>
      </c>
      <c r="S240" t="b">
        <v>1</v>
      </c>
      <c r="T240" t="s">
        <v>33</v>
      </c>
      <c r="U240" t="s">
        <v>2038</v>
      </c>
      <c r="V240" t="s">
        <v>2044</v>
      </c>
    </row>
    <row r="241" spans="1:22" ht="31.2" x14ac:dyDescent="0.3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5">
        <f t="shared" si="15"/>
        <v>97.71875</v>
      </c>
      <c r="G241" t="s">
        <v>14</v>
      </c>
      <c r="H241">
        <v>41</v>
      </c>
      <c r="I241" s="6">
        <f t="shared" si="18"/>
        <v>76.268292682926827</v>
      </c>
      <c r="J241" t="s">
        <v>21</v>
      </c>
      <c r="K241" t="s">
        <v>22</v>
      </c>
      <c r="L241">
        <v>1</v>
      </c>
      <c r="M241" s="6">
        <f t="shared" si="19"/>
        <v>76.268292682926827</v>
      </c>
      <c r="N241">
        <v>1440824400</v>
      </c>
      <c r="O241">
        <v>1441170000</v>
      </c>
      <c r="P241" s="10">
        <f t="shared" si="16"/>
        <v>42245.208333333328</v>
      </c>
      <c r="Q241" s="10">
        <f t="shared" si="17"/>
        <v>42249.208333333328</v>
      </c>
      <c r="R241" t="b">
        <v>0</v>
      </c>
      <c r="S241" t="b">
        <v>0</v>
      </c>
      <c r="T241" t="s">
        <v>65</v>
      </c>
      <c r="U241" t="s">
        <v>2037</v>
      </c>
      <c r="V241" t="s">
        <v>2049</v>
      </c>
    </row>
    <row r="242" spans="1:22" ht="31.2" x14ac:dyDescent="0.3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5">
        <f t="shared" si="15"/>
        <v>418.78911564625849</v>
      </c>
      <c r="G242" t="s">
        <v>20</v>
      </c>
      <c r="H242">
        <v>1784</v>
      </c>
      <c r="I242" s="6">
        <f t="shared" si="18"/>
        <v>69.015695067264573</v>
      </c>
      <c r="J242" t="s">
        <v>21</v>
      </c>
      <c r="K242" t="s">
        <v>22</v>
      </c>
      <c r="L242">
        <v>1</v>
      </c>
      <c r="M242" s="6">
        <f t="shared" si="19"/>
        <v>69.015695067264573</v>
      </c>
      <c r="N242">
        <v>1281070800</v>
      </c>
      <c r="O242">
        <v>1281157200</v>
      </c>
      <c r="P242" s="10">
        <f t="shared" si="16"/>
        <v>40396.208333333336</v>
      </c>
      <c r="Q242" s="10">
        <f t="shared" si="17"/>
        <v>40397.208333333336</v>
      </c>
      <c r="R242" t="b">
        <v>0</v>
      </c>
      <c r="S242" t="b">
        <v>0</v>
      </c>
      <c r="T242" t="s">
        <v>33</v>
      </c>
      <c r="U242" t="s">
        <v>2038</v>
      </c>
      <c r="V242" t="s">
        <v>2044</v>
      </c>
    </row>
    <row r="243" spans="1:22" ht="31.2" x14ac:dyDescent="0.3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5">
        <f t="shared" si="15"/>
        <v>101.91632047477745</v>
      </c>
      <c r="G243" t="s">
        <v>20</v>
      </c>
      <c r="H243">
        <v>1684</v>
      </c>
      <c r="I243" s="6">
        <f t="shared" si="18"/>
        <v>101.97684085510689</v>
      </c>
      <c r="J243" t="s">
        <v>26</v>
      </c>
      <c r="K243" t="s">
        <v>27</v>
      </c>
      <c r="L243">
        <v>0.69</v>
      </c>
      <c r="M243" s="6">
        <f t="shared" si="19"/>
        <v>70.364020190023751</v>
      </c>
      <c r="N243">
        <v>1397365200</v>
      </c>
      <c r="O243">
        <v>1398229200</v>
      </c>
      <c r="P243" s="10">
        <f t="shared" si="16"/>
        <v>41742.208333333336</v>
      </c>
      <c r="Q243" s="10">
        <f t="shared" si="17"/>
        <v>41752.208333333336</v>
      </c>
      <c r="R243" t="b">
        <v>0</v>
      </c>
      <c r="S243" t="b">
        <v>1</v>
      </c>
      <c r="T243" t="s">
        <v>68</v>
      </c>
      <c r="U243" t="s">
        <v>2040</v>
      </c>
      <c r="V243" t="s">
        <v>2050</v>
      </c>
    </row>
    <row r="244" spans="1:22" x14ac:dyDescent="0.3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5">
        <f t="shared" si="15"/>
        <v>127.72619047619047</v>
      </c>
      <c r="G244" t="s">
        <v>20</v>
      </c>
      <c r="H244">
        <v>250</v>
      </c>
      <c r="I244" s="6">
        <f t="shared" si="18"/>
        <v>42.915999999999997</v>
      </c>
      <c r="J244" t="s">
        <v>21</v>
      </c>
      <c r="K244" t="s">
        <v>22</v>
      </c>
      <c r="L244">
        <v>1</v>
      </c>
      <c r="M244" s="6">
        <f t="shared" si="19"/>
        <v>42.915999999999997</v>
      </c>
      <c r="N244">
        <v>1494392400</v>
      </c>
      <c r="O244">
        <v>1495256400</v>
      </c>
      <c r="P244" s="10">
        <f t="shared" si="16"/>
        <v>42865.208333333328</v>
      </c>
      <c r="Q244" s="10">
        <f t="shared" si="17"/>
        <v>42875.208333333328</v>
      </c>
      <c r="R244" t="b">
        <v>0</v>
      </c>
      <c r="S244" t="b">
        <v>1</v>
      </c>
      <c r="T244" t="s">
        <v>23</v>
      </c>
      <c r="U244" t="s">
        <v>2036</v>
      </c>
      <c r="V244" t="s">
        <v>2042</v>
      </c>
    </row>
    <row r="245" spans="1:22" ht="46.8" x14ac:dyDescent="0.3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5">
        <f t="shared" si="15"/>
        <v>445.21739130434781</v>
      </c>
      <c r="G245" t="s">
        <v>20</v>
      </c>
      <c r="H245">
        <v>238</v>
      </c>
      <c r="I245" s="6">
        <f t="shared" si="18"/>
        <v>43.025210084033617</v>
      </c>
      <c r="J245" t="s">
        <v>21</v>
      </c>
      <c r="K245" t="s">
        <v>22</v>
      </c>
      <c r="L245">
        <v>1</v>
      </c>
      <c r="M245" s="6">
        <f t="shared" si="19"/>
        <v>43.025210084033617</v>
      </c>
      <c r="N245">
        <v>1520143200</v>
      </c>
      <c r="O245">
        <v>1520402400</v>
      </c>
      <c r="P245" s="10">
        <f t="shared" si="16"/>
        <v>43163.25</v>
      </c>
      <c r="Q245" s="10">
        <f t="shared" si="17"/>
        <v>43166.25</v>
      </c>
      <c r="R245" t="b">
        <v>0</v>
      </c>
      <c r="S245" t="b">
        <v>0</v>
      </c>
      <c r="T245" t="s">
        <v>33</v>
      </c>
      <c r="U245" t="s">
        <v>2038</v>
      </c>
      <c r="V245" t="s">
        <v>2044</v>
      </c>
    </row>
    <row r="246" spans="1:22" ht="31.2" x14ac:dyDescent="0.3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5">
        <f t="shared" si="15"/>
        <v>569.71428571428578</v>
      </c>
      <c r="G246" t="s">
        <v>20</v>
      </c>
      <c r="H246">
        <v>53</v>
      </c>
      <c r="I246" s="6">
        <f t="shared" si="18"/>
        <v>75.245283018867923</v>
      </c>
      <c r="J246" t="s">
        <v>21</v>
      </c>
      <c r="K246" t="s">
        <v>22</v>
      </c>
      <c r="L246">
        <v>1</v>
      </c>
      <c r="M246" s="6">
        <f t="shared" si="19"/>
        <v>75.245283018867923</v>
      </c>
      <c r="N246">
        <v>1405314000</v>
      </c>
      <c r="O246">
        <v>1409806800</v>
      </c>
      <c r="P246" s="10">
        <f t="shared" si="16"/>
        <v>41834.208333333336</v>
      </c>
      <c r="Q246" s="10">
        <f t="shared" si="17"/>
        <v>41886.208333333336</v>
      </c>
      <c r="R246" t="b">
        <v>0</v>
      </c>
      <c r="S246" t="b">
        <v>0</v>
      </c>
      <c r="T246" t="s">
        <v>33</v>
      </c>
      <c r="U246" t="s">
        <v>2038</v>
      </c>
      <c r="V246" t="s">
        <v>2044</v>
      </c>
    </row>
    <row r="247" spans="1:22" ht="31.2" x14ac:dyDescent="0.3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5">
        <f t="shared" si="15"/>
        <v>509.34482758620686</v>
      </c>
      <c r="G247" t="s">
        <v>20</v>
      </c>
      <c r="H247">
        <v>214</v>
      </c>
      <c r="I247" s="6">
        <f t="shared" si="18"/>
        <v>69.023364485981304</v>
      </c>
      <c r="J247" t="s">
        <v>21</v>
      </c>
      <c r="K247" t="s">
        <v>22</v>
      </c>
      <c r="L247">
        <v>1</v>
      </c>
      <c r="M247" s="6">
        <f t="shared" si="19"/>
        <v>69.023364485981304</v>
      </c>
      <c r="N247">
        <v>1396846800</v>
      </c>
      <c r="O247">
        <v>1396933200</v>
      </c>
      <c r="P247" s="10">
        <f t="shared" si="16"/>
        <v>41736.208333333336</v>
      </c>
      <c r="Q247" s="10">
        <f t="shared" si="17"/>
        <v>41737.208333333336</v>
      </c>
      <c r="R247" t="b">
        <v>0</v>
      </c>
      <c r="S247" t="b">
        <v>0</v>
      </c>
      <c r="T247" t="s">
        <v>33</v>
      </c>
      <c r="U247" t="s">
        <v>2038</v>
      </c>
      <c r="V247" t="s">
        <v>2044</v>
      </c>
    </row>
    <row r="248" spans="1:22" ht="31.2" x14ac:dyDescent="0.3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5">
        <f t="shared" si="15"/>
        <v>325.5333333333333</v>
      </c>
      <c r="G248" t="s">
        <v>20</v>
      </c>
      <c r="H248">
        <v>222</v>
      </c>
      <c r="I248" s="6">
        <f t="shared" si="18"/>
        <v>65.986486486486484</v>
      </c>
      <c r="J248" t="s">
        <v>21</v>
      </c>
      <c r="K248" t="s">
        <v>22</v>
      </c>
      <c r="L248">
        <v>1</v>
      </c>
      <c r="M248" s="6">
        <f t="shared" si="19"/>
        <v>65.986486486486484</v>
      </c>
      <c r="N248">
        <v>1375678800</v>
      </c>
      <c r="O248">
        <v>1376024400</v>
      </c>
      <c r="P248" s="10">
        <f t="shared" si="16"/>
        <v>41491.208333333336</v>
      </c>
      <c r="Q248" s="10">
        <f t="shared" si="17"/>
        <v>41495.208333333336</v>
      </c>
      <c r="R248" t="b">
        <v>0</v>
      </c>
      <c r="S248" t="b">
        <v>0</v>
      </c>
      <c r="T248" t="s">
        <v>28</v>
      </c>
      <c r="U248" t="s">
        <v>2037</v>
      </c>
      <c r="V248" t="s">
        <v>2043</v>
      </c>
    </row>
    <row r="249" spans="1:22" ht="31.2" x14ac:dyDescent="0.3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5">
        <f t="shared" si="15"/>
        <v>932.61616161616166</v>
      </c>
      <c r="G249" t="s">
        <v>20</v>
      </c>
      <c r="H249">
        <v>1884</v>
      </c>
      <c r="I249" s="6">
        <f t="shared" si="18"/>
        <v>98.013800424628457</v>
      </c>
      <c r="J249" t="s">
        <v>21</v>
      </c>
      <c r="K249" t="s">
        <v>22</v>
      </c>
      <c r="L249">
        <v>1</v>
      </c>
      <c r="M249" s="6">
        <f t="shared" si="19"/>
        <v>98.013800424628457</v>
      </c>
      <c r="N249">
        <v>1482386400</v>
      </c>
      <c r="O249">
        <v>1483682400</v>
      </c>
      <c r="P249" s="10">
        <f t="shared" si="16"/>
        <v>42726.25</v>
      </c>
      <c r="Q249" s="10">
        <f t="shared" si="17"/>
        <v>42741.25</v>
      </c>
      <c r="R249" t="b">
        <v>0</v>
      </c>
      <c r="S249" t="b">
        <v>1</v>
      </c>
      <c r="T249" t="s">
        <v>119</v>
      </c>
      <c r="U249" t="s">
        <v>2040</v>
      </c>
      <c r="V249" t="s">
        <v>2055</v>
      </c>
    </row>
    <row r="250" spans="1:22" ht="31.2" x14ac:dyDescent="0.3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5">
        <f t="shared" si="15"/>
        <v>211.33870967741933</v>
      </c>
      <c r="G250" t="s">
        <v>20</v>
      </c>
      <c r="H250">
        <v>218</v>
      </c>
      <c r="I250" s="6">
        <f t="shared" si="18"/>
        <v>60.105504587155963</v>
      </c>
      <c r="J250" t="s">
        <v>26</v>
      </c>
      <c r="K250" t="s">
        <v>27</v>
      </c>
      <c r="L250">
        <v>0.69</v>
      </c>
      <c r="M250" s="6">
        <f t="shared" si="19"/>
        <v>41.472798165137611</v>
      </c>
      <c r="N250">
        <v>1420005600</v>
      </c>
      <c r="O250">
        <v>1420437600</v>
      </c>
      <c r="P250" s="10">
        <f t="shared" si="16"/>
        <v>42004.25</v>
      </c>
      <c r="Q250" s="10">
        <f t="shared" si="17"/>
        <v>42009.25</v>
      </c>
      <c r="R250" t="b">
        <v>0</v>
      </c>
      <c r="S250" t="b">
        <v>0</v>
      </c>
      <c r="T250" t="s">
        <v>292</v>
      </c>
      <c r="U250" t="s">
        <v>2052</v>
      </c>
      <c r="V250" t="s">
        <v>2063</v>
      </c>
    </row>
    <row r="251" spans="1:22" ht="31.2" x14ac:dyDescent="0.3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5">
        <f t="shared" si="15"/>
        <v>273.32520325203251</v>
      </c>
      <c r="G251" t="s">
        <v>20</v>
      </c>
      <c r="H251">
        <v>6465</v>
      </c>
      <c r="I251" s="6">
        <f t="shared" si="18"/>
        <v>26.000773395204948</v>
      </c>
      <c r="J251" t="s">
        <v>21</v>
      </c>
      <c r="K251" t="s">
        <v>22</v>
      </c>
      <c r="L251">
        <v>1</v>
      </c>
      <c r="M251" s="6">
        <f t="shared" si="19"/>
        <v>26.000773395204948</v>
      </c>
      <c r="N251">
        <v>1420178400</v>
      </c>
      <c r="O251">
        <v>1420783200</v>
      </c>
      <c r="P251" s="10">
        <f t="shared" si="16"/>
        <v>42006.25</v>
      </c>
      <c r="Q251" s="10">
        <f t="shared" si="17"/>
        <v>42013.25</v>
      </c>
      <c r="R251" t="b">
        <v>0</v>
      </c>
      <c r="S251" t="b">
        <v>0</v>
      </c>
      <c r="T251" t="s">
        <v>206</v>
      </c>
      <c r="U251" t="s">
        <v>2040</v>
      </c>
      <c r="V251" t="s">
        <v>2061</v>
      </c>
    </row>
    <row r="252" spans="1:22" ht="31.2" x14ac:dyDescent="0.3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5">
        <f t="shared" si="15"/>
        <v>3</v>
      </c>
      <c r="G252" t="s">
        <v>14</v>
      </c>
      <c r="H252">
        <v>1</v>
      </c>
      <c r="I252" s="6">
        <f t="shared" si="18"/>
        <v>3</v>
      </c>
      <c r="J252" t="s">
        <v>21</v>
      </c>
      <c r="K252" t="s">
        <v>22</v>
      </c>
      <c r="L252">
        <v>1</v>
      </c>
      <c r="M252" s="6">
        <f t="shared" si="19"/>
        <v>3</v>
      </c>
      <c r="N252">
        <v>1264399200</v>
      </c>
      <c r="O252">
        <v>1267423200</v>
      </c>
      <c r="P252" s="10">
        <f t="shared" si="16"/>
        <v>40203.25</v>
      </c>
      <c r="Q252" s="10">
        <f t="shared" si="17"/>
        <v>40238.25</v>
      </c>
      <c r="R252" t="b">
        <v>0</v>
      </c>
      <c r="S252" t="b">
        <v>0</v>
      </c>
      <c r="T252" t="s">
        <v>23</v>
      </c>
      <c r="U252" t="s">
        <v>2036</v>
      </c>
      <c r="V252" t="s">
        <v>2042</v>
      </c>
    </row>
    <row r="253" spans="1:22" ht="31.2" x14ac:dyDescent="0.3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5">
        <f t="shared" si="15"/>
        <v>54.084507042253513</v>
      </c>
      <c r="G253" t="s">
        <v>14</v>
      </c>
      <c r="H253">
        <v>101</v>
      </c>
      <c r="I253" s="6">
        <f t="shared" si="18"/>
        <v>38.019801980198018</v>
      </c>
      <c r="J253" t="s">
        <v>21</v>
      </c>
      <c r="K253" t="s">
        <v>22</v>
      </c>
      <c r="L253">
        <v>1</v>
      </c>
      <c r="M253" s="6">
        <f t="shared" si="19"/>
        <v>38.019801980198018</v>
      </c>
      <c r="N253">
        <v>1355032800</v>
      </c>
      <c r="O253">
        <v>1355205600</v>
      </c>
      <c r="P253" s="10">
        <f t="shared" si="16"/>
        <v>41252.25</v>
      </c>
      <c r="Q253" s="10">
        <f t="shared" si="17"/>
        <v>41254.25</v>
      </c>
      <c r="R253" t="b">
        <v>0</v>
      </c>
      <c r="S253" t="b">
        <v>0</v>
      </c>
      <c r="T253" t="s">
        <v>33</v>
      </c>
      <c r="U253" t="s">
        <v>2038</v>
      </c>
      <c r="V253" t="s">
        <v>2044</v>
      </c>
    </row>
    <row r="254" spans="1:22" ht="31.2" x14ac:dyDescent="0.3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5">
        <f t="shared" si="15"/>
        <v>626.29999999999995</v>
      </c>
      <c r="G254" t="s">
        <v>20</v>
      </c>
      <c r="H254">
        <v>59</v>
      </c>
      <c r="I254" s="6">
        <f t="shared" si="18"/>
        <v>106.15254237288136</v>
      </c>
      <c r="J254" t="s">
        <v>21</v>
      </c>
      <c r="K254" t="s">
        <v>22</v>
      </c>
      <c r="L254">
        <v>1</v>
      </c>
      <c r="M254" s="6">
        <f t="shared" si="19"/>
        <v>106.15254237288136</v>
      </c>
      <c r="N254">
        <v>1382677200</v>
      </c>
      <c r="O254">
        <v>1383109200</v>
      </c>
      <c r="P254" s="10">
        <f t="shared" si="16"/>
        <v>41572.208333333336</v>
      </c>
      <c r="Q254" s="10">
        <f t="shared" si="17"/>
        <v>41577.208333333336</v>
      </c>
      <c r="R254" t="b">
        <v>0</v>
      </c>
      <c r="S254" t="b">
        <v>0</v>
      </c>
      <c r="T254" t="s">
        <v>33</v>
      </c>
      <c r="U254" t="s">
        <v>2038</v>
      </c>
      <c r="V254" t="s">
        <v>2044</v>
      </c>
    </row>
    <row r="255" spans="1:22" ht="31.2" x14ac:dyDescent="0.3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5">
        <f t="shared" si="15"/>
        <v>89.021399176954731</v>
      </c>
      <c r="G255" t="s">
        <v>14</v>
      </c>
      <c r="H255">
        <v>1335</v>
      </c>
      <c r="I255" s="6">
        <f t="shared" si="18"/>
        <v>81.019475655430711</v>
      </c>
      <c r="J255" t="s">
        <v>15</v>
      </c>
      <c r="K255" t="s">
        <v>16</v>
      </c>
      <c r="L255">
        <v>0.74</v>
      </c>
      <c r="M255" s="6">
        <f t="shared" si="19"/>
        <v>59.954411985018723</v>
      </c>
      <c r="N255">
        <v>1302238800</v>
      </c>
      <c r="O255">
        <v>1303275600</v>
      </c>
      <c r="P255" s="10">
        <f t="shared" si="16"/>
        <v>40641.208333333336</v>
      </c>
      <c r="Q255" s="10">
        <f t="shared" si="17"/>
        <v>40653.208333333336</v>
      </c>
      <c r="R255" t="b">
        <v>0</v>
      </c>
      <c r="S255" t="b">
        <v>0</v>
      </c>
      <c r="T255" t="s">
        <v>53</v>
      </c>
      <c r="U255" t="s">
        <v>2039</v>
      </c>
      <c r="V255" t="s">
        <v>2047</v>
      </c>
    </row>
    <row r="256" spans="1:22" ht="31.2" x14ac:dyDescent="0.3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5">
        <f t="shared" si="15"/>
        <v>184.89130434782609</v>
      </c>
      <c r="G256" t="s">
        <v>20</v>
      </c>
      <c r="H256">
        <v>88</v>
      </c>
      <c r="I256" s="6">
        <f t="shared" si="18"/>
        <v>96.647727272727266</v>
      </c>
      <c r="J256" t="s">
        <v>21</v>
      </c>
      <c r="K256" t="s">
        <v>22</v>
      </c>
      <c r="L256">
        <v>1</v>
      </c>
      <c r="M256" s="6">
        <f t="shared" si="19"/>
        <v>96.647727272727266</v>
      </c>
      <c r="N256">
        <v>1487656800</v>
      </c>
      <c r="O256">
        <v>1487829600</v>
      </c>
      <c r="P256" s="10">
        <f t="shared" si="16"/>
        <v>42787.25</v>
      </c>
      <c r="Q256" s="10">
        <f t="shared" si="17"/>
        <v>42789.25</v>
      </c>
      <c r="R256" t="b">
        <v>0</v>
      </c>
      <c r="S256" t="b">
        <v>0</v>
      </c>
      <c r="T256" t="s">
        <v>68</v>
      </c>
      <c r="U256" t="s">
        <v>2040</v>
      </c>
      <c r="V256" t="s">
        <v>2050</v>
      </c>
    </row>
    <row r="257" spans="1:22" ht="31.2" x14ac:dyDescent="0.3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5">
        <f t="shared" si="15"/>
        <v>120.16770186335404</v>
      </c>
      <c r="G257" t="s">
        <v>20</v>
      </c>
      <c r="H257">
        <v>1697</v>
      </c>
      <c r="I257" s="6">
        <f t="shared" si="18"/>
        <v>57.003535651149086</v>
      </c>
      <c r="J257" t="s">
        <v>21</v>
      </c>
      <c r="K257" t="s">
        <v>22</v>
      </c>
      <c r="L257">
        <v>1</v>
      </c>
      <c r="M257" s="6">
        <f t="shared" si="19"/>
        <v>57.003535651149086</v>
      </c>
      <c r="N257">
        <v>1297836000</v>
      </c>
      <c r="O257">
        <v>1298268000</v>
      </c>
      <c r="P257" s="10">
        <f t="shared" si="16"/>
        <v>40590.25</v>
      </c>
      <c r="Q257" s="10">
        <f t="shared" si="17"/>
        <v>40595.25</v>
      </c>
      <c r="R257" t="b">
        <v>0</v>
      </c>
      <c r="S257" t="b">
        <v>1</v>
      </c>
      <c r="T257" t="s">
        <v>23</v>
      </c>
      <c r="U257" t="s">
        <v>2036</v>
      </c>
      <c r="V257" t="s">
        <v>2042</v>
      </c>
    </row>
    <row r="258" spans="1:22" ht="31.2" x14ac:dyDescent="0.3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5">
        <f t="shared" ref="F258:F321" si="20">E258/D258*100</f>
        <v>23.390243902439025</v>
      </c>
      <c r="G258" t="s">
        <v>14</v>
      </c>
      <c r="H258">
        <v>15</v>
      </c>
      <c r="I258" s="6">
        <f t="shared" si="18"/>
        <v>63.93333333333333</v>
      </c>
      <c r="J258" t="s">
        <v>40</v>
      </c>
      <c r="K258" t="s">
        <v>41</v>
      </c>
      <c r="L258">
        <v>1.35</v>
      </c>
      <c r="M258" s="6">
        <f t="shared" si="19"/>
        <v>86.31</v>
      </c>
      <c r="N258">
        <v>1453615200</v>
      </c>
      <c r="O258">
        <v>1456812000</v>
      </c>
      <c r="P258" s="10">
        <f t="shared" ref="P258:P321" si="21">(((N258/60)/60)/24)+DATE(1970,1,1)</f>
        <v>42393.25</v>
      </c>
      <c r="Q258" s="10">
        <f t="shared" ref="Q258:Q321" si="22">(((O258/60)/60)/24)+DATE(1970,1,1)</f>
        <v>42430.25</v>
      </c>
      <c r="R258" t="b">
        <v>0</v>
      </c>
      <c r="S258" t="b">
        <v>0</v>
      </c>
      <c r="T258" t="s">
        <v>23</v>
      </c>
      <c r="U258" t="s">
        <v>2036</v>
      </c>
      <c r="V258" t="s">
        <v>2042</v>
      </c>
    </row>
    <row r="259" spans="1:22" ht="31.2" x14ac:dyDescent="0.3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5">
        <f t="shared" si="20"/>
        <v>146</v>
      </c>
      <c r="G259" t="s">
        <v>20</v>
      </c>
      <c r="H259">
        <v>92</v>
      </c>
      <c r="I259" s="6">
        <f t="shared" ref="I259:I322" si="23">IF(ISERROR(E259/H259),0,E259/H259)</f>
        <v>90.456521739130437</v>
      </c>
      <c r="J259" t="s">
        <v>21</v>
      </c>
      <c r="K259" t="s">
        <v>22</v>
      </c>
      <c r="L259">
        <v>1</v>
      </c>
      <c r="M259" s="6">
        <f t="shared" ref="M259:M322" si="24">I259*L259</f>
        <v>90.456521739130437</v>
      </c>
      <c r="N259">
        <v>1362463200</v>
      </c>
      <c r="O259">
        <v>1363669200</v>
      </c>
      <c r="P259" s="10">
        <f t="shared" si="21"/>
        <v>41338.25</v>
      </c>
      <c r="Q259" s="10">
        <f t="shared" si="22"/>
        <v>41352.208333333336</v>
      </c>
      <c r="R259" t="b">
        <v>0</v>
      </c>
      <c r="S259" t="b">
        <v>0</v>
      </c>
      <c r="T259" t="s">
        <v>33</v>
      </c>
      <c r="U259" t="s">
        <v>2038</v>
      </c>
      <c r="V259" t="s">
        <v>2044</v>
      </c>
    </row>
    <row r="260" spans="1:22" ht="31.2" x14ac:dyDescent="0.3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5">
        <f t="shared" si="20"/>
        <v>268.48</v>
      </c>
      <c r="G260" t="s">
        <v>20</v>
      </c>
      <c r="H260">
        <v>186</v>
      </c>
      <c r="I260" s="6">
        <f t="shared" si="23"/>
        <v>72.172043010752688</v>
      </c>
      <c r="J260" t="s">
        <v>21</v>
      </c>
      <c r="K260" t="s">
        <v>22</v>
      </c>
      <c r="L260">
        <v>1</v>
      </c>
      <c r="M260" s="6">
        <f t="shared" si="24"/>
        <v>72.172043010752688</v>
      </c>
      <c r="N260">
        <v>1481176800</v>
      </c>
      <c r="O260">
        <v>1482904800</v>
      </c>
      <c r="P260" s="10">
        <f t="shared" si="21"/>
        <v>42712.25</v>
      </c>
      <c r="Q260" s="10">
        <f t="shared" si="22"/>
        <v>42732.25</v>
      </c>
      <c r="R260" t="b">
        <v>0</v>
      </c>
      <c r="S260" t="b">
        <v>1</v>
      </c>
      <c r="T260" t="s">
        <v>33</v>
      </c>
      <c r="U260" t="s">
        <v>2038</v>
      </c>
      <c r="V260" t="s">
        <v>2044</v>
      </c>
    </row>
    <row r="261" spans="1:22" ht="46.8" x14ac:dyDescent="0.3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5">
        <f t="shared" si="20"/>
        <v>597.5</v>
      </c>
      <c r="G261" t="s">
        <v>20</v>
      </c>
      <c r="H261">
        <v>138</v>
      </c>
      <c r="I261" s="6">
        <f t="shared" si="23"/>
        <v>77.934782608695656</v>
      </c>
      <c r="J261" t="s">
        <v>21</v>
      </c>
      <c r="K261" t="s">
        <v>22</v>
      </c>
      <c r="L261">
        <v>1</v>
      </c>
      <c r="M261" s="6">
        <f t="shared" si="24"/>
        <v>77.934782608695656</v>
      </c>
      <c r="N261">
        <v>1354946400</v>
      </c>
      <c r="O261">
        <v>1356588000</v>
      </c>
      <c r="P261" s="10">
        <f t="shared" si="21"/>
        <v>41251.25</v>
      </c>
      <c r="Q261" s="10">
        <f t="shared" si="22"/>
        <v>41270.25</v>
      </c>
      <c r="R261" t="b">
        <v>1</v>
      </c>
      <c r="S261" t="b">
        <v>0</v>
      </c>
      <c r="T261" t="s">
        <v>122</v>
      </c>
      <c r="U261" t="s">
        <v>2056</v>
      </c>
      <c r="V261" t="s">
        <v>2057</v>
      </c>
    </row>
    <row r="262" spans="1:22" ht="31.2" x14ac:dyDescent="0.3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5">
        <f t="shared" si="20"/>
        <v>157.69841269841268</v>
      </c>
      <c r="G262" t="s">
        <v>20</v>
      </c>
      <c r="H262">
        <v>261</v>
      </c>
      <c r="I262" s="6">
        <f t="shared" si="23"/>
        <v>38.065134099616856</v>
      </c>
      <c r="J262" t="s">
        <v>21</v>
      </c>
      <c r="K262" t="s">
        <v>22</v>
      </c>
      <c r="L262">
        <v>1</v>
      </c>
      <c r="M262" s="6">
        <f t="shared" si="24"/>
        <v>38.065134099616856</v>
      </c>
      <c r="N262">
        <v>1348808400</v>
      </c>
      <c r="O262">
        <v>1349845200</v>
      </c>
      <c r="P262" s="10">
        <f t="shared" si="21"/>
        <v>41180.208333333336</v>
      </c>
      <c r="Q262" s="10">
        <f t="shared" si="22"/>
        <v>41192.208333333336</v>
      </c>
      <c r="R262" t="b">
        <v>0</v>
      </c>
      <c r="S262" t="b">
        <v>0</v>
      </c>
      <c r="T262" t="s">
        <v>23</v>
      </c>
      <c r="U262" t="s">
        <v>2036</v>
      </c>
      <c r="V262" t="s">
        <v>2042</v>
      </c>
    </row>
    <row r="263" spans="1:22" ht="31.2" x14ac:dyDescent="0.3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5">
        <f t="shared" si="20"/>
        <v>31.201660735468568</v>
      </c>
      <c r="G263" t="s">
        <v>14</v>
      </c>
      <c r="H263">
        <v>454</v>
      </c>
      <c r="I263" s="6">
        <f t="shared" si="23"/>
        <v>57.936123348017624</v>
      </c>
      <c r="J263" t="s">
        <v>21</v>
      </c>
      <c r="K263" t="s">
        <v>22</v>
      </c>
      <c r="L263">
        <v>1</v>
      </c>
      <c r="M263" s="6">
        <f t="shared" si="24"/>
        <v>57.936123348017624</v>
      </c>
      <c r="N263">
        <v>1282712400</v>
      </c>
      <c r="O263">
        <v>1283058000</v>
      </c>
      <c r="P263" s="10">
        <f t="shared" si="21"/>
        <v>40415.208333333336</v>
      </c>
      <c r="Q263" s="10">
        <f t="shared" si="22"/>
        <v>40419.208333333336</v>
      </c>
      <c r="R263" t="b">
        <v>0</v>
      </c>
      <c r="S263" t="b">
        <v>1</v>
      </c>
      <c r="T263" t="s">
        <v>23</v>
      </c>
      <c r="U263" t="s">
        <v>2036</v>
      </c>
      <c r="V263" t="s">
        <v>2042</v>
      </c>
    </row>
    <row r="264" spans="1:22" ht="31.2" x14ac:dyDescent="0.3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5">
        <f t="shared" si="20"/>
        <v>313.41176470588238</v>
      </c>
      <c r="G264" t="s">
        <v>20</v>
      </c>
      <c r="H264">
        <v>107</v>
      </c>
      <c r="I264" s="6">
        <f t="shared" si="23"/>
        <v>49.794392523364486</v>
      </c>
      <c r="J264" t="s">
        <v>21</v>
      </c>
      <c r="K264" t="s">
        <v>22</v>
      </c>
      <c r="L264">
        <v>1</v>
      </c>
      <c r="M264" s="6">
        <f t="shared" si="24"/>
        <v>49.794392523364486</v>
      </c>
      <c r="N264">
        <v>1301979600</v>
      </c>
      <c r="O264">
        <v>1304226000</v>
      </c>
      <c r="P264" s="10">
        <f t="shared" si="21"/>
        <v>40638.208333333336</v>
      </c>
      <c r="Q264" s="10">
        <f t="shared" si="22"/>
        <v>40664.208333333336</v>
      </c>
      <c r="R264" t="b">
        <v>0</v>
      </c>
      <c r="S264" t="b">
        <v>1</v>
      </c>
      <c r="T264" t="s">
        <v>60</v>
      </c>
      <c r="U264" t="s">
        <v>2036</v>
      </c>
      <c r="V264" t="s">
        <v>2048</v>
      </c>
    </row>
    <row r="265" spans="1:22" ht="31.2" x14ac:dyDescent="0.3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5">
        <f t="shared" si="20"/>
        <v>370.89655172413791</v>
      </c>
      <c r="G265" t="s">
        <v>20</v>
      </c>
      <c r="H265">
        <v>199</v>
      </c>
      <c r="I265" s="6">
        <f t="shared" si="23"/>
        <v>54.050251256281406</v>
      </c>
      <c r="J265" t="s">
        <v>21</v>
      </c>
      <c r="K265" t="s">
        <v>22</v>
      </c>
      <c r="L265">
        <v>1</v>
      </c>
      <c r="M265" s="6">
        <f t="shared" si="24"/>
        <v>54.050251256281406</v>
      </c>
      <c r="N265">
        <v>1263016800</v>
      </c>
      <c r="O265">
        <v>1263016800</v>
      </c>
      <c r="P265" s="10">
        <f t="shared" si="21"/>
        <v>40187.25</v>
      </c>
      <c r="Q265" s="10">
        <f t="shared" si="22"/>
        <v>40187.25</v>
      </c>
      <c r="R265" t="b">
        <v>0</v>
      </c>
      <c r="S265" t="b">
        <v>0</v>
      </c>
      <c r="T265" t="s">
        <v>122</v>
      </c>
      <c r="U265" t="s">
        <v>2056</v>
      </c>
      <c r="V265" t="s">
        <v>2057</v>
      </c>
    </row>
    <row r="266" spans="1:22" x14ac:dyDescent="0.3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5">
        <f t="shared" si="20"/>
        <v>362.66447368421052</v>
      </c>
      <c r="G266" t="s">
        <v>20</v>
      </c>
      <c r="H266">
        <v>5512</v>
      </c>
      <c r="I266" s="6">
        <f t="shared" si="23"/>
        <v>30.002721335268504</v>
      </c>
      <c r="J266" t="s">
        <v>21</v>
      </c>
      <c r="K266" t="s">
        <v>22</v>
      </c>
      <c r="L266">
        <v>1</v>
      </c>
      <c r="M266" s="6">
        <f t="shared" si="24"/>
        <v>30.002721335268504</v>
      </c>
      <c r="N266">
        <v>1360648800</v>
      </c>
      <c r="O266">
        <v>1362031200</v>
      </c>
      <c r="P266" s="10">
        <f t="shared" si="21"/>
        <v>41317.25</v>
      </c>
      <c r="Q266" s="10">
        <f t="shared" si="22"/>
        <v>41333.25</v>
      </c>
      <c r="R266" t="b">
        <v>0</v>
      </c>
      <c r="S266" t="b">
        <v>0</v>
      </c>
      <c r="T266" t="s">
        <v>33</v>
      </c>
      <c r="U266" t="s">
        <v>2038</v>
      </c>
      <c r="V266" t="s">
        <v>2044</v>
      </c>
    </row>
    <row r="267" spans="1:22" ht="31.2" x14ac:dyDescent="0.3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5">
        <f t="shared" si="20"/>
        <v>123.08163265306122</v>
      </c>
      <c r="G267" t="s">
        <v>20</v>
      </c>
      <c r="H267">
        <v>86</v>
      </c>
      <c r="I267" s="6">
        <f t="shared" si="23"/>
        <v>70.127906976744185</v>
      </c>
      <c r="J267" t="s">
        <v>21</v>
      </c>
      <c r="K267" t="s">
        <v>22</v>
      </c>
      <c r="L267">
        <v>1</v>
      </c>
      <c r="M267" s="6">
        <f t="shared" si="24"/>
        <v>70.127906976744185</v>
      </c>
      <c r="N267">
        <v>1451800800</v>
      </c>
      <c r="O267">
        <v>1455602400</v>
      </c>
      <c r="P267" s="10">
        <f t="shared" si="21"/>
        <v>42372.25</v>
      </c>
      <c r="Q267" s="10">
        <f t="shared" si="22"/>
        <v>42416.25</v>
      </c>
      <c r="R267" t="b">
        <v>0</v>
      </c>
      <c r="S267" t="b">
        <v>0</v>
      </c>
      <c r="T267" t="s">
        <v>33</v>
      </c>
      <c r="U267" t="s">
        <v>2038</v>
      </c>
      <c r="V267" t="s">
        <v>2044</v>
      </c>
    </row>
    <row r="268" spans="1:22" ht="31.2" x14ac:dyDescent="0.3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5">
        <f t="shared" si="20"/>
        <v>76.766756032171585</v>
      </c>
      <c r="G268" t="s">
        <v>14</v>
      </c>
      <c r="H268">
        <v>3182</v>
      </c>
      <c r="I268" s="6">
        <f t="shared" si="23"/>
        <v>26.996228786926462</v>
      </c>
      <c r="J268" t="s">
        <v>107</v>
      </c>
      <c r="K268" t="s">
        <v>108</v>
      </c>
      <c r="L268">
        <v>1.1200000000000001</v>
      </c>
      <c r="M268" s="6">
        <f t="shared" si="24"/>
        <v>30.235776241357641</v>
      </c>
      <c r="N268">
        <v>1415340000</v>
      </c>
      <c r="O268">
        <v>1418191200</v>
      </c>
      <c r="P268" s="10">
        <f t="shared" si="21"/>
        <v>41950.25</v>
      </c>
      <c r="Q268" s="10">
        <f t="shared" si="22"/>
        <v>41983.25</v>
      </c>
      <c r="R268" t="b">
        <v>0</v>
      </c>
      <c r="S268" t="b">
        <v>1</v>
      </c>
      <c r="T268" t="s">
        <v>159</v>
      </c>
      <c r="U268" t="s">
        <v>2036</v>
      </c>
      <c r="V268" t="s">
        <v>2060</v>
      </c>
    </row>
    <row r="269" spans="1:22" ht="31.2" x14ac:dyDescent="0.3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5">
        <f t="shared" si="20"/>
        <v>233.62012987012989</v>
      </c>
      <c r="G269" t="s">
        <v>20</v>
      </c>
      <c r="H269">
        <v>2768</v>
      </c>
      <c r="I269" s="6">
        <f t="shared" si="23"/>
        <v>51.990606936416185</v>
      </c>
      <c r="J269" t="s">
        <v>26</v>
      </c>
      <c r="K269" t="s">
        <v>27</v>
      </c>
      <c r="L269">
        <v>0.69</v>
      </c>
      <c r="M269" s="6">
        <f t="shared" si="24"/>
        <v>35.873518786127164</v>
      </c>
      <c r="N269">
        <v>1351054800</v>
      </c>
      <c r="O269">
        <v>1352440800</v>
      </c>
      <c r="P269" s="10">
        <f t="shared" si="21"/>
        <v>41206.208333333336</v>
      </c>
      <c r="Q269" s="10">
        <f t="shared" si="22"/>
        <v>41222.25</v>
      </c>
      <c r="R269" t="b">
        <v>0</v>
      </c>
      <c r="S269" t="b">
        <v>0</v>
      </c>
      <c r="T269" t="s">
        <v>33</v>
      </c>
      <c r="U269" t="s">
        <v>2038</v>
      </c>
      <c r="V269" t="s">
        <v>2044</v>
      </c>
    </row>
    <row r="270" spans="1:22" ht="31.2" x14ac:dyDescent="0.3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5">
        <f t="shared" si="20"/>
        <v>180.53333333333333</v>
      </c>
      <c r="G270" t="s">
        <v>20</v>
      </c>
      <c r="H270">
        <v>48</v>
      </c>
      <c r="I270" s="6">
        <f t="shared" si="23"/>
        <v>56.416666666666664</v>
      </c>
      <c r="J270" t="s">
        <v>21</v>
      </c>
      <c r="K270" t="s">
        <v>22</v>
      </c>
      <c r="L270">
        <v>1</v>
      </c>
      <c r="M270" s="6">
        <f t="shared" si="24"/>
        <v>56.416666666666664</v>
      </c>
      <c r="N270">
        <v>1349326800</v>
      </c>
      <c r="O270">
        <v>1353304800</v>
      </c>
      <c r="P270" s="10">
        <f t="shared" si="21"/>
        <v>41186.208333333336</v>
      </c>
      <c r="Q270" s="10">
        <f t="shared" si="22"/>
        <v>41232.25</v>
      </c>
      <c r="R270" t="b">
        <v>0</v>
      </c>
      <c r="S270" t="b">
        <v>0</v>
      </c>
      <c r="T270" t="s">
        <v>42</v>
      </c>
      <c r="U270" t="s">
        <v>2039</v>
      </c>
      <c r="V270" t="s">
        <v>2045</v>
      </c>
    </row>
    <row r="271" spans="1:22" ht="31.2" x14ac:dyDescent="0.3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5">
        <f t="shared" si="20"/>
        <v>252.62857142857143</v>
      </c>
      <c r="G271" t="s">
        <v>20</v>
      </c>
      <c r="H271">
        <v>87</v>
      </c>
      <c r="I271" s="6">
        <f t="shared" si="23"/>
        <v>101.63218390804597</v>
      </c>
      <c r="J271" t="s">
        <v>21</v>
      </c>
      <c r="K271" t="s">
        <v>22</v>
      </c>
      <c r="L271">
        <v>1</v>
      </c>
      <c r="M271" s="6">
        <f t="shared" si="24"/>
        <v>101.63218390804597</v>
      </c>
      <c r="N271">
        <v>1548914400</v>
      </c>
      <c r="O271">
        <v>1550728800</v>
      </c>
      <c r="P271" s="10">
        <f t="shared" si="21"/>
        <v>43496.25</v>
      </c>
      <c r="Q271" s="10">
        <f t="shared" si="22"/>
        <v>43517.25</v>
      </c>
      <c r="R271" t="b">
        <v>0</v>
      </c>
      <c r="S271" t="b">
        <v>0</v>
      </c>
      <c r="T271" t="s">
        <v>269</v>
      </c>
      <c r="U271" t="s">
        <v>2039</v>
      </c>
      <c r="V271" t="s">
        <v>2062</v>
      </c>
    </row>
    <row r="272" spans="1:22" ht="31.2" x14ac:dyDescent="0.3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5">
        <f t="shared" si="20"/>
        <v>27.176538240368025</v>
      </c>
      <c r="G272" t="s">
        <v>74</v>
      </c>
      <c r="H272">
        <v>1890</v>
      </c>
      <c r="I272" s="6">
        <f t="shared" si="23"/>
        <v>25.005291005291006</v>
      </c>
      <c r="J272" t="s">
        <v>21</v>
      </c>
      <c r="K272" t="s">
        <v>22</v>
      </c>
      <c r="L272">
        <v>1</v>
      </c>
      <c r="M272" s="6">
        <f t="shared" si="24"/>
        <v>25.005291005291006</v>
      </c>
      <c r="N272">
        <v>1291269600</v>
      </c>
      <c r="O272">
        <v>1291442400</v>
      </c>
      <c r="P272" s="10">
        <f t="shared" si="21"/>
        <v>40514.25</v>
      </c>
      <c r="Q272" s="10">
        <f t="shared" si="22"/>
        <v>40516.25</v>
      </c>
      <c r="R272" t="b">
        <v>0</v>
      </c>
      <c r="S272" t="b">
        <v>0</v>
      </c>
      <c r="T272" t="s">
        <v>89</v>
      </c>
      <c r="U272" t="s">
        <v>2052</v>
      </c>
      <c r="V272" t="s">
        <v>2053</v>
      </c>
    </row>
    <row r="273" spans="1:22" ht="31.2" x14ac:dyDescent="0.3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5">
        <f t="shared" si="20"/>
        <v>1.2706571242680547</v>
      </c>
      <c r="G273" t="s">
        <v>47</v>
      </c>
      <c r="H273">
        <v>61</v>
      </c>
      <c r="I273" s="6">
        <f t="shared" si="23"/>
        <v>32.016393442622949</v>
      </c>
      <c r="J273" t="s">
        <v>21</v>
      </c>
      <c r="K273" t="s">
        <v>22</v>
      </c>
      <c r="L273">
        <v>1</v>
      </c>
      <c r="M273" s="6">
        <f t="shared" si="24"/>
        <v>32.016393442622949</v>
      </c>
      <c r="N273">
        <v>1449468000</v>
      </c>
      <c r="O273">
        <v>1452146400</v>
      </c>
      <c r="P273" s="10">
        <f t="shared" si="21"/>
        <v>42345.25</v>
      </c>
      <c r="Q273" s="10">
        <f t="shared" si="22"/>
        <v>42376.25</v>
      </c>
      <c r="R273" t="b">
        <v>0</v>
      </c>
      <c r="S273" t="b">
        <v>0</v>
      </c>
      <c r="T273" t="s">
        <v>122</v>
      </c>
      <c r="U273" t="s">
        <v>2056</v>
      </c>
      <c r="V273" t="s">
        <v>2057</v>
      </c>
    </row>
    <row r="274" spans="1:22" ht="31.2" x14ac:dyDescent="0.3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5">
        <f t="shared" si="20"/>
        <v>304.0097847358121</v>
      </c>
      <c r="G274" t="s">
        <v>20</v>
      </c>
      <c r="H274">
        <v>1894</v>
      </c>
      <c r="I274" s="6">
        <f t="shared" si="23"/>
        <v>82.021647307286173</v>
      </c>
      <c r="J274" t="s">
        <v>21</v>
      </c>
      <c r="K274" t="s">
        <v>22</v>
      </c>
      <c r="L274">
        <v>1</v>
      </c>
      <c r="M274" s="6">
        <f t="shared" si="24"/>
        <v>82.021647307286173</v>
      </c>
      <c r="N274">
        <v>1562734800</v>
      </c>
      <c r="O274">
        <v>1564894800</v>
      </c>
      <c r="P274" s="10">
        <f t="shared" si="21"/>
        <v>43656.208333333328</v>
      </c>
      <c r="Q274" s="10">
        <f t="shared" si="22"/>
        <v>43681.208333333328</v>
      </c>
      <c r="R274" t="b">
        <v>0</v>
      </c>
      <c r="S274" t="b">
        <v>1</v>
      </c>
      <c r="T274" t="s">
        <v>33</v>
      </c>
      <c r="U274" t="s">
        <v>2038</v>
      </c>
      <c r="V274" t="s">
        <v>2044</v>
      </c>
    </row>
    <row r="275" spans="1:22" ht="31.2" x14ac:dyDescent="0.3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5">
        <f t="shared" si="20"/>
        <v>137.23076923076923</v>
      </c>
      <c r="G275" t="s">
        <v>20</v>
      </c>
      <c r="H275">
        <v>282</v>
      </c>
      <c r="I275" s="6">
        <f t="shared" si="23"/>
        <v>37.957446808510639</v>
      </c>
      <c r="J275" t="s">
        <v>15</v>
      </c>
      <c r="K275" t="s">
        <v>16</v>
      </c>
      <c r="L275">
        <v>0.74</v>
      </c>
      <c r="M275" s="6">
        <f t="shared" si="24"/>
        <v>28.088510638297873</v>
      </c>
      <c r="N275">
        <v>1505624400</v>
      </c>
      <c r="O275">
        <v>1505883600</v>
      </c>
      <c r="P275" s="10">
        <f t="shared" si="21"/>
        <v>42995.208333333328</v>
      </c>
      <c r="Q275" s="10">
        <f t="shared" si="22"/>
        <v>42998.208333333328</v>
      </c>
      <c r="R275" t="b">
        <v>0</v>
      </c>
      <c r="S275" t="b">
        <v>0</v>
      </c>
      <c r="T275" t="s">
        <v>33</v>
      </c>
      <c r="U275" t="s">
        <v>2038</v>
      </c>
      <c r="V275" t="s">
        <v>2044</v>
      </c>
    </row>
    <row r="276" spans="1:22" ht="31.2" x14ac:dyDescent="0.3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5">
        <f t="shared" si="20"/>
        <v>32.208333333333336</v>
      </c>
      <c r="G276" t="s">
        <v>14</v>
      </c>
      <c r="H276">
        <v>15</v>
      </c>
      <c r="I276" s="6">
        <f t="shared" si="23"/>
        <v>51.533333333333331</v>
      </c>
      <c r="J276" t="s">
        <v>21</v>
      </c>
      <c r="K276" t="s">
        <v>22</v>
      </c>
      <c r="L276">
        <v>1</v>
      </c>
      <c r="M276" s="6">
        <f t="shared" si="24"/>
        <v>51.533333333333331</v>
      </c>
      <c r="N276">
        <v>1509948000</v>
      </c>
      <c r="O276">
        <v>1510380000</v>
      </c>
      <c r="P276" s="10">
        <f t="shared" si="21"/>
        <v>43045.25</v>
      </c>
      <c r="Q276" s="10">
        <f t="shared" si="22"/>
        <v>43050.25</v>
      </c>
      <c r="R276" t="b">
        <v>0</v>
      </c>
      <c r="S276" t="b">
        <v>0</v>
      </c>
      <c r="T276" t="s">
        <v>33</v>
      </c>
      <c r="U276" t="s">
        <v>2038</v>
      </c>
      <c r="V276" t="s">
        <v>2044</v>
      </c>
    </row>
    <row r="277" spans="1:22" ht="31.2" x14ac:dyDescent="0.3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5">
        <f t="shared" si="20"/>
        <v>241.51282051282053</v>
      </c>
      <c r="G277" t="s">
        <v>20</v>
      </c>
      <c r="H277">
        <v>116</v>
      </c>
      <c r="I277" s="6">
        <f t="shared" si="23"/>
        <v>81.198275862068968</v>
      </c>
      <c r="J277" t="s">
        <v>21</v>
      </c>
      <c r="K277" t="s">
        <v>22</v>
      </c>
      <c r="L277">
        <v>1</v>
      </c>
      <c r="M277" s="6">
        <f t="shared" si="24"/>
        <v>81.198275862068968</v>
      </c>
      <c r="N277">
        <v>1554526800</v>
      </c>
      <c r="O277">
        <v>1555218000</v>
      </c>
      <c r="P277" s="10">
        <f t="shared" si="21"/>
        <v>43561.208333333328</v>
      </c>
      <c r="Q277" s="10">
        <f t="shared" si="22"/>
        <v>43569.208333333328</v>
      </c>
      <c r="R277" t="b">
        <v>0</v>
      </c>
      <c r="S277" t="b">
        <v>0</v>
      </c>
      <c r="T277" t="s">
        <v>206</v>
      </c>
      <c r="U277" t="s">
        <v>2040</v>
      </c>
      <c r="V277" t="s">
        <v>2061</v>
      </c>
    </row>
    <row r="278" spans="1:22" ht="31.2" x14ac:dyDescent="0.3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5">
        <f t="shared" si="20"/>
        <v>96.8</v>
      </c>
      <c r="G278" t="s">
        <v>14</v>
      </c>
      <c r="H278">
        <v>133</v>
      </c>
      <c r="I278" s="6">
        <f t="shared" si="23"/>
        <v>40.030075187969928</v>
      </c>
      <c r="J278" t="s">
        <v>21</v>
      </c>
      <c r="K278" t="s">
        <v>22</v>
      </c>
      <c r="L278">
        <v>1</v>
      </c>
      <c r="M278" s="6">
        <f t="shared" si="24"/>
        <v>40.030075187969928</v>
      </c>
      <c r="N278">
        <v>1334811600</v>
      </c>
      <c r="O278">
        <v>1335243600</v>
      </c>
      <c r="P278" s="10">
        <f t="shared" si="21"/>
        <v>41018.208333333336</v>
      </c>
      <c r="Q278" s="10">
        <f t="shared" si="22"/>
        <v>41023.208333333336</v>
      </c>
      <c r="R278" t="b">
        <v>0</v>
      </c>
      <c r="S278" t="b">
        <v>1</v>
      </c>
      <c r="T278" t="s">
        <v>89</v>
      </c>
      <c r="U278" t="s">
        <v>2052</v>
      </c>
      <c r="V278" t="s">
        <v>2053</v>
      </c>
    </row>
    <row r="279" spans="1:22" ht="31.2" x14ac:dyDescent="0.3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5">
        <f t="shared" si="20"/>
        <v>1066.4285714285716</v>
      </c>
      <c r="G279" t="s">
        <v>20</v>
      </c>
      <c r="H279">
        <v>83</v>
      </c>
      <c r="I279" s="6">
        <f t="shared" si="23"/>
        <v>89.939759036144579</v>
      </c>
      <c r="J279" t="s">
        <v>21</v>
      </c>
      <c r="K279" t="s">
        <v>22</v>
      </c>
      <c r="L279">
        <v>1</v>
      </c>
      <c r="M279" s="6">
        <f t="shared" si="24"/>
        <v>89.939759036144579</v>
      </c>
      <c r="N279">
        <v>1279515600</v>
      </c>
      <c r="O279">
        <v>1279688400</v>
      </c>
      <c r="P279" s="10">
        <f t="shared" si="21"/>
        <v>40378.208333333336</v>
      </c>
      <c r="Q279" s="10">
        <f t="shared" si="22"/>
        <v>40380.208333333336</v>
      </c>
      <c r="R279" t="b">
        <v>0</v>
      </c>
      <c r="S279" t="b">
        <v>0</v>
      </c>
      <c r="T279" t="s">
        <v>33</v>
      </c>
      <c r="U279" t="s">
        <v>2038</v>
      </c>
      <c r="V279" t="s">
        <v>2044</v>
      </c>
    </row>
    <row r="280" spans="1:22" ht="31.2" x14ac:dyDescent="0.3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5">
        <f t="shared" si="20"/>
        <v>325.88888888888891</v>
      </c>
      <c r="G280" t="s">
        <v>20</v>
      </c>
      <c r="H280">
        <v>91</v>
      </c>
      <c r="I280" s="6">
        <f t="shared" si="23"/>
        <v>96.692307692307693</v>
      </c>
      <c r="J280" t="s">
        <v>21</v>
      </c>
      <c r="K280" t="s">
        <v>22</v>
      </c>
      <c r="L280">
        <v>1</v>
      </c>
      <c r="M280" s="6">
        <f t="shared" si="24"/>
        <v>96.692307692307693</v>
      </c>
      <c r="N280">
        <v>1353909600</v>
      </c>
      <c r="O280">
        <v>1356069600</v>
      </c>
      <c r="P280" s="10">
        <f t="shared" si="21"/>
        <v>41239.25</v>
      </c>
      <c r="Q280" s="10">
        <f t="shared" si="22"/>
        <v>41264.25</v>
      </c>
      <c r="R280" t="b">
        <v>0</v>
      </c>
      <c r="S280" t="b">
        <v>0</v>
      </c>
      <c r="T280" t="s">
        <v>28</v>
      </c>
      <c r="U280" t="s">
        <v>2037</v>
      </c>
      <c r="V280" t="s">
        <v>2043</v>
      </c>
    </row>
    <row r="281" spans="1:22" ht="31.2" x14ac:dyDescent="0.3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5">
        <f t="shared" si="20"/>
        <v>170.70000000000002</v>
      </c>
      <c r="G281" t="s">
        <v>20</v>
      </c>
      <c r="H281">
        <v>546</v>
      </c>
      <c r="I281" s="6">
        <f t="shared" si="23"/>
        <v>25.010989010989011</v>
      </c>
      <c r="J281" t="s">
        <v>21</v>
      </c>
      <c r="K281" t="s">
        <v>22</v>
      </c>
      <c r="L281">
        <v>1</v>
      </c>
      <c r="M281" s="6">
        <f t="shared" si="24"/>
        <v>25.010989010989011</v>
      </c>
      <c r="N281">
        <v>1535950800</v>
      </c>
      <c r="O281">
        <v>1536210000</v>
      </c>
      <c r="P281" s="10">
        <f t="shared" si="21"/>
        <v>43346.208333333328</v>
      </c>
      <c r="Q281" s="10">
        <f t="shared" si="22"/>
        <v>43349.208333333328</v>
      </c>
      <c r="R281" t="b">
        <v>0</v>
      </c>
      <c r="S281" t="b">
        <v>0</v>
      </c>
      <c r="T281" t="s">
        <v>33</v>
      </c>
      <c r="U281" t="s">
        <v>2038</v>
      </c>
      <c r="V281" t="s">
        <v>2044</v>
      </c>
    </row>
    <row r="282" spans="1:22" ht="31.2" x14ac:dyDescent="0.3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5">
        <f t="shared" si="20"/>
        <v>581.44000000000005</v>
      </c>
      <c r="G282" t="s">
        <v>20</v>
      </c>
      <c r="H282">
        <v>393</v>
      </c>
      <c r="I282" s="6">
        <f t="shared" si="23"/>
        <v>36.987277353689571</v>
      </c>
      <c r="J282" t="s">
        <v>21</v>
      </c>
      <c r="K282" t="s">
        <v>22</v>
      </c>
      <c r="L282">
        <v>1</v>
      </c>
      <c r="M282" s="6">
        <f t="shared" si="24"/>
        <v>36.987277353689571</v>
      </c>
      <c r="N282">
        <v>1511244000</v>
      </c>
      <c r="O282">
        <v>1511762400</v>
      </c>
      <c r="P282" s="10">
        <f t="shared" si="21"/>
        <v>43060.25</v>
      </c>
      <c r="Q282" s="10">
        <f t="shared" si="22"/>
        <v>43066.25</v>
      </c>
      <c r="R282" t="b">
        <v>0</v>
      </c>
      <c r="S282" t="b">
        <v>0</v>
      </c>
      <c r="T282" t="s">
        <v>71</v>
      </c>
      <c r="U282" t="s">
        <v>2039</v>
      </c>
      <c r="V282" t="s">
        <v>2051</v>
      </c>
    </row>
    <row r="283" spans="1:22" ht="31.2" x14ac:dyDescent="0.3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5">
        <f t="shared" si="20"/>
        <v>91.520972644376897</v>
      </c>
      <c r="G283" t="s">
        <v>14</v>
      </c>
      <c r="H283">
        <v>2062</v>
      </c>
      <c r="I283" s="6">
        <f t="shared" si="23"/>
        <v>73.012609117361791</v>
      </c>
      <c r="J283" t="s">
        <v>21</v>
      </c>
      <c r="K283" t="s">
        <v>22</v>
      </c>
      <c r="L283">
        <v>1</v>
      </c>
      <c r="M283" s="6">
        <f t="shared" si="24"/>
        <v>73.012609117361791</v>
      </c>
      <c r="N283">
        <v>1331445600</v>
      </c>
      <c r="O283">
        <v>1333256400</v>
      </c>
      <c r="P283" s="10">
        <f t="shared" si="21"/>
        <v>40979.25</v>
      </c>
      <c r="Q283" s="10">
        <f t="shared" si="22"/>
        <v>41000.208333333336</v>
      </c>
      <c r="R283" t="b">
        <v>0</v>
      </c>
      <c r="S283" t="b">
        <v>1</v>
      </c>
      <c r="T283" t="s">
        <v>33</v>
      </c>
      <c r="U283" t="s">
        <v>2038</v>
      </c>
      <c r="V283" t="s">
        <v>2044</v>
      </c>
    </row>
    <row r="284" spans="1:22" ht="31.2" x14ac:dyDescent="0.3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5">
        <f t="shared" si="20"/>
        <v>108.04761904761904</v>
      </c>
      <c r="G284" t="s">
        <v>20</v>
      </c>
      <c r="H284">
        <v>133</v>
      </c>
      <c r="I284" s="6">
        <f t="shared" si="23"/>
        <v>68.240601503759393</v>
      </c>
      <c r="J284" t="s">
        <v>21</v>
      </c>
      <c r="K284" t="s">
        <v>22</v>
      </c>
      <c r="L284">
        <v>1</v>
      </c>
      <c r="M284" s="6">
        <f t="shared" si="24"/>
        <v>68.240601503759393</v>
      </c>
      <c r="N284">
        <v>1480226400</v>
      </c>
      <c r="O284">
        <v>1480744800</v>
      </c>
      <c r="P284" s="10">
        <f t="shared" si="21"/>
        <v>42701.25</v>
      </c>
      <c r="Q284" s="10">
        <f t="shared" si="22"/>
        <v>42707.25</v>
      </c>
      <c r="R284" t="b">
        <v>0</v>
      </c>
      <c r="S284" t="b">
        <v>1</v>
      </c>
      <c r="T284" t="s">
        <v>269</v>
      </c>
      <c r="U284" t="s">
        <v>2039</v>
      </c>
      <c r="V284" t="s">
        <v>2062</v>
      </c>
    </row>
    <row r="285" spans="1:22" ht="31.2" x14ac:dyDescent="0.3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5">
        <f t="shared" si="20"/>
        <v>18.728395061728396</v>
      </c>
      <c r="G285" t="s">
        <v>14</v>
      </c>
      <c r="H285">
        <v>29</v>
      </c>
      <c r="I285" s="6">
        <f t="shared" si="23"/>
        <v>52.310344827586206</v>
      </c>
      <c r="J285" t="s">
        <v>36</v>
      </c>
      <c r="K285" t="s">
        <v>37</v>
      </c>
      <c r="L285">
        <v>0.15</v>
      </c>
      <c r="M285" s="6">
        <f t="shared" si="24"/>
        <v>7.8465517241379308</v>
      </c>
      <c r="N285">
        <v>1464584400</v>
      </c>
      <c r="O285">
        <v>1465016400</v>
      </c>
      <c r="P285" s="10">
        <f t="shared" si="21"/>
        <v>42520.208333333328</v>
      </c>
      <c r="Q285" s="10">
        <f t="shared" si="22"/>
        <v>42525.208333333328</v>
      </c>
      <c r="R285" t="b">
        <v>0</v>
      </c>
      <c r="S285" t="b">
        <v>0</v>
      </c>
      <c r="T285" t="s">
        <v>23</v>
      </c>
      <c r="U285" t="s">
        <v>2036</v>
      </c>
      <c r="V285" t="s">
        <v>2042</v>
      </c>
    </row>
    <row r="286" spans="1:22" ht="31.2" x14ac:dyDescent="0.3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5">
        <f t="shared" si="20"/>
        <v>83.193877551020407</v>
      </c>
      <c r="G286" t="s">
        <v>14</v>
      </c>
      <c r="H286">
        <v>132</v>
      </c>
      <c r="I286" s="6">
        <f t="shared" si="23"/>
        <v>61.765151515151516</v>
      </c>
      <c r="J286" t="s">
        <v>21</v>
      </c>
      <c r="K286" t="s">
        <v>22</v>
      </c>
      <c r="L286">
        <v>1</v>
      </c>
      <c r="M286" s="6">
        <f t="shared" si="24"/>
        <v>61.765151515151516</v>
      </c>
      <c r="N286">
        <v>1335848400</v>
      </c>
      <c r="O286">
        <v>1336280400</v>
      </c>
      <c r="P286" s="10">
        <f t="shared" si="21"/>
        <v>41030.208333333336</v>
      </c>
      <c r="Q286" s="10">
        <f t="shared" si="22"/>
        <v>41035.208333333336</v>
      </c>
      <c r="R286" t="b">
        <v>0</v>
      </c>
      <c r="S286" t="b">
        <v>0</v>
      </c>
      <c r="T286" t="s">
        <v>28</v>
      </c>
      <c r="U286" t="s">
        <v>2037</v>
      </c>
      <c r="V286" t="s">
        <v>2043</v>
      </c>
    </row>
    <row r="287" spans="1:22" ht="31.2" x14ac:dyDescent="0.3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5">
        <f t="shared" si="20"/>
        <v>706.33333333333337</v>
      </c>
      <c r="G287" t="s">
        <v>20</v>
      </c>
      <c r="H287">
        <v>254</v>
      </c>
      <c r="I287" s="6">
        <f t="shared" si="23"/>
        <v>25.027559055118111</v>
      </c>
      <c r="J287" t="s">
        <v>21</v>
      </c>
      <c r="K287" t="s">
        <v>22</v>
      </c>
      <c r="L287">
        <v>1</v>
      </c>
      <c r="M287" s="6">
        <f t="shared" si="24"/>
        <v>25.027559055118111</v>
      </c>
      <c r="N287">
        <v>1473483600</v>
      </c>
      <c r="O287">
        <v>1476766800</v>
      </c>
      <c r="P287" s="10">
        <f t="shared" si="21"/>
        <v>42623.208333333328</v>
      </c>
      <c r="Q287" s="10">
        <f t="shared" si="22"/>
        <v>42661.208333333328</v>
      </c>
      <c r="R287" t="b">
        <v>0</v>
      </c>
      <c r="S287" t="b">
        <v>0</v>
      </c>
      <c r="T287" t="s">
        <v>33</v>
      </c>
      <c r="U287" t="s">
        <v>2038</v>
      </c>
      <c r="V287" t="s">
        <v>2044</v>
      </c>
    </row>
    <row r="288" spans="1:22" ht="31.2" x14ac:dyDescent="0.3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5">
        <f t="shared" si="20"/>
        <v>17.446030330062445</v>
      </c>
      <c r="G288" t="s">
        <v>74</v>
      </c>
      <c r="H288">
        <v>184</v>
      </c>
      <c r="I288" s="6">
        <f t="shared" si="23"/>
        <v>106.28804347826087</v>
      </c>
      <c r="J288" t="s">
        <v>21</v>
      </c>
      <c r="K288" t="s">
        <v>22</v>
      </c>
      <c r="L288">
        <v>1</v>
      </c>
      <c r="M288" s="6">
        <f t="shared" si="24"/>
        <v>106.28804347826087</v>
      </c>
      <c r="N288">
        <v>1479880800</v>
      </c>
      <c r="O288">
        <v>1480485600</v>
      </c>
      <c r="P288" s="10">
        <f t="shared" si="21"/>
        <v>42697.25</v>
      </c>
      <c r="Q288" s="10">
        <f t="shared" si="22"/>
        <v>42704.25</v>
      </c>
      <c r="R288" t="b">
        <v>0</v>
      </c>
      <c r="S288" t="b">
        <v>0</v>
      </c>
      <c r="T288" t="s">
        <v>33</v>
      </c>
      <c r="U288" t="s">
        <v>2038</v>
      </c>
      <c r="V288" t="s">
        <v>2044</v>
      </c>
    </row>
    <row r="289" spans="1:22" ht="31.2" x14ac:dyDescent="0.3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5">
        <f t="shared" si="20"/>
        <v>209.73015873015873</v>
      </c>
      <c r="G289" t="s">
        <v>20</v>
      </c>
      <c r="H289">
        <v>176</v>
      </c>
      <c r="I289" s="6">
        <f t="shared" si="23"/>
        <v>75.07386363636364</v>
      </c>
      <c r="J289" t="s">
        <v>21</v>
      </c>
      <c r="K289" t="s">
        <v>22</v>
      </c>
      <c r="L289">
        <v>1</v>
      </c>
      <c r="M289" s="6">
        <f t="shared" si="24"/>
        <v>75.07386363636364</v>
      </c>
      <c r="N289">
        <v>1430197200</v>
      </c>
      <c r="O289">
        <v>1430197200</v>
      </c>
      <c r="P289" s="10">
        <f t="shared" si="21"/>
        <v>42122.208333333328</v>
      </c>
      <c r="Q289" s="10">
        <f t="shared" si="22"/>
        <v>42122.208333333328</v>
      </c>
      <c r="R289" t="b">
        <v>0</v>
      </c>
      <c r="S289" t="b">
        <v>0</v>
      </c>
      <c r="T289" t="s">
        <v>50</v>
      </c>
      <c r="U289" t="s">
        <v>2036</v>
      </c>
      <c r="V289" t="s">
        <v>2046</v>
      </c>
    </row>
    <row r="290" spans="1:22" x14ac:dyDescent="0.3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5">
        <f t="shared" si="20"/>
        <v>97.785714285714292</v>
      </c>
      <c r="G290" t="s">
        <v>14</v>
      </c>
      <c r="H290">
        <v>137</v>
      </c>
      <c r="I290" s="6">
        <f t="shared" si="23"/>
        <v>39.970802919708028</v>
      </c>
      <c r="J290" t="s">
        <v>36</v>
      </c>
      <c r="K290" t="s">
        <v>37</v>
      </c>
      <c r="L290">
        <v>0.15</v>
      </c>
      <c r="M290" s="6">
        <f t="shared" si="24"/>
        <v>5.9956204379562044</v>
      </c>
      <c r="N290">
        <v>1331701200</v>
      </c>
      <c r="O290">
        <v>1331787600</v>
      </c>
      <c r="P290" s="10">
        <f t="shared" si="21"/>
        <v>40982.208333333336</v>
      </c>
      <c r="Q290" s="10">
        <f t="shared" si="22"/>
        <v>40983.208333333336</v>
      </c>
      <c r="R290" t="b">
        <v>0</v>
      </c>
      <c r="S290" t="b">
        <v>1</v>
      </c>
      <c r="T290" t="s">
        <v>148</v>
      </c>
      <c r="U290" t="s">
        <v>2036</v>
      </c>
      <c r="V290" t="s">
        <v>2059</v>
      </c>
    </row>
    <row r="291" spans="1:22" ht="31.2" x14ac:dyDescent="0.3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5">
        <f t="shared" si="20"/>
        <v>1684.25</v>
      </c>
      <c r="G291" t="s">
        <v>20</v>
      </c>
      <c r="H291">
        <v>337</v>
      </c>
      <c r="I291" s="6">
        <f t="shared" si="23"/>
        <v>39.982195845697326</v>
      </c>
      <c r="J291" t="s">
        <v>15</v>
      </c>
      <c r="K291" t="s">
        <v>16</v>
      </c>
      <c r="L291">
        <v>0.74</v>
      </c>
      <c r="M291" s="6">
        <f t="shared" si="24"/>
        <v>29.586824925816021</v>
      </c>
      <c r="N291">
        <v>1438578000</v>
      </c>
      <c r="O291">
        <v>1438837200</v>
      </c>
      <c r="P291" s="10">
        <f t="shared" si="21"/>
        <v>42219.208333333328</v>
      </c>
      <c r="Q291" s="10">
        <f t="shared" si="22"/>
        <v>42222.208333333328</v>
      </c>
      <c r="R291" t="b">
        <v>0</v>
      </c>
      <c r="S291" t="b">
        <v>0</v>
      </c>
      <c r="T291" t="s">
        <v>33</v>
      </c>
      <c r="U291" t="s">
        <v>2038</v>
      </c>
      <c r="V291" t="s">
        <v>2044</v>
      </c>
    </row>
    <row r="292" spans="1:22" ht="31.2" x14ac:dyDescent="0.3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5">
        <f t="shared" si="20"/>
        <v>54.402135231316727</v>
      </c>
      <c r="G292" t="s">
        <v>14</v>
      </c>
      <c r="H292">
        <v>908</v>
      </c>
      <c r="I292" s="6">
        <f t="shared" si="23"/>
        <v>101.01541850220265</v>
      </c>
      <c r="J292" t="s">
        <v>21</v>
      </c>
      <c r="K292" t="s">
        <v>22</v>
      </c>
      <c r="L292">
        <v>1</v>
      </c>
      <c r="M292" s="6">
        <f t="shared" si="24"/>
        <v>101.01541850220265</v>
      </c>
      <c r="N292">
        <v>1368162000</v>
      </c>
      <c r="O292">
        <v>1370926800</v>
      </c>
      <c r="P292" s="10">
        <f t="shared" si="21"/>
        <v>41404.208333333336</v>
      </c>
      <c r="Q292" s="10">
        <f t="shared" si="22"/>
        <v>41436.208333333336</v>
      </c>
      <c r="R292" t="b">
        <v>0</v>
      </c>
      <c r="S292" t="b">
        <v>1</v>
      </c>
      <c r="T292" t="s">
        <v>42</v>
      </c>
      <c r="U292" t="s">
        <v>2039</v>
      </c>
      <c r="V292" t="s">
        <v>2045</v>
      </c>
    </row>
    <row r="293" spans="1:22" ht="31.2" x14ac:dyDescent="0.3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5">
        <f t="shared" si="20"/>
        <v>456.61111111111109</v>
      </c>
      <c r="G293" t="s">
        <v>20</v>
      </c>
      <c r="H293">
        <v>107</v>
      </c>
      <c r="I293" s="6">
        <f t="shared" si="23"/>
        <v>76.813084112149539</v>
      </c>
      <c r="J293" t="s">
        <v>21</v>
      </c>
      <c r="K293" t="s">
        <v>22</v>
      </c>
      <c r="L293">
        <v>1</v>
      </c>
      <c r="M293" s="6">
        <f t="shared" si="24"/>
        <v>76.813084112149539</v>
      </c>
      <c r="N293">
        <v>1318654800</v>
      </c>
      <c r="O293">
        <v>1319000400</v>
      </c>
      <c r="P293" s="10">
        <f t="shared" si="21"/>
        <v>40831.208333333336</v>
      </c>
      <c r="Q293" s="10">
        <f t="shared" si="22"/>
        <v>40835.208333333336</v>
      </c>
      <c r="R293" t="b">
        <v>1</v>
      </c>
      <c r="S293" t="b">
        <v>0</v>
      </c>
      <c r="T293" t="s">
        <v>28</v>
      </c>
      <c r="U293" t="s">
        <v>2037</v>
      </c>
      <c r="V293" t="s">
        <v>2043</v>
      </c>
    </row>
    <row r="294" spans="1:22" ht="31.2" x14ac:dyDescent="0.3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5">
        <f t="shared" si="20"/>
        <v>9.8219178082191778</v>
      </c>
      <c r="G294" t="s">
        <v>14</v>
      </c>
      <c r="H294">
        <v>10</v>
      </c>
      <c r="I294" s="6">
        <f t="shared" si="23"/>
        <v>71.7</v>
      </c>
      <c r="J294" t="s">
        <v>21</v>
      </c>
      <c r="K294" t="s">
        <v>22</v>
      </c>
      <c r="L294">
        <v>1</v>
      </c>
      <c r="M294" s="6">
        <f t="shared" si="24"/>
        <v>71.7</v>
      </c>
      <c r="N294">
        <v>1331874000</v>
      </c>
      <c r="O294">
        <v>1333429200</v>
      </c>
      <c r="P294" s="10">
        <f t="shared" si="21"/>
        <v>40984.208333333336</v>
      </c>
      <c r="Q294" s="10">
        <f t="shared" si="22"/>
        <v>41002.208333333336</v>
      </c>
      <c r="R294" t="b">
        <v>0</v>
      </c>
      <c r="S294" t="b">
        <v>0</v>
      </c>
      <c r="T294" t="s">
        <v>17</v>
      </c>
      <c r="U294" t="s">
        <v>2035</v>
      </c>
      <c r="V294" t="s">
        <v>2041</v>
      </c>
    </row>
    <row r="295" spans="1:22" ht="31.2" x14ac:dyDescent="0.3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5">
        <f t="shared" si="20"/>
        <v>16.384615384615383</v>
      </c>
      <c r="G295" t="s">
        <v>74</v>
      </c>
      <c r="H295">
        <v>32</v>
      </c>
      <c r="I295" s="6">
        <f t="shared" si="23"/>
        <v>33.28125</v>
      </c>
      <c r="J295" t="s">
        <v>107</v>
      </c>
      <c r="K295" t="s">
        <v>108</v>
      </c>
      <c r="L295">
        <v>1.1200000000000001</v>
      </c>
      <c r="M295" s="6">
        <f t="shared" si="24"/>
        <v>37.275000000000006</v>
      </c>
      <c r="N295">
        <v>1286254800</v>
      </c>
      <c r="O295">
        <v>1287032400</v>
      </c>
      <c r="P295" s="10">
        <f t="shared" si="21"/>
        <v>40456.208333333336</v>
      </c>
      <c r="Q295" s="10">
        <f t="shared" si="22"/>
        <v>40465.208333333336</v>
      </c>
      <c r="R295" t="b">
        <v>0</v>
      </c>
      <c r="S295" t="b">
        <v>0</v>
      </c>
      <c r="T295" t="s">
        <v>33</v>
      </c>
      <c r="U295" t="s">
        <v>2038</v>
      </c>
      <c r="V295" t="s">
        <v>2044</v>
      </c>
    </row>
    <row r="296" spans="1:22" ht="31.2" x14ac:dyDescent="0.3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5">
        <f t="shared" si="20"/>
        <v>1339.6666666666667</v>
      </c>
      <c r="G296" t="s">
        <v>20</v>
      </c>
      <c r="H296">
        <v>183</v>
      </c>
      <c r="I296" s="6">
        <f t="shared" si="23"/>
        <v>43.923497267759565</v>
      </c>
      <c r="J296" t="s">
        <v>21</v>
      </c>
      <c r="K296" t="s">
        <v>22</v>
      </c>
      <c r="L296">
        <v>1</v>
      </c>
      <c r="M296" s="6">
        <f t="shared" si="24"/>
        <v>43.923497267759565</v>
      </c>
      <c r="N296">
        <v>1540530000</v>
      </c>
      <c r="O296">
        <v>1541570400</v>
      </c>
      <c r="P296" s="10">
        <f t="shared" si="21"/>
        <v>43399.208333333328</v>
      </c>
      <c r="Q296" s="10">
        <f t="shared" si="22"/>
        <v>43411.25</v>
      </c>
      <c r="R296" t="b">
        <v>0</v>
      </c>
      <c r="S296" t="b">
        <v>0</v>
      </c>
      <c r="T296" t="s">
        <v>33</v>
      </c>
      <c r="U296" t="s">
        <v>2038</v>
      </c>
      <c r="V296" t="s">
        <v>2044</v>
      </c>
    </row>
    <row r="297" spans="1:22" ht="46.8" x14ac:dyDescent="0.3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5">
        <f t="shared" si="20"/>
        <v>35.650077760497666</v>
      </c>
      <c r="G297" t="s">
        <v>14</v>
      </c>
      <c r="H297">
        <v>1910</v>
      </c>
      <c r="I297" s="6">
        <f t="shared" si="23"/>
        <v>36.004712041884815</v>
      </c>
      <c r="J297" t="s">
        <v>98</v>
      </c>
      <c r="K297" t="s">
        <v>99</v>
      </c>
      <c r="L297">
        <v>1.2</v>
      </c>
      <c r="M297" s="6">
        <f t="shared" si="24"/>
        <v>43.205654450261775</v>
      </c>
      <c r="N297">
        <v>1381813200</v>
      </c>
      <c r="O297">
        <v>1383976800</v>
      </c>
      <c r="P297" s="10">
        <f t="shared" si="21"/>
        <v>41562.208333333336</v>
      </c>
      <c r="Q297" s="10">
        <f t="shared" si="22"/>
        <v>41587.25</v>
      </c>
      <c r="R297" t="b">
        <v>0</v>
      </c>
      <c r="S297" t="b">
        <v>0</v>
      </c>
      <c r="T297" t="s">
        <v>33</v>
      </c>
      <c r="U297" t="s">
        <v>2038</v>
      </c>
      <c r="V297" t="s">
        <v>2044</v>
      </c>
    </row>
    <row r="298" spans="1:22" ht="31.2" x14ac:dyDescent="0.3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5">
        <f t="shared" si="20"/>
        <v>54.950819672131146</v>
      </c>
      <c r="G298" t="s">
        <v>14</v>
      </c>
      <c r="H298">
        <v>38</v>
      </c>
      <c r="I298" s="6">
        <f t="shared" si="23"/>
        <v>88.21052631578948</v>
      </c>
      <c r="J298" t="s">
        <v>26</v>
      </c>
      <c r="K298" t="s">
        <v>27</v>
      </c>
      <c r="L298">
        <v>0.69</v>
      </c>
      <c r="M298" s="6">
        <f t="shared" si="24"/>
        <v>60.865263157894738</v>
      </c>
      <c r="N298">
        <v>1548655200</v>
      </c>
      <c r="O298">
        <v>1550556000</v>
      </c>
      <c r="P298" s="10">
        <f t="shared" si="21"/>
        <v>43493.25</v>
      </c>
      <c r="Q298" s="10">
        <f t="shared" si="22"/>
        <v>43515.25</v>
      </c>
      <c r="R298" t="b">
        <v>0</v>
      </c>
      <c r="S298" t="b">
        <v>0</v>
      </c>
      <c r="T298" t="s">
        <v>33</v>
      </c>
      <c r="U298" t="s">
        <v>2038</v>
      </c>
      <c r="V298" t="s">
        <v>2044</v>
      </c>
    </row>
    <row r="299" spans="1:22" ht="31.2" x14ac:dyDescent="0.3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5">
        <f t="shared" si="20"/>
        <v>94.236111111111114</v>
      </c>
      <c r="G299" t="s">
        <v>14</v>
      </c>
      <c r="H299">
        <v>104</v>
      </c>
      <c r="I299" s="6">
        <f t="shared" si="23"/>
        <v>65.240384615384613</v>
      </c>
      <c r="J299" t="s">
        <v>26</v>
      </c>
      <c r="K299" t="s">
        <v>27</v>
      </c>
      <c r="L299">
        <v>0.69</v>
      </c>
      <c r="M299" s="6">
        <f t="shared" si="24"/>
        <v>45.015865384615381</v>
      </c>
      <c r="N299">
        <v>1389679200</v>
      </c>
      <c r="O299">
        <v>1390456800</v>
      </c>
      <c r="P299" s="10">
        <f t="shared" si="21"/>
        <v>41653.25</v>
      </c>
      <c r="Q299" s="10">
        <f t="shared" si="22"/>
        <v>41662.25</v>
      </c>
      <c r="R299" t="b">
        <v>0</v>
      </c>
      <c r="S299" t="b">
        <v>1</v>
      </c>
      <c r="T299" t="s">
        <v>33</v>
      </c>
      <c r="U299" t="s">
        <v>2038</v>
      </c>
      <c r="V299" t="s">
        <v>2044</v>
      </c>
    </row>
    <row r="300" spans="1:22" ht="31.2" x14ac:dyDescent="0.3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5">
        <f t="shared" si="20"/>
        <v>143.91428571428571</v>
      </c>
      <c r="G300" t="s">
        <v>20</v>
      </c>
      <c r="H300">
        <v>72</v>
      </c>
      <c r="I300" s="6">
        <f t="shared" si="23"/>
        <v>69.958333333333329</v>
      </c>
      <c r="J300" t="s">
        <v>21</v>
      </c>
      <c r="K300" t="s">
        <v>22</v>
      </c>
      <c r="L300">
        <v>1</v>
      </c>
      <c r="M300" s="6">
        <f t="shared" si="24"/>
        <v>69.958333333333329</v>
      </c>
      <c r="N300">
        <v>1456466400</v>
      </c>
      <c r="O300">
        <v>1458018000</v>
      </c>
      <c r="P300" s="10">
        <f t="shared" si="21"/>
        <v>42426.25</v>
      </c>
      <c r="Q300" s="10">
        <f t="shared" si="22"/>
        <v>42444.208333333328</v>
      </c>
      <c r="R300" t="b">
        <v>0</v>
      </c>
      <c r="S300" t="b">
        <v>1</v>
      </c>
      <c r="T300" t="s">
        <v>23</v>
      </c>
      <c r="U300" t="s">
        <v>2036</v>
      </c>
      <c r="V300" t="s">
        <v>2042</v>
      </c>
    </row>
    <row r="301" spans="1:22" ht="31.2" x14ac:dyDescent="0.3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5">
        <f t="shared" si="20"/>
        <v>51.421052631578945</v>
      </c>
      <c r="G301" t="s">
        <v>14</v>
      </c>
      <c r="H301">
        <v>49</v>
      </c>
      <c r="I301" s="6">
        <f t="shared" si="23"/>
        <v>39.877551020408163</v>
      </c>
      <c r="J301" t="s">
        <v>21</v>
      </c>
      <c r="K301" t="s">
        <v>22</v>
      </c>
      <c r="L301">
        <v>1</v>
      </c>
      <c r="M301" s="6">
        <f t="shared" si="24"/>
        <v>39.877551020408163</v>
      </c>
      <c r="N301">
        <v>1456984800</v>
      </c>
      <c r="O301">
        <v>1461819600</v>
      </c>
      <c r="P301" s="10">
        <f t="shared" si="21"/>
        <v>42432.25</v>
      </c>
      <c r="Q301" s="10">
        <f t="shared" si="22"/>
        <v>42488.208333333328</v>
      </c>
      <c r="R301" t="b">
        <v>0</v>
      </c>
      <c r="S301" t="b">
        <v>0</v>
      </c>
      <c r="T301" t="s">
        <v>17</v>
      </c>
      <c r="U301" t="s">
        <v>2035</v>
      </c>
      <c r="V301" t="s">
        <v>2041</v>
      </c>
    </row>
    <row r="302" spans="1:22" x14ac:dyDescent="0.3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5">
        <f t="shared" si="20"/>
        <v>5</v>
      </c>
      <c r="G302" t="s">
        <v>14</v>
      </c>
      <c r="H302">
        <v>1</v>
      </c>
      <c r="I302" s="6">
        <f t="shared" si="23"/>
        <v>5</v>
      </c>
      <c r="J302" t="s">
        <v>36</v>
      </c>
      <c r="K302" t="s">
        <v>37</v>
      </c>
      <c r="L302">
        <v>0.15</v>
      </c>
      <c r="M302" s="6">
        <f t="shared" si="24"/>
        <v>0.75</v>
      </c>
      <c r="N302">
        <v>1504069200</v>
      </c>
      <c r="O302">
        <v>1504155600</v>
      </c>
      <c r="P302" s="10">
        <f t="shared" si="21"/>
        <v>42977.208333333328</v>
      </c>
      <c r="Q302" s="10">
        <f t="shared" si="22"/>
        <v>42978.208333333328</v>
      </c>
      <c r="R302" t="b">
        <v>0</v>
      </c>
      <c r="S302" t="b">
        <v>1</v>
      </c>
      <c r="T302" t="s">
        <v>68</v>
      </c>
      <c r="U302" t="s">
        <v>2040</v>
      </c>
      <c r="V302" t="s">
        <v>2050</v>
      </c>
    </row>
    <row r="303" spans="1:22" ht="31.2" x14ac:dyDescent="0.3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5">
        <f t="shared" si="20"/>
        <v>1344.6666666666667</v>
      </c>
      <c r="G303" t="s">
        <v>20</v>
      </c>
      <c r="H303">
        <v>295</v>
      </c>
      <c r="I303" s="6">
        <f t="shared" si="23"/>
        <v>41.023728813559323</v>
      </c>
      <c r="J303" t="s">
        <v>21</v>
      </c>
      <c r="K303" t="s">
        <v>22</v>
      </c>
      <c r="L303">
        <v>1</v>
      </c>
      <c r="M303" s="6">
        <f t="shared" si="24"/>
        <v>41.023728813559323</v>
      </c>
      <c r="N303">
        <v>1424930400</v>
      </c>
      <c r="O303">
        <v>1426395600</v>
      </c>
      <c r="P303" s="10">
        <f t="shared" si="21"/>
        <v>42061.25</v>
      </c>
      <c r="Q303" s="10">
        <f t="shared" si="22"/>
        <v>42078.208333333328</v>
      </c>
      <c r="R303" t="b">
        <v>0</v>
      </c>
      <c r="S303" t="b">
        <v>0</v>
      </c>
      <c r="T303" t="s">
        <v>42</v>
      </c>
      <c r="U303" t="s">
        <v>2039</v>
      </c>
      <c r="V303" t="s">
        <v>2045</v>
      </c>
    </row>
    <row r="304" spans="1:22" ht="31.2" x14ac:dyDescent="0.3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5">
        <f t="shared" si="20"/>
        <v>31.844940867279899</v>
      </c>
      <c r="G304" t="s">
        <v>14</v>
      </c>
      <c r="H304">
        <v>245</v>
      </c>
      <c r="I304" s="6">
        <f t="shared" si="23"/>
        <v>98.914285714285711</v>
      </c>
      <c r="J304" t="s">
        <v>21</v>
      </c>
      <c r="K304" t="s">
        <v>22</v>
      </c>
      <c r="L304">
        <v>1</v>
      </c>
      <c r="M304" s="6">
        <f t="shared" si="24"/>
        <v>98.914285714285711</v>
      </c>
      <c r="N304">
        <v>1535864400</v>
      </c>
      <c r="O304">
        <v>1537074000</v>
      </c>
      <c r="P304" s="10">
        <f t="shared" si="21"/>
        <v>43345.208333333328</v>
      </c>
      <c r="Q304" s="10">
        <f t="shared" si="22"/>
        <v>43359.208333333328</v>
      </c>
      <c r="R304" t="b">
        <v>0</v>
      </c>
      <c r="S304" t="b">
        <v>0</v>
      </c>
      <c r="T304" t="s">
        <v>33</v>
      </c>
      <c r="U304" t="s">
        <v>2038</v>
      </c>
      <c r="V304" t="s">
        <v>2044</v>
      </c>
    </row>
    <row r="305" spans="1:22" ht="31.2" x14ac:dyDescent="0.3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5">
        <f t="shared" si="20"/>
        <v>82.617647058823536</v>
      </c>
      <c r="G305" t="s">
        <v>14</v>
      </c>
      <c r="H305">
        <v>32</v>
      </c>
      <c r="I305" s="6">
        <f t="shared" si="23"/>
        <v>87.78125</v>
      </c>
      <c r="J305" t="s">
        <v>21</v>
      </c>
      <c r="K305" t="s">
        <v>22</v>
      </c>
      <c r="L305">
        <v>1</v>
      </c>
      <c r="M305" s="6">
        <f t="shared" si="24"/>
        <v>87.78125</v>
      </c>
      <c r="N305">
        <v>1452146400</v>
      </c>
      <c r="O305">
        <v>1452578400</v>
      </c>
      <c r="P305" s="10">
        <f t="shared" si="21"/>
        <v>42376.25</v>
      </c>
      <c r="Q305" s="10">
        <f t="shared" si="22"/>
        <v>42381.25</v>
      </c>
      <c r="R305" t="b">
        <v>0</v>
      </c>
      <c r="S305" t="b">
        <v>0</v>
      </c>
      <c r="T305" t="s">
        <v>60</v>
      </c>
      <c r="U305" t="s">
        <v>2036</v>
      </c>
      <c r="V305" t="s">
        <v>2048</v>
      </c>
    </row>
    <row r="306" spans="1:22" ht="31.2" x14ac:dyDescent="0.3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5">
        <f t="shared" si="20"/>
        <v>546.14285714285722</v>
      </c>
      <c r="G306" t="s">
        <v>20</v>
      </c>
      <c r="H306">
        <v>142</v>
      </c>
      <c r="I306" s="6">
        <f t="shared" si="23"/>
        <v>80.767605633802816</v>
      </c>
      <c r="J306" t="s">
        <v>21</v>
      </c>
      <c r="K306" t="s">
        <v>22</v>
      </c>
      <c r="L306">
        <v>1</v>
      </c>
      <c r="M306" s="6">
        <f t="shared" si="24"/>
        <v>80.767605633802816</v>
      </c>
      <c r="N306">
        <v>1470546000</v>
      </c>
      <c r="O306">
        <v>1474088400</v>
      </c>
      <c r="P306" s="10">
        <f t="shared" si="21"/>
        <v>42589.208333333328</v>
      </c>
      <c r="Q306" s="10">
        <f t="shared" si="22"/>
        <v>42630.208333333328</v>
      </c>
      <c r="R306" t="b">
        <v>0</v>
      </c>
      <c r="S306" t="b">
        <v>0</v>
      </c>
      <c r="T306" t="s">
        <v>42</v>
      </c>
      <c r="U306" t="s">
        <v>2039</v>
      </c>
      <c r="V306" t="s">
        <v>2045</v>
      </c>
    </row>
    <row r="307" spans="1:22" ht="31.2" x14ac:dyDescent="0.3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5">
        <f t="shared" si="20"/>
        <v>286.21428571428572</v>
      </c>
      <c r="G307" t="s">
        <v>20</v>
      </c>
      <c r="H307">
        <v>85</v>
      </c>
      <c r="I307" s="6">
        <f t="shared" si="23"/>
        <v>94.28235294117647</v>
      </c>
      <c r="J307" t="s">
        <v>21</v>
      </c>
      <c r="K307" t="s">
        <v>22</v>
      </c>
      <c r="L307">
        <v>1</v>
      </c>
      <c r="M307" s="6">
        <f t="shared" si="24"/>
        <v>94.28235294117647</v>
      </c>
      <c r="N307">
        <v>1458363600</v>
      </c>
      <c r="O307">
        <v>1461906000</v>
      </c>
      <c r="P307" s="10">
        <f t="shared" si="21"/>
        <v>42448.208333333328</v>
      </c>
      <c r="Q307" s="10">
        <f t="shared" si="22"/>
        <v>42489.208333333328</v>
      </c>
      <c r="R307" t="b">
        <v>0</v>
      </c>
      <c r="S307" t="b">
        <v>0</v>
      </c>
      <c r="T307" t="s">
        <v>33</v>
      </c>
      <c r="U307" t="s">
        <v>2038</v>
      </c>
      <c r="V307" t="s">
        <v>2044</v>
      </c>
    </row>
    <row r="308" spans="1:22" ht="46.8" x14ac:dyDescent="0.3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5">
        <f t="shared" si="20"/>
        <v>7.9076923076923071</v>
      </c>
      <c r="G308" t="s">
        <v>14</v>
      </c>
      <c r="H308">
        <v>7</v>
      </c>
      <c r="I308" s="6">
        <f t="shared" si="23"/>
        <v>73.428571428571431</v>
      </c>
      <c r="J308" t="s">
        <v>21</v>
      </c>
      <c r="K308" t="s">
        <v>22</v>
      </c>
      <c r="L308">
        <v>1</v>
      </c>
      <c r="M308" s="6">
        <f t="shared" si="24"/>
        <v>73.428571428571431</v>
      </c>
      <c r="N308">
        <v>1500008400</v>
      </c>
      <c r="O308">
        <v>1500267600</v>
      </c>
      <c r="P308" s="10">
        <f t="shared" si="21"/>
        <v>42930.208333333328</v>
      </c>
      <c r="Q308" s="10">
        <f t="shared" si="22"/>
        <v>42933.208333333328</v>
      </c>
      <c r="R308" t="b">
        <v>0</v>
      </c>
      <c r="S308" t="b">
        <v>1</v>
      </c>
      <c r="T308" t="s">
        <v>33</v>
      </c>
      <c r="U308" t="s">
        <v>2038</v>
      </c>
      <c r="V308" t="s">
        <v>2044</v>
      </c>
    </row>
    <row r="309" spans="1:22" ht="31.2" x14ac:dyDescent="0.3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5">
        <f t="shared" si="20"/>
        <v>132.13677811550153</v>
      </c>
      <c r="G309" t="s">
        <v>20</v>
      </c>
      <c r="H309">
        <v>659</v>
      </c>
      <c r="I309" s="6">
        <f t="shared" si="23"/>
        <v>65.968133535660087</v>
      </c>
      <c r="J309" t="s">
        <v>36</v>
      </c>
      <c r="K309" t="s">
        <v>37</v>
      </c>
      <c r="L309">
        <v>0.15</v>
      </c>
      <c r="M309" s="6">
        <f t="shared" si="24"/>
        <v>9.8952200303490123</v>
      </c>
      <c r="N309">
        <v>1338958800</v>
      </c>
      <c r="O309">
        <v>1340686800</v>
      </c>
      <c r="P309" s="10">
        <f t="shared" si="21"/>
        <v>41066.208333333336</v>
      </c>
      <c r="Q309" s="10">
        <f t="shared" si="22"/>
        <v>41086.208333333336</v>
      </c>
      <c r="R309" t="b">
        <v>0</v>
      </c>
      <c r="S309" t="b">
        <v>1</v>
      </c>
      <c r="T309" t="s">
        <v>119</v>
      </c>
      <c r="U309" t="s">
        <v>2040</v>
      </c>
      <c r="V309" t="s">
        <v>2055</v>
      </c>
    </row>
    <row r="310" spans="1:22" ht="31.2" x14ac:dyDescent="0.3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5">
        <f t="shared" si="20"/>
        <v>74.077834179357026</v>
      </c>
      <c r="G310" t="s">
        <v>14</v>
      </c>
      <c r="H310">
        <v>803</v>
      </c>
      <c r="I310" s="6">
        <f t="shared" si="23"/>
        <v>109.04109589041096</v>
      </c>
      <c r="J310" t="s">
        <v>21</v>
      </c>
      <c r="K310" t="s">
        <v>22</v>
      </c>
      <c r="L310">
        <v>1</v>
      </c>
      <c r="M310" s="6">
        <f t="shared" si="24"/>
        <v>109.04109589041096</v>
      </c>
      <c r="N310">
        <v>1303102800</v>
      </c>
      <c r="O310">
        <v>1303189200</v>
      </c>
      <c r="P310" s="10">
        <f t="shared" si="21"/>
        <v>40651.208333333336</v>
      </c>
      <c r="Q310" s="10">
        <f t="shared" si="22"/>
        <v>40652.208333333336</v>
      </c>
      <c r="R310" t="b">
        <v>0</v>
      </c>
      <c r="S310" t="b">
        <v>0</v>
      </c>
      <c r="T310" t="s">
        <v>33</v>
      </c>
      <c r="U310" t="s">
        <v>2038</v>
      </c>
      <c r="V310" t="s">
        <v>2044</v>
      </c>
    </row>
    <row r="311" spans="1:22" ht="31.2" x14ac:dyDescent="0.3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5">
        <f t="shared" si="20"/>
        <v>75.292682926829272</v>
      </c>
      <c r="G311" t="s">
        <v>74</v>
      </c>
      <c r="H311">
        <v>75</v>
      </c>
      <c r="I311" s="6">
        <f t="shared" si="23"/>
        <v>41.16</v>
      </c>
      <c r="J311" t="s">
        <v>21</v>
      </c>
      <c r="K311" t="s">
        <v>22</v>
      </c>
      <c r="L311">
        <v>1</v>
      </c>
      <c r="M311" s="6">
        <f t="shared" si="24"/>
        <v>41.16</v>
      </c>
      <c r="N311">
        <v>1316581200</v>
      </c>
      <c r="O311">
        <v>1318309200</v>
      </c>
      <c r="P311" s="10">
        <f t="shared" si="21"/>
        <v>40807.208333333336</v>
      </c>
      <c r="Q311" s="10">
        <f t="shared" si="22"/>
        <v>40827.208333333336</v>
      </c>
      <c r="R311" t="b">
        <v>0</v>
      </c>
      <c r="S311" t="b">
        <v>1</v>
      </c>
      <c r="T311" t="s">
        <v>60</v>
      </c>
      <c r="U311" t="s">
        <v>2036</v>
      </c>
      <c r="V311" t="s">
        <v>2048</v>
      </c>
    </row>
    <row r="312" spans="1:22" ht="31.2" x14ac:dyDescent="0.3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5">
        <f t="shared" si="20"/>
        <v>20.333333333333332</v>
      </c>
      <c r="G312" t="s">
        <v>14</v>
      </c>
      <c r="H312">
        <v>16</v>
      </c>
      <c r="I312" s="6">
        <f t="shared" si="23"/>
        <v>99.125</v>
      </c>
      <c r="J312" t="s">
        <v>21</v>
      </c>
      <c r="K312" t="s">
        <v>22</v>
      </c>
      <c r="L312">
        <v>1</v>
      </c>
      <c r="M312" s="6">
        <f t="shared" si="24"/>
        <v>99.125</v>
      </c>
      <c r="N312">
        <v>1270789200</v>
      </c>
      <c r="O312">
        <v>1272171600</v>
      </c>
      <c r="P312" s="10">
        <f t="shared" si="21"/>
        <v>40277.208333333336</v>
      </c>
      <c r="Q312" s="10">
        <f t="shared" si="22"/>
        <v>40293.208333333336</v>
      </c>
      <c r="R312" t="b">
        <v>0</v>
      </c>
      <c r="S312" t="b">
        <v>0</v>
      </c>
      <c r="T312" t="s">
        <v>89</v>
      </c>
      <c r="U312" t="s">
        <v>2052</v>
      </c>
      <c r="V312" t="s">
        <v>2053</v>
      </c>
    </row>
    <row r="313" spans="1:22" ht="31.2" x14ac:dyDescent="0.3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5">
        <f t="shared" si="20"/>
        <v>203.36507936507937</v>
      </c>
      <c r="G313" t="s">
        <v>20</v>
      </c>
      <c r="H313">
        <v>121</v>
      </c>
      <c r="I313" s="6">
        <f t="shared" si="23"/>
        <v>105.88429752066116</v>
      </c>
      <c r="J313" t="s">
        <v>21</v>
      </c>
      <c r="K313" t="s">
        <v>22</v>
      </c>
      <c r="L313">
        <v>1</v>
      </c>
      <c r="M313" s="6">
        <f t="shared" si="24"/>
        <v>105.88429752066116</v>
      </c>
      <c r="N313">
        <v>1297836000</v>
      </c>
      <c r="O313">
        <v>1298872800</v>
      </c>
      <c r="P313" s="10">
        <f t="shared" si="21"/>
        <v>40590.25</v>
      </c>
      <c r="Q313" s="10">
        <f t="shared" si="22"/>
        <v>40602.25</v>
      </c>
      <c r="R313" t="b">
        <v>0</v>
      </c>
      <c r="S313" t="b">
        <v>0</v>
      </c>
      <c r="T313" t="s">
        <v>33</v>
      </c>
      <c r="U313" t="s">
        <v>2038</v>
      </c>
      <c r="V313" t="s">
        <v>2044</v>
      </c>
    </row>
    <row r="314" spans="1:22" ht="31.2" x14ac:dyDescent="0.3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5">
        <f t="shared" si="20"/>
        <v>310.2284263959391</v>
      </c>
      <c r="G314" t="s">
        <v>20</v>
      </c>
      <c r="H314">
        <v>3742</v>
      </c>
      <c r="I314" s="6">
        <f t="shared" si="23"/>
        <v>48.996525921966864</v>
      </c>
      <c r="J314" t="s">
        <v>21</v>
      </c>
      <c r="K314" t="s">
        <v>22</v>
      </c>
      <c r="L314">
        <v>1</v>
      </c>
      <c r="M314" s="6">
        <f t="shared" si="24"/>
        <v>48.996525921966864</v>
      </c>
      <c r="N314">
        <v>1382677200</v>
      </c>
      <c r="O314">
        <v>1383282000</v>
      </c>
      <c r="P314" s="10">
        <f t="shared" si="21"/>
        <v>41572.208333333336</v>
      </c>
      <c r="Q314" s="10">
        <f t="shared" si="22"/>
        <v>41579.208333333336</v>
      </c>
      <c r="R314" t="b">
        <v>0</v>
      </c>
      <c r="S314" t="b">
        <v>0</v>
      </c>
      <c r="T314" t="s">
        <v>33</v>
      </c>
      <c r="U314" t="s">
        <v>2038</v>
      </c>
      <c r="V314" t="s">
        <v>2044</v>
      </c>
    </row>
    <row r="315" spans="1:22" ht="31.2" x14ac:dyDescent="0.3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5">
        <f t="shared" si="20"/>
        <v>395.31818181818181</v>
      </c>
      <c r="G315" t="s">
        <v>20</v>
      </c>
      <c r="H315">
        <v>223</v>
      </c>
      <c r="I315" s="6">
        <f t="shared" si="23"/>
        <v>39</v>
      </c>
      <c r="J315" t="s">
        <v>21</v>
      </c>
      <c r="K315" t="s">
        <v>22</v>
      </c>
      <c r="L315">
        <v>1</v>
      </c>
      <c r="M315" s="6">
        <f t="shared" si="24"/>
        <v>39</v>
      </c>
      <c r="N315">
        <v>1330322400</v>
      </c>
      <c r="O315">
        <v>1330495200</v>
      </c>
      <c r="P315" s="10">
        <f t="shared" si="21"/>
        <v>40966.25</v>
      </c>
      <c r="Q315" s="10">
        <f t="shared" si="22"/>
        <v>40968.25</v>
      </c>
      <c r="R315" t="b">
        <v>0</v>
      </c>
      <c r="S315" t="b">
        <v>0</v>
      </c>
      <c r="T315" t="s">
        <v>23</v>
      </c>
      <c r="U315" t="s">
        <v>2036</v>
      </c>
      <c r="V315" t="s">
        <v>2042</v>
      </c>
    </row>
    <row r="316" spans="1:22" ht="31.2" x14ac:dyDescent="0.3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5">
        <f t="shared" si="20"/>
        <v>294.71428571428572</v>
      </c>
      <c r="G316" t="s">
        <v>20</v>
      </c>
      <c r="H316">
        <v>133</v>
      </c>
      <c r="I316" s="6">
        <f t="shared" si="23"/>
        <v>31.022556390977442</v>
      </c>
      <c r="J316" t="s">
        <v>21</v>
      </c>
      <c r="K316" t="s">
        <v>22</v>
      </c>
      <c r="L316">
        <v>1</v>
      </c>
      <c r="M316" s="6">
        <f t="shared" si="24"/>
        <v>31.022556390977442</v>
      </c>
      <c r="N316">
        <v>1552366800</v>
      </c>
      <c r="O316">
        <v>1552798800</v>
      </c>
      <c r="P316" s="10">
        <f t="shared" si="21"/>
        <v>43536.208333333328</v>
      </c>
      <c r="Q316" s="10">
        <f t="shared" si="22"/>
        <v>43541.208333333328</v>
      </c>
      <c r="R316" t="b">
        <v>0</v>
      </c>
      <c r="S316" t="b">
        <v>1</v>
      </c>
      <c r="T316" t="s">
        <v>42</v>
      </c>
      <c r="U316" t="s">
        <v>2039</v>
      </c>
      <c r="V316" t="s">
        <v>2045</v>
      </c>
    </row>
    <row r="317" spans="1:22" ht="31.2" x14ac:dyDescent="0.3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5">
        <f t="shared" si="20"/>
        <v>33.89473684210526</v>
      </c>
      <c r="G317" t="s">
        <v>14</v>
      </c>
      <c r="H317">
        <v>31</v>
      </c>
      <c r="I317" s="6">
        <f t="shared" si="23"/>
        <v>103.87096774193549</v>
      </c>
      <c r="J317" t="s">
        <v>21</v>
      </c>
      <c r="K317" t="s">
        <v>22</v>
      </c>
      <c r="L317">
        <v>1</v>
      </c>
      <c r="M317" s="6">
        <f t="shared" si="24"/>
        <v>103.87096774193549</v>
      </c>
      <c r="N317">
        <v>1400907600</v>
      </c>
      <c r="O317">
        <v>1403413200</v>
      </c>
      <c r="P317" s="10">
        <f t="shared" si="21"/>
        <v>41783.208333333336</v>
      </c>
      <c r="Q317" s="10">
        <f t="shared" si="22"/>
        <v>41812.208333333336</v>
      </c>
      <c r="R317" t="b">
        <v>0</v>
      </c>
      <c r="S317" t="b">
        <v>0</v>
      </c>
      <c r="T317" t="s">
        <v>33</v>
      </c>
      <c r="U317" t="s">
        <v>2038</v>
      </c>
      <c r="V317" t="s">
        <v>2044</v>
      </c>
    </row>
    <row r="318" spans="1:22" ht="31.2" x14ac:dyDescent="0.3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5">
        <f t="shared" si="20"/>
        <v>66.677083333333329</v>
      </c>
      <c r="G318" t="s">
        <v>14</v>
      </c>
      <c r="H318">
        <v>108</v>
      </c>
      <c r="I318" s="6">
        <f t="shared" si="23"/>
        <v>59.268518518518519</v>
      </c>
      <c r="J318" t="s">
        <v>107</v>
      </c>
      <c r="K318" t="s">
        <v>108</v>
      </c>
      <c r="L318">
        <v>1.1200000000000001</v>
      </c>
      <c r="M318" s="6">
        <f t="shared" si="24"/>
        <v>66.380740740740748</v>
      </c>
      <c r="N318">
        <v>1574143200</v>
      </c>
      <c r="O318">
        <v>1574229600</v>
      </c>
      <c r="P318" s="10">
        <f t="shared" si="21"/>
        <v>43788.25</v>
      </c>
      <c r="Q318" s="10">
        <f t="shared" si="22"/>
        <v>43789.25</v>
      </c>
      <c r="R318" t="b">
        <v>0</v>
      </c>
      <c r="S318" t="b">
        <v>1</v>
      </c>
      <c r="T318" t="s">
        <v>17</v>
      </c>
      <c r="U318" t="s">
        <v>2035</v>
      </c>
      <c r="V318" t="s">
        <v>2041</v>
      </c>
    </row>
    <row r="319" spans="1:22" ht="31.2" x14ac:dyDescent="0.3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5">
        <f t="shared" si="20"/>
        <v>19.227272727272727</v>
      </c>
      <c r="G319" t="s">
        <v>14</v>
      </c>
      <c r="H319">
        <v>30</v>
      </c>
      <c r="I319" s="6">
        <f t="shared" si="23"/>
        <v>42.3</v>
      </c>
      <c r="J319" t="s">
        <v>21</v>
      </c>
      <c r="K319" t="s">
        <v>22</v>
      </c>
      <c r="L319">
        <v>1</v>
      </c>
      <c r="M319" s="6">
        <f t="shared" si="24"/>
        <v>42.3</v>
      </c>
      <c r="N319">
        <v>1494738000</v>
      </c>
      <c r="O319">
        <v>1495861200</v>
      </c>
      <c r="P319" s="10">
        <f t="shared" si="21"/>
        <v>42869.208333333328</v>
      </c>
      <c r="Q319" s="10">
        <f t="shared" si="22"/>
        <v>42882.208333333328</v>
      </c>
      <c r="R319" t="b">
        <v>0</v>
      </c>
      <c r="S319" t="b">
        <v>0</v>
      </c>
      <c r="T319" t="s">
        <v>33</v>
      </c>
      <c r="U319" t="s">
        <v>2038</v>
      </c>
      <c r="V319" t="s">
        <v>2044</v>
      </c>
    </row>
    <row r="320" spans="1:22" ht="31.2" x14ac:dyDescent="0.3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5">
        <f t="shared" si="20"/>
        <v>15.842105263157894</v>
      </c>
      <c r="G320" t="s">
        <v>14</v>
      </c>
      <c r="H320">
        <v>17</v>
      </c>
      <c r="I320" s="6">
        <f t="shared" si="23"/>
        <v>53.117647058823529</v>
      </c>
      <c r="J320" t="s">
        <v>21</v>
      </c>
      <c r="K320" t="s">
        <v>22</v>
      </c>
      <c r="L320">
        <v>1</v>
      </c>
      <c r="M320" s="6">
        <f t="shared" si="24"/>
        <v>53.117647058823529</v>
      </c>
      <c r="N320">
        <v>1392357600</v>
      </c>
      <c r="O320">
        <v>1392530400</v>
      </c>
      <c r="P320" s="10">
        <f t="shared" si="21"/>
        <v>41684.25</v>
      </c>
      <c r="Q320" s="10">
        <f t="shared" si="22"/>
        <v>41686.25</v>
      </c>
      <c r="R320" t="b">
        <v>0</v>
      </c>
      <c r="S320" t="b">
        <v>0</v>
      </c>
      <c r="T320" t="s">
        <v>23</v>
      </c>
      <c r="U320" t="s">
        <v>2036</v>
      </c>
      <c r="V320" t="s">
        <v>2042</v>
      </c>
    </row>
    <row r="321" spans="1:22" ht="31.2" x14ac:dyDescent="0.3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5">
        <f t="shared" si="20"/>
        <v>38.702380952380956</v>
      </c>
      <c r="G321" t="s">
        <v>74</v>
      </c>
      <c r="H321">
        <v>64</v>
      </c>
      <c r="I321" s="6">
        <f t="shared" si="23"/>
        <v>50.796875</v>
      </c>
      <c r="J321" t="s">
        <v>21</v>
      </c>
      <c r="K321" t="s">
        <v>22</v>
      </c>
      <c r="L321">
        <v>1</v>
      </c>
      <c r="M321" s="6">
        <f t="shared" si="24"/>
        <v>50.796875</v>
      </c>
      <c r="N321">
        <v>1281589200</v>
      </c>
      <c r="O321">
        <v>1283662800</v>
      </c>
      <c r="P321" s="10">
        <f t="shared" si="21"/>
        <v>40402.208333333336</v>
      </c>
      <c r="Q321" s="10">
        <f t="shared" si="22"/>
        <v>40426.208333333336</v>
      </c>
      <c r="R321" t="b">
        <v>0</v>
      </c>
      <c r="S321" t="b">
        <v>0</v>
      </c>
      <c r="T321" t="s">
        <v>28</v>
      </c>
      <c r="U321" t="s">
        <v>2037</v>
      </c>
      <c r="V321" t="s">
        <v>2043</v>
      </c>
    </row>
    <row r="322" spans="1:22" ht="31.2" x14ac:dyDescent="0.3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5">
        <f t="shared" ref="F322:F385" si="25">E322/D322*100</f>
        <v>9.5876777251184837</v>
      </c>
      <c r="G322" t="s">
        <v>14</v>
      </c>
      <c r="H322">
        <v>80</v>
      </c>
      <c r="I322" s="6">
        <f t="shared" si="23"/>
        <v>101.15</v>
      </c>
      <c r="J322" t="s">
        <v>21</v>
      </c>
      <c r="K322" t="s">
        <v>22</v>
      </c>
      <c r="L322">
        <v>1</v>
      </c>
      <c r="M322" s="6">
        <f t="shared" si="24"/>
        <v>101.15</v>
      </c>
      <c r="N322">
        <v>1305003600</v>
      </c>
      <c r="O322">
        <v>1305781200</v>
      </c>
      <c r="P322" s="10">
        <f t="shared" ref="P322:P385" si="26">(((N322/60)/60)/24)+DATE(1970,1,1)</f>
        <v>40673.208333333336</v>
      </c>
      <c r="Q322" s="10">
        <f t="shared" ref="Q322:Q385" si="27">(((O322/60)/60)/24)+DATE(1970,1,1)</f>
        <v>40682.208333333336</v>
      </c>
      <c r="R322" t="b">
        <v>0</v>
      </c>
      <c r="S322" t="b">
        <v>0</v>
      </c>
      <c r="T322" t="s">
        <v>119</v>
      </c>
      <c r="U322" t="s">
        <v>2040</v>
      </c>
      <c r="V322" t="s">
        <v>2055</v>
      </c>
    </row>
    <row r="323" spans="1:22" ht="31.2" x14ac:dyDescent="0.3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5">
        <f t="shared" si="25"/>
        <v>94.144366197183089</v>
      </c>
      <c r="G323" t="s">
        <v>14</v>
      </c>
      <c r="H323">
        <v>2468</v>
      </c>
      <c r="I323" s="6">
        <f t="shared" ref="I323:I386" si="28">IF(ISERROR(E323/H323),0,E323/H323)</f>
        <v>65.000810372771468</v>
      </c>
      <c r="J323" t="s">
        <v>21</v>
      </c>
      <c r="K323" t="s">
        <v>22</v>
      </c>
      <c r="L323">
        <v>1</v>
      </c>
      <c r="M323" s="6">
        <f t="shared" ref="M323:M386" si="29">I323*L323</f>
        <v>65.000810372771468</v>
      </c>
      <c r="N323">
        <v>1301634000</v>
      </c>
      <c r="O323">
        <v>1302325200</v>
      </c>
      <c r="P323" s="10">
        <f t="shared" si="26"/>
        <v>40634.208333333336</v>
      </c>
      <c r="Q323" s="10">
        <f t="shared" si="27"/>
        <v>40642.208333333336</v>
      </c>
      <c r="R323" t="b">
        <v>0</v>
      </c>
      <c r="S323" t="b">
        <v>0</v>
      </c>
      <c r="T323" t="s">
        <v>100</v>
      </c>
      <c r="U323" t="s">
        <v>2039</v>
      </c>
      <c r="V323" t="s">
        <v>2054</v>
      </c>
    </row>
    <row r="324" spans="1:22" ht="31.2" x14ac:dyDescent="0.3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5">
        <f t="shared" si="25"/>
        <v>166.56234096692114</v>
      </c>
      <c r="G324" t="s">
        <v>20</v>
      </c>
      <c r="H324">
        <v>5168</v>
      </c>
      <c r="I324" s="6">
        <f t="shared" si="28"/>
        <v>37.998645510835914</v>
      </c>
      <c r="J324" t="s">
        <v>21</v>
      </c>
      <c r="K324" t="s">
        <v>22</v>
      </c>
      <c r="L324">
        <v>1</v>
      </c>
      <c r="M324" s="6">
        <f t="shared" si="29"/>
        <v>37.998645510835914</v>
      </c>
      <c r="N324">
        <v>1290664800</v>
      </c>
      <c r="O324">
        <v>1291788000</v>
      </c>
      <c r="P324" s="10">
        <f t="shared" si="26"/>
        <v>40507.25</v>
      </c>
      <c r="Q324" s="10">
        <f t="shared" si="27"/>
        <v>40520.25</v>
      </c>
      <c r="R324" t="b">
        <v>0</v>
      </c>
      <c r="S324" t="b">
        <v>0</v>
      </c>
      <c r="T324" t="s">
        <v>33</v>
      </c>
      <c r="U324" t="s">
        <v>2038</v>
      </c>
      <c r="V324" t="s">
        <v>2044</v>
      </c>
    </row>
    <row r="325" spans="1:22" ht="31.2" x14ac:dyDescent="0.3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5">
        <f t="shared" si="25"/>
        <v>24.134831460674157</v>
      </c>
      <c r="G325" t="s">
        <v>14</v>
      </c>
      <c r="H325">
        <v>26</v>
      </c>
      <c r="I325" s="6">
        <f t="shared" si="28"/>
        <v>82.615384615384613</v>
      </c>
      <c r="J325" t="s">
        <v>40</v>
      </c>
      <c r="K325" t="s">
        <v>41</v>
      </c>
      <c r="L325">
        <v>1.35</v>
      </c>
      <c r="M325" s="6">
        <f t="shared" si="29"/>
        <v>111.53076923076924</v>
      </c>
      <c r="N325">
        <v>1395896400</v>
      </c>
      <c r="O325">
        <v>1396069200</v>
      </c>
      <c r="P325" s="10">
        <f t="shared" si="26"/>
        <v>41725.208333333336</v>
      </c>
      <c r="Q325" s="10">
        <f t="shared" si="27"/>
        <v>41727.208333333336</v>
      </c>
      <c r="R325" t="b">
        <v>0</v>
      </c>
      <c r="S325" t="b">
        <v>0</v>
      </c>
      <c r="T325" t="s">
        <v>42</v>
      </c>
      <c r="U325" t="s">
        <v>2039</v>
      </c>
      <c r="V325" t="s">
        <v>2045</v>
      </c>
    </row>
    <row r="326" spans="1:22" ht="31.2" x14ac:dyDescent="0.3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5">
        <f t="shared" si="25"/>
        <v>164.05633802816902</v>
      </c>
      <c r="G326" t="s">
        <v>20</v>
      </c>
      <c r="H326">
        <v>307</v>
      </c>
      <c r="I326" s="6">
        <f t="shared" si="28"/>
        <v>37.941368078175898</v>
      </c>
      <c r="J326" t="s">
        <v>21</v>
      </c>
      <c r="K326" t="s">
        <v>22</v>
      </c>
      <c r="L326">
        <v>1</v>
      </c>
      <c r="M326" s="6">
        <f t="shared" si="29"/>
        <v>37.941368078175898</v>
      </c>
      <c r="N326">
        <v>1434862800</v>
      </c>
      <c r="O326">
        <v>1435899600</v>
      </c>
      <c r="P326" s="10">
        <f t="shared" si="26"/>
        <v>42176.208333333328</v>
      </c>
      <c r="Q326" s="10">
        <f t="shared" si="27"/>
        <v>42188.208333333328</v>
      </c>
      <c r="R326" t="b">
        <v>0</v>
      </c>
      <c r="S326" t="b">
        <v>1</v>
      </c>
      <c r="T326" t="s">
        <v>33</v>
      </c>
      <c r="U326" t="s">
        <v>2038</v>
      </c>
      <c r="V326" t="s">
        <v>2044</v>
      </c>
    </row>
    <row r="327" spans="1:22" ht="31.2" x14ac:dyDescent="0.3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5">
        <f t="shared" si="25"/>
        <v>90.723076923076931</v>
      </c>
      <c r="G327" t="s">
        <v>14</v>
      </c>
      <c r="H327">
        <v>73</v>
      </c>
      <c r="I327" s="6">
        <f t="shared" si="28"/>
        <v>80.780821917808225</v>
      </c>
      <c r="J327" t="s">
        <v>21</v>
      </c>
      <c r="K327" t="s">
        <v>22</v>
      </c>
      <c r="L327">
        <v>1</v>
      </c>
      <c r="M327" s="6">
        <f t="shared" si="29"/>
        <v>80.780821917808225</v>
      </c>
      <c r="N327">
        <v>1529125200</v>
      </c>
      <c r="O327">
        <v>1531112400</v>
      </c>
      <c r="P327" s="10">
        <f t="shared" si="26"/>
        <v>43267.208333333328</v>
      </c>
      <c r="Q327" s="10">
        <f t="shared" si="27"/>
        <v>43290.208333333328</v>
      </c>
      <c r="R327" t="b">
        <v>0</v>
      </c>
      <c r="S327" t="b">
        <v>1</v>
      </c>
      <c r="T327" t="s">
        <v>33</v>
      </c>
      <c r="U327" t="s">
        <v>2038</v>
      </c>
      <c r="V327" t="s">
        <v>2044</v>
      </c>
    </row>
    <row r="328" spans="1:22" ht="31.2" x14ac:dyDescent="0.3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5">
        <f t="shared" si="25"/>
        <v>46.194444444444443</v>
      </c>
      <c r="G328" t="s">
        <v>14</v>
      </c>
      <c r="H328">
        <v>128</v>
      </c>
      <c r="I328" s="6">
        <f t="shared" si="28"/>
        <v>25.984375</v>
      </c>
      <c r="J328" t="s">
        <v>21</v>
      </c>
      <c r="K328" t="s">
        <v>22</v>
      </c>
      <c r="L328">
        <v>1</v>
      </c>
      <c r="M328" s="6">
        <f t="shared" si="29"/>
        <v>25.984375</v>
      </c>
      <c r="N328">
        <v>1451109600</v>
      </c>
      <c r="O328">
        <v>1451628000</v>
      </c>
      <c r="P328" s="10">
        <f t="shared" si="26"/>
        <v>42364.25</v>
      </c>
      <c r="Q328" s="10">
        <f t="shared" si="27"/>
        <v>42370.25</v>
      </c>
      <c r="R328" t="b">
        <v>0</v>
      </c>
      <c r="S328" t="b">
        <v>0</v>
      </c>
      <c r="T328" t="s">
        <v>71</v>
      </c>
      <c r="U328" t="s">
        <v>2039</v>
      </c>
      <c r="V328" t="s">
        <v>2051</v>
      </c>
    </row>
    <row r="329" spans="1:22" ht="31.2" x14ac:dyDescent="0.3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5">
        <f t="shared" si="25"/>
        <v>38.53846153846154</v>
      </c>
      <c r="G329" t="s">
        <v>14</v>
      </c>
      <c r="H329">
        <v>33</v>
      </c>
      <c r="I329" s="6">
        <f t="shared" si="28"/>
        <v>30.363636363636363</v>
      </c>
      <c r="J329" t="s">
        <v>21</v>
      </c>
      <c r="K329" t="s">
        <v>22</v>
      </c>
      <c r="L329">
        <v>1</v>
      </c>
      <c r="M329" s="6">
        <f t="shared" si="29"/>
        <v>30.363636363636363</v>
      </c>
      <c r="N329">
        <v>1566968400</v>
      </c>
      <c r="O329">
        <v>1567314000</v>
      </c>
      <c r="P329" s="10">
        <f t="shared" si="26"/>
        <v>43705.208333333328</v>
      </c>
      <c r="Q329" s="10">
        <f t="shared" si="27"/>
        <v>43709.208333333328</v>
      </c>
      <c r="R329" t="b">
        <v>0</v>
      </c>
      <c r="S329" t="b">
        <v>1</v>
      </c>
      <c r="T329" t="s">
        <v>33</v>
      </c>
      <c r="U329" t="s">
        <v>2038</v>
      </c>
      <c r="V329" t="s">
        <v>2044</v>
      </c>
    </row>
    <row r="330" spans="1:22" ht="46.8" x14ac:dyDescent="0.3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5">
        <f t="shared" si="25"/>
        <v>133.56231003039514</v>
      </c>
      <c r="G330" t="s">
        <v>20</v>
      </c>
      <c r="H330">
        <v>2441</v>
      </c>
      <c r="I330" s="6">
        <f t="shared" si="28"/>
        <v>54.004916018025398</v>
      </c>
      <c r="J330" t="s">
        <v>21</v>
      </c>
      <c r="K330" t="s">
        <v>22</v>
      </c>
      <c r="L330">
        <v>1</v>
      </c>
      <c r="M330" s="6">
        <f t="shared" si="29"/>
        <v>54.004916018025398</v>
      </c>
      <c r="N330">
        <v>1543557600</v>
      </c>
      <c r="O330">
        <v>1544508000</v>
      </c>
      <c r="P330" s="10">
        <f t="shared" si="26"/>
        <v>43434.25</v>
      </c>
      <c r="Q330" s="10">
        <f t="shared" si="27"/>
        <v>43445.25</v>
      </c>
      <c r="R330" t="b">
        <v>0</v>
      </c>
      <c r="S330" t="b">
        <v>0</v>
      </c>
      <c r="T330" t="s">
        <v>23</v>
      </c>
      <c r="U330" t="s">
        <v>2036</v>
      </c>
      <c r="V330" t="s">
        <v>2042</v>
      </c>
    </row>
    <row r="331" spans="1:22" ht="31.2" x14ac:dyDescent="0.3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5">
        <f t="shared" si="25"/>
        <v>22.896588486140725</v>
      </c>
      <c r="G331" t="s">
        <v>47</v>
      </c>
      <c r="H331">
        <v>211</v>
      </c>
      <c r="I331" s="6">
        <f t="shared" si="28"/>
        <v>101.78672985781991</v>
      </c>
      <c r="J331" t="s">
        <v>21</v>
      </c>
      <c r="K331" t="s">
        <v>22</v>
      </c>
      <c r="L331">
        <v>1</v>
      </c>
      <c r="M331" s="6">
        <f t="shared" si="29"/>
        <v>101.78672985781991</v>
      </c>
      <c r="N331">
        <v>1481522400</v>
      </c>
      <c r="O331">
        <v>1482472800</v>
      </c>
      <c r="P331" s="10">
        <f t="shared" si="26"/>
        <v>42716.25</v>
      </c>
      <c r="Q331" s="10">
        <f t="shared" si="27"/>
        <v>42727.25</v>
      </c>
      <c r="R331" t="b">
        <v>0</v>
      </c>
      <c r="S331" t="b">
        <v>0</v>
      </c>
      <c r="T331" t="s">
        <v>89</v>
      </c>
      <c r="U331" t="s">
        <v>2052</v>
      </c>
      <c r="V331" t="s">
        <v>2053</v>
      </c>
    </row>
    <row r="332" spans="1:22" ht="31.2" x14ac:dyDescent="0.3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5">
        <f t="shared" si="25"/>
        <v>184.95548961424333</v>
      </c>
      <c r="G332" t="s">
        <v>20</v>
      </c>
      <c r="H332">
        <v>1385</v>
      </c>
      <c r="I332" s="6">
        <f t="shared" si="28"/>
        <v>45.003610108303249</v>
      </c>
      <c r="J332" t="s">
        <v>40</v>
      </c>
      <c r="K332" t="s">
        <v>41</v>
      </c>
      <c r="L332">
        <v>1.35</v>
      </c>
      <c r="M332" s="6">
        <f t="shared" si="29"/>
        <v>60.75487364620939</v>
      </c>
      <c r="N332">
        <v>1512712800</v>
      </c>
      <c r="O332">
        <v>1512799200</v>
      </c>
      <c r="P332" s="10">
        <f t="shared" si="26"/>
        <v>43077.25</v>
      </c>
      <c r="Q332" s="10">
        <f t="shared" si="27"/>
        <v>43078.25</v>
      </c>
      <c r="R332" t="b">
        <v>0</v>
      </c>
      <c r="S332" t="b">
        <v>0</v>
      </c>
      <c r="T332" t="s">
        <v>42</v>
      </c>
      <c r="U332" t="s">
        <v>2039</v>
      </c>
      <c r="V332" t="s">
        <v>2045</v>
      </c>
    </row>
    <row r="333" spans="1:22" x14ac:dyDescent="0.3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5">
        <f t="shared" si="25"/>
        <v>443.72727272727275</v>
      </c>
      <c r="G333" t="s">
        <v>20</v>
      </c>
      <c r="H333">
        <v>190</v>
      </c>
      <c r="I333" s="6">
        <f t="shared" si="28"/>
        <v>77.068421052631578</v>
      </c>
      <c r="J333" t="s">
        <v>21</v>
      </c>
      <c r="K333" t="s">
        <v>22</v>
      </c>
      <c r="L333">
        <v>1</v>
      </c>
      <c r="M333" s="6">
        <f t="shared" si="29"/>
        <v>77.068421052631578</v>
      </c>
      <c r="N333">
        <v>1324274400</v>
      </c>
      <c r="O333">
        <v>1324360800</v>
      </c>
      <c r="P333" s="10">
        <f t="shared" si="26"/>
        <v>40896.25</v>
      </c>
      <c r="Q333" s="10">
        <f t="shared" si="27"/>
        <v>40897.25</v>
      </c>
      <c r="R333" t="b">
        <v>0</v>
      </c>
      <c r="S333" t="b">
        <v>0</v>
      </c>
      <c r="T333" t="s">
        <v>17</v>
      </c>
      <c r="U333" t="s">
        <v>2035</v>
      </c>
      <c r="V333" t="s">
        <v>2041</v>
      </c>
    </row>
    <row r="334" spans="1:22" ht="31.2" x14ac:dyDescent="0.3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5">
        <f t="shared" si="25"/>
        <v>199.9806763285024</v>
      </c>
      <c r="G334" t="s">
        <v>20</v>
      </c>
      <c r="H334">
        <v>470</v>
      </c>
      <c r="I334" s="6">
        <f t="shared" si="28"/>
        <v>88.076595744680844</v>
      </c>
      <c r="J334" t="s">
        <v>21</v>
      </c>
      <c r="K334" t="s">
        <v>22</v>
      </c>
      <c r="L334">
        <v>1</v>
      </c>
      <c r="M334" s="6">
        <f t="shared" si="29"/>
        <v>88.076595744680844</v>
      </c>
      <c r="N334">
        <v>1364446800</v>
      </c>
      <c r="O334">
        <v>1364533200</v>
      </c>
      <c r="P334" s="10">
        <f t="shared" si="26"/>
        <v>41361.208333333336</v>
      </c>
      <c r="Q334" s="10">
        <f t="shared" si="27"/>
        <v>41362.208333333336</v>
      </c>
      <c r="R334" t="b">
        <v>0</v>
      </c>
      <c r="S334" t="b">
        <v>0</v>
      </c>
      <c r="T334" t="s">
        <v>65</v>
      </c>
      <c r="U334" t="s">
        <v>2037</v>
      </c>
      <c r="V334" t="s">
        <v>2049</v>
      </c>
    </row>
    <row r="335" spans="1:22" ht="31.2" x14ac:dyDescent="0.3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5">
        <f t="shared" si="25"/>
        <v>123.95833333333333</v>
      </c>
      <c r="G335" t="s">
        <v>20</v>
      </c>
      <c r="H335">
        <v>253</v>
      </c>
      <c r="I335" s="6">
        <f t="shared" si="28"/>
        <v>47.035573122529641</v>
      </c>
      <c r="J335" t="s">
        <v>21</v>
      </c>
      <c r="K335" t="s">
        <v>22</v>
      </c>
      <c r="L335">
        <v>1</v>
      </c>
      <c r="M335" s="6">
        <f t="shared" si="29"/>
        <v>47.035573122529641</v>
      </c>
      <c r="N335">
        <v>1542693600</v>
      </c>
      <c r="O335">
        <v>1545112800</v>
      </c>
      <c r="P335" s="10">
        <f t="shared" si="26"/>
        <v>43424.25</v>
      </c>
      <c r="Q335" s="10">
        <f t="shared" si="27"/>
        <v>43452.25</v>
      </c>
      <c r="R335" t="b">
        <v>0</v>
      </c>
      <c r="S335" t="b">
        <v>0</v>
      </c>
      <c r="T335" t="s">
        <v>33</v>
      </c>
      <c r="U335" t="s">
        <v>2038</v>
      </c>
      <c r="V335" t="s">
        <v>2044</v>
      </c>
    </row>
    <row r="336" spans="1:22" ht="31.2" x14ac:dyDescent="0.3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5">
        <f t="shared" si="25"/>
        <v>186.61329305135951</v>
      </c>
      <c r="G336" t="s">
        <v>20</v>
      </c>
      <c r="H336">
        <v>1113</v>
      </c>
      <c r="I336" s="6">
        <f t="shared" si="28"/>
        <v>110.99550763701707</v>
      </c>
      <c r="J336" t="s">
        <v>21</v>
      </c>
      <c r="K336" t="s">
        <v>22</v>
      </c>
      <c r="L336">
        <v>1</v>
      </c>
      <c r="M336" s="6">
        <f t="shared" si="29"/>
        <v>110.99550763701707</v>
      </c>
      <c r="N336">
        <v>1515564000</v>
      </c>
      <c r="O336">
        <v>1516168800</v>
      </c>
      <c r="P336" s="10">
        <f t="shared" si="26"/>
        <v>43110.25</v>
      </c>
      <c r="Q336" s="10">
        <f t="shared" si="27"/>
        <v>43117.25</v>
      </c>
      <c r="R336" t="b">
        <v>0</v>
      </c>
      <c r="S336" t="b">
        <v>0</v>
      </c>
      <c r="T336" t="s">
        <v>23</v>
      </c>
      <c r="U336" t="s">
        <v>2036</v>
      </c>
      <c r="V336" t="s">
        <v>2042</v>
      </c>
    </row>
    <row r="337" spans="1:22" x14ac:dyDescent="0.3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5">
        <f t="shared" si="25"/>
        <v>114.28538550057536</v>
      </c>
      <c r="G337" t="s">
        <v>20</v>
      </c>
      <c r="H337">
        <v>2283</v>
      </c>
      <c r="I337" s="6">
        <f t="shared" si="28"/>
        <v>87.003066141042481</v>
      </c>
      <c r="J337" t="s">
        <v>21</v>
      </c>
      <c r="K337" t="s">
        <v>22</v>
      </c>
      <c r="L337">
        <v>1</v>
      </c>
      <c r="M337" s="6">
        <f t="shared" si="29"/>
        <v>87.003066141042481</v>
      </c>
      <c r="N337">
        <v>1573797600</v>
      </c>
      <c r="O337">
        <v>1574920800</v>
      </c>
      <c r="P337" s="10">
        <f t="shared" si="26"/>
        <v>43784.25</v>
      </c>
      <c r="Q337" s="10">
        <f t="shared" si="27"/>
        <v>43797.25</v>
      </c>
      <c r="R337" t="b">
        <v>0</v>
      </c>
      <c r="S337" t="b">
        <v>0</v>
      </c>
      <c r="T337" t="s">
        <v>23</v>
      </c>
      <c r="U337" t="s">
        <v>2036</v>
      </c>
      <c r="V337" t="s">
        <v>2042</v>
      </c>
    </row>
    <row r="338" spans="1:22" ht="31.2" x14ac:dyDescent="0.3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5">
        <f t="shared" si="25"/>
        <v>97.032531824611041</v>
      </c>
      <c r="G338" t="s">
        <v>14</v>
      </c>
      <c r="H338">
        <v>1072</v>
      </c>
      <c r="I338" s="6">
        <f t="shared" si="28"/>
        <v>63.994402985074629</v>
      </c>
      <c r="J338" t="s">
        <v>21</v>
      </c>
      <c r="K338" t="s">
        <v>22</v>
      </c>
      <c r="L338">
        <v>1</v>
      </c>
      <c r="M338" s="6">
        <f t="shared" si="29"/>
        <v>63.994402985074629</v>
      </c>
      <c r="N338">
        <v>1292392800</v>
      </c>
      <c r="O338">
        <v>1292479200</v>
      </c>
      <c r="P338" s="10">
        <f t="shared" si="26"/>
        <v>40527.25</v>
      </c>
      <c r="Q338" s="10">
        <f t="shared" si="27"/>
        <v>40528.25</v>
      </c>
      <c r="R338" t="b">
        <v>0</v>
      </c>
      <c r="S338" t="b">
        <v>1</v>
      </c>
      <c r="T338" t="s">
        <v>23</v>
      </c>
      <c r="U338" t="s">
        <v>2036</v>
      </c>
      <c r="V338" t="s">
        <v>2042</v>
      </c>
    </row>
    <row r="339" spans="1:22" ht="31.2" x14ac:dyDescent="0.3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5">
        <f t="shared" si="25"/>
        <v>122.81904761904762</v>
      </c>
      <c r="G339" t="s">
        <v>20</v>
      </c>
      <c r="H339">
        <v>1095</v>
      </c>
      <c r="I339" s="6">
        <f t="shared" si="28"/>
        <v>105.9945205479452</v>
      </c>
      <c r="J339" t="s">
        <v>21</v>
      </c>
      <c r="K339" t="s">
        <v>22</v>
      </c>
      <c r="L339">
        <v>1</v>
      </c>
      <c r="M339" s="6">
        <f t="shared" si="29"/>
        <v>105.9945205479452</v>
      </c>
      <c r="N339">
        <v>1573452000</v>
      </c>
      <c r="O339">
        <v>1573538400</v>
      </c>
      <c r="P339" s="10">
        <f t="shared" si="26"/>
        <v>43780.25</v>
      </c>
      <c r="Q339" s="10">
        <f t="shared" si="27"/>
        <v>43781.25</v>
      </c>
      <c r="R339" t="b">
        <v>0</v>
      </c>
      <c r="S339" t="b">
        <v>0</v>
      </c>
      <c r="T339" t="s">
        <v>33</v>
      </c>
      <c r="U339" t="s">
        <v>2038</v>
      </c>
      <c r="V339" t="s">
        <v>2044</v>
      </c>
    </row>
    <row r="340" spans="1:22" ht="31.2" x14ac:dyDescent="0.3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5">
        <f t="shared" si="25"/>
        <v>179.14326647564468</v>
      </c>
      <c r="G340" t="s">
        <v>20</v>
      </c>
      <c r="H340">
        <v>1690</v>
      </c>
      <c r="I340" s="6">
        <f t="shared" si="28"/>
        <v>73.989349112426041</v>
      </c>
      <c r="J340" t="s">
        <v>21</v>
      </c>
      <c r="K340" t="s">
        <v>22</v>
      </c>
      <c r="L340">
        <v>1</v>
      </c>
      <c r="M340" s="6">
        <f t="shared" si="29"/>
        <v>73.989349112426041</v>
      </c>
      <c r="N340">
        <v>1317790800</v>
      </c>
      <c r="O340">
        <v>1320382800</v>
      </c>
      <c r="P340" s="10">
        <f t="shared" si="26"/>
        <v>40821.208333333336</v>
      </c>
      <c r="Q340" s="10">
        <f t="shared" si="27"/>
        <v>40851.208333333336</v>
      </c>
      <c r="R340" t="b">
        <v>0</v>
      </c>
      <c r="S340" t="b">
        <v>0</v>
      </c>
      <c r="T340" t="s">
        <v>33</v>
      </c>
      <c r="U340" t="s">
        <v>2038</v>
      </c>
      <c r="V340" t="s">
        <v>2044</v>
      </c>
    </row>
    <row r="341" spans="1:22" ht="31.2" x14ac:dyDescent="0.3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5">
        <f t="shared" si="25"/>
        <v>79.951577402787962</v>
      </c>
      <c r="G341" t="s">
        <v>74</v>
      </c>
      <c r="H341">
        <v>1297</v>
      </c>
      <c r="I341" s="6">
        <f t="shared" si="28"/>
        <v>84.02004626060139</v>
      </c>
      <c r="J341" t="s">
        <v>15</v>
      </c>
      <c r="K341" t="s">
        <v>16</v>
      </c>
      <c r="L341">
        <v>0.74</v>
      </c>
      <c r="M341" s="6">
        <f t="shared" si="29"/>
        <v>62.174834232845029</v>
      </c>
      <c r="N341">
        <v>1501650000</v>
      </c>
      <c r="O341">
        <v>1502859600</v>
      </c>
      <c r="P341" s="10">
        <f t="shared" si="26"/>
        <v>42949.208333333328</v>
      </c>
      <c r="Q341" s="10">
        <f t="shared" si="27"/>
        <v>42963.208333333328</v>
      </c>
      <c r="R341" t="b">
        <v>0</v>
      </c>
      <c r="S341" t="b">
        <v>0</v>
      </c>
      <c r="T341" t="s">
        <v>33</v>
      </c>
      <c r="U341" t="s">
        <v>2038</v>
      </c>
      <c r="V341" t="s">
        <v>2044</v>
      </c>
    </row>
    <row r="342" spans="1:22" ht="31.2" x14ac:dyDescent="0.3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5">
        <f t="shared" si="25"/>
        <v>94.242587601078171</v>
      </c>
      <c r="G342" t="s">
        <v>14</v>
      </c>
      <c r="H342">
        <v>393</v>
      </c>
      <c r="I342" s="6">
        <f t="shared" si="28"/>
        <v>88.966921119592882</v>
      </c>
      <c r="J342" t="s">
        <v>21</v>
      </c>
      <c r="K342" t="s">
        <v>22</v>
      </c>
      <c r="L342">
        <v>1</v>
      </c>
      <c r="M342" s="6">
        <f t="shared" si="29"/>
        <v>88.966921119592882</v>
      </c>
      <c r="N342">
        <v>1323669600</v>
      </c>
      <c r="O342">
        <v>1323756000</v>
      </c>
      <c r="P342" s="10">
        <f t="shared" si="26"/>
        <v>40889.25</v>
      </c>
      <c r="Q342" s="10">
        <f t="shared" si="27"/>
        <v>40890.25</v>
      </c>
      <c r="R342" t="b">
        <v>0</v>
      </c>
      <c r="S342" t="b">
        <v>0</v>
      </c>
      <c r="T342" t="s">
        <v>122</v>
      </c>
      <c r="U342" t="s">
        <v>2056</v>
      </c>
      <c r="V342" t="s">
        <v>2057</v>
      </c>
    </row>
    <row r="343" spans="1:22" ht="46.8" x14ac:dyDescent="0.3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5">
        <f t="shared" si="25"/>
        <v>84.669291338582681</v>
      </c>
      <c r="G343" t="s">
        <v>14</v>
      </c>
      <c r="H343">
        <v>1257</v>
      </c>
      <c r="I343" s="6">
        <f t="shared" si="28"/>
        <v>76.990453460620529</v>
      </c>
      <c r="J343" t="s">
        <v>21</v>
      </c>
      <c r="K343" t="s">
        <v>22</v>
      </c>
      <c r="L343">
        <v>1</v>
      </c>
      <c r="M343" s="6">
        <f t="shared" si="29"/>
        <v>76.990453460620529</v>
      </c>
      <c r="N343">
        <v>1440738000</v>
      </c>
      <c r="O343">
        <v>1441342800</v>
      </c>
      <c r="P343" s="10">
        <f t="shared" si="26"/>
        <v>42244.208333333328</v>
      </c>
      <c r="Q343" s="10">
        <f t="shared" si="27"/>
        <v>42251.208333333328</v>
      </c>
      <c r="R343" t="b">
        <v>0</v>
      </c>
      <c r="S343" t="b">
        <v>0</v>
      </c>
      <c r="T343" t="s">
        <v>60</v>
      </c>
      <c r="U343" t="s">
        <v>2036</v>
      </c>
      <c r="V343" t="s">
        <v>2048</v>
      </c>
    </row>
    <row r="344" spans="1:22" ht="31.2" x14ac:dyDescent="0.3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5">
        <f t="shared" si="25"/>
        <v>66.521920668058456</v>
      </c>
      <c r="G344" t="s">
        <v>14</v>
      </c>
      <c r="H344">
        <v>328</v>
      </c>
      <c r="I344" s="6">
        <f t="shared" si="28"/>
        <v>97.146341463414629</v>
      </c>
      <c r="J344" t="s">
        <v>21</v>
      </c>
      <c r="K344" t="s">
        <v>22</v>
      </c>
      <c r="L344">
        <v>1</v>
      </c>
      <c r="M344" s="6">
        <f t="shared" si="29"/>
        <v>97.146341463414629</v>
      </c>
      <c r="N344">
        <v>1374296400</v>
      </c>
      <c r="O344">
        <v>1375333200</v>
      </c>
      <c r="P344" s="10">
        <f t="shared" si="26"/>
        <v>41475.208333333336</v>
      </c>
      <c r="Q344" s="10">
        <f t="shared" si="27"/>
        <v>41487.208333333336</v>
      </c>
      <c r="R344" t="b">
        <v>0</v>
      </c>
      <c r="S344" t="b">
        <v>0</v>
      </c>
      <c r="T344" t="s">
        <v>33</v>
      </c>
      <c r="U344" t="s">
        <v>2038</v>
      </c>
      <c r="V344" t="s">
        <v>2044</v>
      </c>
    </row>
    <row r="345" spans="1:22" ht="31.2" x14ac:dyDescent="0.3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5">
        <f t="shared" si="25"/>
        <v>53.922222222222224</v>
      </c>
      <c r="G345" t="s">
        <v>14</v>
      </c>
      <c r="H345">
        <v>147</v>
      </c>
      <c r="I345" s="6">
        <f t="shared" si="28"/>
        <v>33.013605442176868</v>
      </c>
      <c r="J345" t="s">
        <v>21</v>
      </c>
      <c r="K345" t="s">
        <v>22</v>
      </c>
      <c r="L345">
        <v>1</v>
      </c>
      <c r="M345" s="6">
        <f t="shared" si="29"/>
        <v>33.013605442176868</v>
      </c>
      <c r="N345">
        <v>1384840800</v>
      </c>
      <c r="O345">
        <v>1389420000</v>
      </c>
      <c r="P345" s="10">
        <f t="shared" si="26"/>
        <v>41597.25</v>
      </c>
      <c r="Q345" s="10">
        <f t="shared" si="27"/>
        <v>41650.25</v>
      </c>
      <c r="R345" t="b">
        <v>0</v>
      </c>
      <c r="S345" t="b">
        <v>0</v>
      </c>
      <c r="T345" t="s">
        <v>33</v>
      </c>
      <c r="U345" t="s">
        <v>2038</v>
      </c>
      <c r="V345" t="s">
        <v>2044</v>
      </c>
    </row>
    <row r="346" spans="1:22" ht="31.2" x14ac:dyDescent="0.3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5">
        <f t="shared" si="25"/>
        <v>41.983299595141702</v>
      </c>
      <c r="G346" t="s">
        <v>14</v>
      </c>
      <c r="H346">
        <v>830</v>
      </c>
      <c r="I346" s="6">
        <f t="shared" si="28"/>
        <v>99.950602409638549</v>
      </c>
      <c r="J346" t="s">
        <v>21</v>
      </c>
      <c r="K346" t="s">
        <v>22</v>
      </c>
      <c r="L346">
        <v>1</v>
      </c>
      <c r="M346" s="6">
        <f t="shared" si="29"/>
        <v>99.950602409638549</v>
      </c>
      <c r="N346">
        <v>1516600800</v>
      </c>
      <c r="O346">
        <v>1520056800</v>
      </c>
      <c r="P346" s="10">
        <f t="shared" si="26"/>
        <v>43122.25</v>
      </c>
      <c r="Q346" s="10">
        <f t="shared" si="27"/>
        <v>43162.25</v>
      </c>
      <c r="R346" t="b">
        <v>0</v>
      </c>
      <c r="S346" t="b">
        <v>0</v>
      </c>
      <c r="T346" t="s">
        <v>89</v>
      </c>
      <c r="U346" t="s">
        <v>2052</v>
      </c>
      <c r="V346" t="s">
        <v>2053</v>
      </c>
    </row>
    <row r="347" spans="1:22" ht="31.2" x14ac:dyDescent="0.3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5">
        <f t="shared" si="25"/>
        <v>14.69479695431472</v>
      </c>
      <c r="G347" t="s">
        <v>14</v>
      </c>
      <c r="H347">
        <v>331</v>
      </c>
      <c r="I347" s="6">
        <f t="shared" si="28"/>
        <v>69.966767371601208</v>
      </c>
      <c r="J347" t="s">
        <v>40</v>
      </c>
      <c r="K347" t="s">
        <v>41</v>
      </c>
      <c r="L347">
        <v>1.35</v>
      </c>
      <c r="M347" s="6">
        <f t="shared" si="29"/>
        <v>94.455135951661632</v>
      </c>
      <c r="N347">
        <v>1436418000</v>
      </c>
      <c r="O347">
        <v>1436504400</v>
      </c>
      <c r="P347" s="10">
        <f t="shared" si="26"/>
        <v>42194.208333333328</v>
      </c>
      <c r="Q347" s="10">
        <f t="shared" si="27"/>
        <v>42195.208333333328</v>
      </c>
      <c r="R347" t="b">
        <v>0</v>
      </c>
      <c r="S347" t="b">
        <v>0</v>
      </c>
      <c r="T347" t="s">
        <v>53</v>
      </c>
      <c r="U347" t="s">
        <v>2039</v>
      </c>
      <c r="V347" t="s">
        <v>2047</v>
      </c>
    </row>
    <row r="348" spans="1:22" ht="31.2" x14ac:dyDescent="0.3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5">
        <f t="shared" si="25"/>
        <v>34.475000000000001</v>
      </c>
      <c r="G348" t="s">
        <v>14</v>
      </c>
      <c r="H348">
        <v>25</v>
      </c>
      <c r="I348" s="6">
        <f t="shared" si="28"/>
        <v>110.32</v>
      </c>
      <c r="J348" t="s">
        <v>21</v>
      </c>
      <c r="K348" t="s">
        <v>22</v>
      </c>
      <c r="L348">
        <v>1</v>
      </c>
      <c r="M348" s="6">
        <f t="shared" si="29"/>
        <v>110.32</v>
      </c>
      <c r="N348">
        <v>1503550800</v>
      </c>
      <c r="O348">
        <v>1508302800</v>
      </c>
      <c r="P348" s="10">
        <f t="shared" si="26"/>
        <v>42971.208333333328</v>
      </c>
      <c r="Q348" s="10">
        <f t="shared" si="27"/>
        <v>43026.208333333328</v>
      </c>
      <c r="R348" t="b">
        <v>0</v>
      </c>
      <c r="S348" t="b">
        <v>1</v>
      </c>
      <c r="T348" t="s">
        <v>60</v>
      </c>
      <c r="U348" t="s">
        <v>2036</v>
      </c>
      <c r="V348" t="s">
        <v>2048</v>
      </c>
    </row>
    <row r="349" spans="1:22" ht="31.2" x14ac:dyDescent="0.3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5">
        <f t="shared" si="25"/>
        <v>1400.7777777777778</v>
      </c>
      <c r="G349" t="s">
        <v>20</v>
      </c>
      <c r="H349">
        <v>191</v>
      </c>
      <c r="I349" s="6">
        <f t="shared" si="28"/>
        <v>66.005235602094245</v>
      </c>
      <c r="J349" t="s">
        <v>21</v>
      </c>
      <c r="K349" t="s">
        <v>22</v>
      </c>
      <c r="L349">
        <v>1</v>
      </c>
      <c r="M349" s="6">
        <f t="shared" si="29"/>
        <v>66.005235602094245</v>
      </c>
      <c r="N349">
        <v>1423634400</v>
      </c>
      <c r="O349">
        <v>1425708000</v>
      </c>
      <c r="P349" s="10">
        <f t="shared" si="26"/>
        <v>42046.25</v>
      </c>
      <c r="Q349" s="10">
        <f t="shared" si="27"/>
        <v>42070.25</v>
      </c>
      <c r="R349" t="b">
        <v>0</v>
      </c>
      <c r="S349" t="b">
        <v>0</v>
      </c>
      <c r="T349" t="s">
        <v>28</v>
      </c>
      <c r="U349" t="s">
        <v>2037</v>
      </c>
      <c r="V349" t="s">
        <v>2043</v>
      </c>
    </row>
    <row r="350" spans="1:22" ht="31.2" x14ac:dyDescent="0.3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5">
        <f t="shared" si="25"/>
        <v>71.770351758793964</v>
      </c>
      <c r="G350" t="s">
        <v>14</v>
      </c>
      <c r="H350">
        <v>3483</v>
      </c>
      <c r="I350" s="6">
        <f t="shared" si="28"/>
        <v>41.005742176284812</v>
      </c>
      <c r="J350" t="s">
        <v>21</v>
      </c>
      <c r="K350" t="s">
        <v>22</v>
      </c>
      <c r="L350">
        <v>1</v>
      </c>
      <c r="M350" s="6">
        <f t="shared" si="29"/>
        <v>41.005742176284812</v>
      </c>
      <c r="N350">
        <v>1487224800</v>
      </c>
      <c r="O350">
        <v>1488348000</v>
      </c>
      <c r="P350" s="10">
        <f t="shared" si="26"/>
        <v>42782.25</v>
      </c>
      <c r="Q350" s="10">
        <f t="shared" si="27"/>
        <v>42795.25</v>
      </c>
      <c r="R350" t="b">
        <v>0</v>
      </c>
      <c r="S350" t="b">
        <v>0</v>
      </c>
      <c r="T350" t="s">
        <v>17</v>
      </c>
      <c r="U350" t="s">
        <v>2035</v>
      </c>
      <c r="V350" t="s">
        <v>2041</v>
      </c>
    </row>
    <row r="351" spans="1:22" ht="31.2" x14ac:dyDescent="0.3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5">
        <f t="shared" si="25"/>
        <v>53.074115044247783</v>
      </c>
      <c r="G351" t="s">
        <v>14</v>
      </c>
      <c r="H351">
        <v>923</v>
      </c>
      <c r="I351" s="6">
        <f t="shared" si="28"/>
        <v>103.96316359696641</v>
      </c>
      <c r="J351" t="s">
        <v>21</v>
      </c>
      <c r="K351" t="s">
        <v>22</v>
      </c>
      <c r="L351">
        <v>1</v>
      </c>
      <c r="M351" s="6">
        <f t="shared" si="29"/>
        <v>103.96316359696641</v>
      </c>
      <c r="N351">
        <v>1500008400</v>
      </c>
      <c r="O351">
        <v>1502600400</v>
      </c>
      <c r="P351" s="10">
        <f t="shared" si="26"/>
        <v>42930.208333333328</v>
      </c>
      <c r="Q351" s="10">
        <f t="shared" si="27"/>
        <v>42960.208333333328</v>
      </c>
      <c r="R351" t="b">
        <v>0</v>
      </c>
      <c r="S351" t="b">
        <v>0</v>
      </c>
      <c r="T351" t="s">
        <v>33</v>
      </c>
      <c r="U351" t="s">
        <v>2038</v>
      </c>
      <c r="V351" t="s">
        <v>2044</v>
      </c>
    </row>
    <row r="352" spans="1:22" ht="31.2" x14ac:dyDescent="0.3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5">
        <f t="shared" si="25"/>
        <v>5</v>
      </c>
      <c r="G352" t="s">
        <v>14</v>
      </c>
      <c r="H352">
        <v>1</v>
      </c>
      <c r="I352" s="6">
        <f t="shared" si="28"/>
        <v>5</v>
      </c>
      <c r="J352" t="s">
        <v>21</v>
      </c>
      <c r="K352" t="s">
        <v>22</v>
      </c>
      <c r="L352">
        <v>1</v>
      </c>
      <c r="M352" s="6">
        <f t="shared" si="29"/>
        <v>5</v>
      </c>
      <c r="N352">
        <v>1432098000</v>
      </c>
      <c r="O352">
        <v>1433653200</v>
      </c>
      <c r="P352" s="10">
        <f t="shared" si="26"/>
        <v>42144.208333333328</v>
      </c>
      <c r="Q352" s="10">
        <f t="shared" si="27"/>
        <v>42162.208333333328</v>
      </c>
      <c r="R352" t="b">
        <v>0</v>
      </c>
      <c r="S352" t="b">
        <v>1</v>
      </c>
      <c r="T352" t="s">
        <v>159</v>
      </c>
      <c r="U352" t="s">
        <v>2036</v>
      </c>
      <c r="V352" t="s">
        <v>2060</v>
      </c>
    </row>
    <row r="353" spans="1:22" ht="31.2" x14ac:dyDescent="0.3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5">
        <f t="shared" si="25"/>
        <v>127.70715249662618</v>
      </c>
      <c r="G353" t="s">
        <v>20</v>
      </c>
      <c r="H353">
        <v>2013</v>
      </c>
      <c r="I353" s="6">
        <f t="shared" si="28"/>
        <v>47.009935419771487</v>
      </c>
      <c r="J353" t="s">
        <v>21</v>
      </c>
      <c r="K353" t="s">
        <v>22</v>
      </c>
      <c r="L353">
        <v>1</v>
      </c>
      <c r="M353" s="6">
        <f t="shared" si="29"/>
        <v>47.009935419771487</v>
      </c>
      <c r="N353">
        <v>1440392400</v>
      </c>
      <c r="O353">
        <v>1441602000</v>
      </c>
      <c r="P353" s="10">
        <f t="shared" si="26"/>
        <v>42240.208333333328</v>
      </c>
      <c r="Q353" s="10">
        <f t="shared" si="27"/>
        <v>42254.208333333328</v>
      </c>
      <c r="R353" t="b">
        <v>0</v>
      </c>
      <c r="S353" t="b">
        <v>0</v>
      </c>
      <c r="T353" t="s">
        <v>23</v>
      </c>
      <c r="U353" t="s">
        <v>2036</v>
      </c>
      <c r="V353" t="s">
        <v>2042</v>
      </c>
    </row>
    <row r="354" spans="1:22" ht="31.2" x14ac:dyDescent="0.3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5">
        <f t="shared" si="25"/>
        <v>34.892857142857139</v>
      </c>
      <c r="G354" t="s">
        <v>14</v>
      </c>
      <c r="H354">
        <v>33</v>
      </c>
      <c r="I354" s="6">
        <f t="shared" si="28"/>
        <v>29.606060606060606</v>
      </c>
      <c r="J354" t="s">
        <v>15</v>
      </c>
      <c r="K354" t="s">
        <v>16</v>
      </c>
      <c r="L354">
        <v>0.74</v>
      </c>
      <c r="M354" s="6">
        <f t="shared" si="29"/>
        <v>21.908484848484846</v>
      </c>
      <c r="N354">
        <v>1446876000</v>
      </c>
      <c r="O354">
        <v>1447567200</v>
      </c>
      <c r="P354" s="10">
        <f t="shared" si="26"/>
        <v>42315.25</v>
      </c>
      <c r="Q354" s="10">
        <f t="shared" si="27"/>
        <v>42323.25</v>
      </c>
      <c r="R354" t="b">
        <v>0</v>
      </c>
      <c r="S354" t="b">
        <v>0</v>
      </c>
      <c r="T354" t="s">
        <v>33</v>
      </c>
      <c r="U354" t="s">
        <v>2038</v>
      </c>
      <c r="V354" t="s">
        <v>2044</v>
      </c>
    </row>
    <row r="355" spans="1:22" ht="31.2" x14ac:dyDescent="0.3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5">
        <f t="shared" si="25"/>
        <v>410.59821428571428</v>
      </c>
      <c r="G355" t="s">
        <v>20</v>
      </c>
      <c r="H355">
        <v>1703</v>
      </c>
      <c r="I355" s="6">
        <f t="shared" si="28"/>
        <v>81.010569583088667</v>
      </c>
      <c r="J355" t="s">
        <v>21</v>
      </c>
      <c r="K355" t="s">
        <v>22</v>
      </c>
      <c r="L355">
        <v>1</v>
      </c>
      <c r="M355" s="6">
        <f t="shared" si="29"/>
        <v>81.010569583088667</v>
      </c>
      <c r="N355">
        <v>1562302800</v>
      </c>
      <c r="O355">
        <v>1562389200</v>
      </c>
      <c r="P355" s="10">
        <f t="shared" si="26"/>
        <v>43651.208333333328</v>
      </c>
      <c r="Q355" s="10">
        <f t="shared" si="27"/>
        <v>43652.208333333328</v>
      </c>
      <c r="R355" t="b">
        <v>0</v>
      </c>
      <c r="S355" t="b">
        <v>0</v>
      </c>
      <c r="T355" t="s">
        <v>33</v>
      </c>
      <c r="U355" t="s">
        <v>2038</v>
      </c>
      <c r="V355" t="s">
        <v>2044</v>
      </c>
    </row>
    <row r="356" spans="1:22" ht="31.2" x14ac:dyDescent="0.3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5">
        <f t="shared" si="25"/>
        <v>123.73770491803278</v>
      </c>
      <c r="G356" t="s">
        <v>20</v>
      </c>
      <c r="H356">
        <v>80</v>
      </c>
      <c r="I356" s="6">
        <f t="shared" si="28"/>
        <v>94.35</v>
      </c>
      <c r="J356" t="s">
        <v>36</v>
      </c>
      <c r="K356" t="s">
        <v>37</v>
      </c>
      <c r="L356">
        <v>0.15</v>
      </c>
      <c r="M356" s="6">
        <f t="shared" si="29"/>
        <v>14.152499999999998</v>
      </c>
      <c r="N356">
        <v>1378184400</v>
      </c>
      <c r="O356">
        <v>1378789200</v>
      </c>
      <c r="P356" s="10">
        <f t="shared" si="26"/>
        <v>41520.208333333336</v>
      </c>
      <c r="Q356" s="10">
        <f t="shared" si="27"/>
        <v>41527.208333333336</v>
      </c>
      <c r="R356" t="b">
        <v>0</v>
      </c>
      <c r="S356" t="b">
        <v>0</v>
      </c>
      <c r="T356" t="s">
        <v>42</v>
      </c>
      <c r="U356" t="s">
        <v>2039</v>
      </c>
      <c r="V356" t="s">
        <v>2045</v>
      </c>
    </row>
    <row r="357" spans="1:22" ht="31.2" x14ac:dyDescent="0.3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5">
        <f t="shared" si="25"/>
        <v>58.973684210526315</v>
      </c>
      <c r="G357" t="s">
        <v>47</v>
      </c>
      <c r="H357">
        <v>86</v>
      </c>
      <c r="I357" s="6">
        <f t="shared" si="28"/>
        <v>26.058139534883722</v>
      </c>
      <c r="J357" t="s">
        <v>21</v>
      </c>
      <c r="K357" t="s">
        <v>22</v>
      </c>
      <c r="L357">
        <v>1</v>
      </c>
      <c r="M357" s="6">
        <f t="shared" si="29"/>
        <v>26.058139534883722</v>
      </c>
      <c r="N357">
        <v>1485064800</v>
      </c>
      <c r="O357">
        <v>1488520800</v>
      </c>
      <c r="P357" s="10">
        <f t="shared" si="26"/>
        <v>42757.25</v>
      </c>
      <c r="Q357" s="10">
        <f t="shared" si="27"/>
        <v>42797.25</v>
      </c>
      <c r="R357" t="b">
        <v>0</v>
      </c>
      <c r="S357" t="b">
        <v>0</v>
      </c>
      <c r="T357" t="s">
        <v>65</v>
      </c>
      <c r="U357" t="s">
        <v>2037</v>
      </c>
      <c r="V357" t="s">
        <v>2049</v>
      </c>
    </row>
    <row r="358" spans="1:22" ht="31.2" x14ac:dyDescent="0.3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5">
        <f t="shared" si="25"/>
        <v>36.892473118279568</v>
      </c>
      <c r="G358" t="s">
        <v>14</v>
      </c>
      <c r="H358">
        <v>40</v>
      </c>
      <c r="I358" s="6">
        <f t="shared" si="28"/>
        <v>85.775000000000006</v>
      </c>
      <c r="J358" t="s">
        <v>107</v>
      </c>
      <c r="K358" t="s">
        <v>108</v>
      </c>
      <c r="L358">
        <v>1.1200000000000001</v>
      </c>
      <c r="M358" s="6">
        <f t="shared" si="29"/>
        <v>96.068000000000012</v>
      </c>
      <c r="N358">
        <v>1326520800</v>
      </c>
      <c r="O358">
        <v>1327298400</v>
      </c>
      <c r="P358" s="10">
        <f t="shared" si="26"/>
        <v>40922.25</v>
      </c>
      <c r="Q358" s="10">
        <f t="shared" si="27"/>
        <v>40931.25</v>
      </c>
      <c r="R358" t="b">
        <v>0</v>
      </c>
      <c r="S358" t="b">
        <v>0</v>
      </c>
      <c r="T358" t="s">
        <v>33</v>
      </c>
      <c r="U358" t="s">
        <v>2038</v>
      </c>
      <c r="V358" t="s">
        <v>2044</v>
      </c>
    </row>
    <row r="359" spans="1:22" ht="31.2" x14ac:dyDescent="0.3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5">
        <f t="shared" si="25"/>
        <v>184.91304347826087</v>
      </c>
      <c r="G359" t="s">
        <v>20</v>
      </c>
      <c r="H359">
        <v>41</v>
      </c>
      <c r="I359" s="6">
        <f t="shared" si="28"/>
        <v>103.73170731707317</v>
      </c>
      <c r="J359" t="s">
        <v>21</v>
      </c>
      <c r="K359" t="s">
        <v>22</v>
      </c>
      <c r="L359">
        <v>1</v>
      </c>
      <c r="M359" s="6">
        <f t="shared" si="29"/>
        <v>103.73170731707317</v>
      </c>
      <c r="N359">
        <v>1441256400</v>
      </c>
      <c r="O359">
        <v>1443416400</v>
      </c>
      <c r="P359" s="10">
        <f t="shared" si="26"/>
        <v>42250.208333333328</v>
      </c>
      <c r="Q359" s="10">
        <f t="shared" si="27"/>
        <v>42275.208333333328</v>
      </c>
      <c r="R359" t="b">
        <v>0</v>
      </c>
      <c r="S359" t="b">
        <v>0</v>
      </c>
      <c r="T359" t="s">
        <v>89</v>
      </c>
      <c r="U359" t="s">
        <v>2052</v>
      </c>
      <c r="V359" t="s">
        <v>2053</v>
      </c>
    </row>
    <row r="360" spans="1:22" ht="31.2" x14ac:dyDescent="0.3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5">
        <f t="shared" si="25"/>
        <v>11.814432989690722</v>
      </c>
      <c r="G360" t="s">
        <v>14</v>
      </c>
      <c r="H360">
        <v>23</v>
      </c>
      <c r="I360" s="6">
        <f t="shared" si="28"/>
        <v>49.826086956521742</v>
      </c>
      <c r="J360" t="s">
        <v>15</v>
      </c>
      <c r="K360" t="s">
        <v>16</v>
      </c>
      <c r="L360">
        <v>0.74</v>
      </c>
      <c r="M360" s="6">
        <f t="shared" si="29"/>
        <v>36.87130434782609</v>
      </c>
      <c r="N360">
        <v>1533877200</v>
      </c>
      <c r="O360">
        <v>1534136400</v>
      </c>
      <c r="P360" s="10">
        <f t="shared" si="26"/>
        <v>43322.208333333328</v>
      </c>
      <c r="Q360" s="10">
        <f t="shared" si="27"/>
        <v>43325.208333333328</v>
      </c>
      <c r="R360" t="b">
        <v>1</v>
      </c>
      <c r="S360" t="b">
        <v>0</v>
      </c>
      <c r="T360" t="s">
        <v>122</v>
      </c>
      <c r="U360" t="s">
        <v>2056</v>
      </c>
      <c r="V360" t="s">
        <v>2057</v>
      </c>
    </row>
    <row r="361" spans="1:22" ht="31.2" x14ac:dyDescent="0.3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5">
        <f t="shared" si="25"/>
        <v>298.7</v>
      </c>
      <c r="G361" t="s">
        <v>20</v>
      </c>
      <c r="H361">
        <v>187</v>
      </c>
      <c r="I361" s="6">
        <f t="shared" si="28"/>
        <v>63.893048128342244</v>
      </c>
      <c r="J361" t="s">
        <v>21</v>
      </c>
      <c r="K361" t="s">
        <v>22</v>
      </c>
      <c r="L361">
        <v>1</v>
      </c>
      <c r="M361" s="6">
        <f t="shared" si="29"/>
        <v>63.893048128342244</v>
      </c>
      <c r="N361">
        <v>1314421200</v>
      </c>
      <c r="O361">
        <v>1315026000</v>
      </c>
      <c r="P361" s="10">
        <f t="shared" si="26"/>
        <v>40782.208333333336</v>
      </c>
      <c r="Q361" s="10">
        <f t="shared" si="27"/>
        <v>40789.208333333336</v>
      </c>
      <c r="R361" t="b">
        <v>0</v>
      </c>
      <c r="S361" t="b">
        <v>0</v>
      </c>
      <c r="T361" t="s">
        <v>71</v>
      </c>
      <c r="U361" t="s">
        <v>2039</v>
      </c>
      <c r="V361" t="s">
        <v>2051</v>
      </c>
    </row>
    <row r="362" spans="1:22" ht="31.2" x14ac:dyDescent="0.3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5">
        <f t="shared" si="25"/>
        <v>226.35175879396985</v>
      </c>
      <c r="G362" t="s">
        <v>20</v>
      </c>
      <c r="H362">
        <v>2875</v>
      </c>
      <c r="I362" s="6">
        <f t="shared" si="28"/>
        <v>47.002434782608695</v>
      </c>
      <c r="J362" t="s">
        <v>40</v>
      </c>
      <c r="K362" t="s">
        <v>41</v>
      </c>
      <c r="L362">
        <v>1.35</v>
      </c>
      <c r="M362" s="6">
        <f t="shared" si="29"/>
        <v>63.453286956521744</v>
      </c>
      <c r="N362">
        <v>1293861600</v>
      </c>
      <c r="O362">
        <v>1295071200</v>
      </c>
      <c r="P362" s="10">
        <f t="shared" si="26"/>
        <v>40544.25</v>
      </c>
      <c r="Q362" s="10">
        <f t="shared" si="27"/>
        <v>40558.25</v>
      </c>
      <c r="R362" t="b">
        <v>0</v>
      </c>
      <c r="S362" t="b">
        <v>1</v>
      </c>
      <c r="T362" t="s">
        <v>33</v>
      </c>
      <c r="U362" t="s">
        <v>2038</v>
      </c>
      <c r="V362" t="s">
        <v>2044</v>
      </c>
    </row>
    <row r="363" spans="1:22" ht="31.2" x14ac:dyDescent="0.3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5">
        <f t="shared" si="25"/>
        <v>173.56363636363636</v>
      </c>
      <c r="G363" t="s">
        <v>20</v>
      </c>
      <c r="H363">
        <v>88</v>
      </c>
      <c r="I363" s="6">
        <f t="shared" si="28"/>
        <v>108.47727272727273</v>
      </c>
      <c r="J363" t="s">
        <v>21</v>
      </c>
      <c r="K363" t="s">
        <v>22</v>
      </c>
      <c r="L363">
        <v>1</v>
      </c>
      <c r="M363" s="6">
        <f t="shared" si="29"/>
        <v>108.47727272727273</v>
      </c>
      <c r="N363">
        <v>1507352400</v>
      </c>
      <c r="O363">
        <v>1509426000</v>
      </c>
      <c r="P363" s="10">
        <f t="shared" si="26"/>
        <v>43015.208333333328</v>
      </c>
      <c r="Q363" s="10">
        <f t="shared" si="27"/>
        <v>43039.208333333328</v>
      </c>
      <c r="R363" t="b">
        <v>0</v>
      </c>
      <c r="S363" t="b">
        <v>0</v>
      </c>
      <c r="T363" t="s">
        <v>33</v>
      </c>
      <c r="U363" t="s">
        <v>2038</v>
      </c>
      <c r="V363" t="s">
        <v>2044</v>
      </c>
    </row>
    <row r="364" spans="1:22" ht="31.2" x14ac:dyDescent="0.3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5">
        <f t="shared" si="25"/>
        <v>371.75675675675677</v>
      </c>
      <c r="G364" t="s">
        <v>20</v>
      </c>
      <c r="H364">
        <v>191</v>
      </c>
      <c r="I364" s="6">
        <f t="shared" si="28"/>
        <v>72.015706806282722</v>
      </c>
      <c r="J364" t="s">
        <v>21</v>
      </c>
      <c r="K364" t="s">
        <v>22</v>
      </c>
      <c r="L364">
        <v>1</v>
      </c>
      <c r="M364" s="6">
        <f t="shared" si="29"/>
        <v>72.015706806282722</v>
      </c>
      <c r="N364">
        <v>1296108000</v>
      </c>
      <c r="O364">
        <v>1299391200</v>
      </c>
      <c r="P364" s="10">
        <f t="shared" si="26"/>
        <v>40570.25</v>
      </c>
      <c r="Q364" s="10">
        <f t="shared" si="27"/>
        <v>40608.25</v>
      </c>
      <c r="R364" t="b">
        <v>0</v>
      </c>
      <c r="S364" t="b">
        <v>0</v>
      </c>
      <c r="T364" t="s">
        <v>23</v>
      </c>
      <c r="U364" t="s">
        <v>2036</v>
      </c>
      <c r="V364" t="s">
        <v>2042</v>
      </c>
    </row>
    <row r="365" spans="1:22" ht="31.2" x14ac:dyDescent="0.3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5">
        <f t="shared" si="25"/>
        <v>160.19230769230771</v>
      </c>
      <c r="G365" t="s">
        <v>20</v>
      </c>
      <c r="H365">
        <v>139</v>
      </c>
      <c r="I365" s="6">
        <f t="shared" si="28"/>
        <v>59.928057553956833</v>
      </c>
      <c r="J365" t="s">
        <v>21</v>
      </c>
      <c r="K365" t="s">
        <v>22</v>
      </c>
      <c r="L365">
        <v>1</v>
      </c>
      <c r="M365" s="6">
        <f t="shared" si="29"/>
        <v>59.928057553956833</v>
      </c>
      <c r="N365">
        <v>1324965600</v>
      </c>
      <c r="O365">
        <v>1325052000</v>
      </c>
      <c r="P365" s="10">
        <f t="shared" si="26"/>
        <v>40904.25</v>
      </c>
      <c r="Q365" s="10">
        <f t="shared" si="27"/>
        <v>40905.25</v>
      </c>
      <c r="R365" t="b">
        <v>0</v>
      </c>
      <c r="S365" t="b">
        <v>0</v>
      </c>
      <c r="T365" t="s">
        <v>23</v>
      </c>
      <c r="U365" t="s">
        <v>2036</v>
      </c>
      <c r="V365" t="s">
        <v>2042</v>
      </c>
    </row>
    <row r="366" spans="1:22" ht="31.2" x14ac:dyDescent="0.3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5">
        <f t="shared" si="25"/>
        <v>1616.3333333333335</v>
      </c>
      <c r="G366" t="s">
        <v>20</v>
      </c>
      <c r="H366">
        <v>186</v>
      </c>
      <c r="I366" s="6">
        <f t="shared" si="28"/>
        <v>78.209677419354833</v>
      </c>
      <c r="J366" t="s">
        <v>21</v>
      </c>
      <c r="K366" t="s">
        <v>22</v>
      </c>
      <c r="L366">
        <v>1</v>
      </c>
      <c r="M366" s="6">
        <f t="shared" si="29"/>
        <v>78.209677419354833</v>
      </c>
      <c r="N366">
        <v>1520229600</v>
      </c>
      <c r="O366">
        <v>1522818000</v>
      </c>
      <c r="P366" s="10">
        <f t="shared" si="26"/>
        <v>43164.25</v>
      </c>
      <c r="Q366" s="10">
        <f t="shared" si="27"/>
        <v>43194.208333333328</v>
      </c>
      <c r="R366" t="b">
        <v>0</v>
      </c>
      <c r="S366" t="b">
        <v>0</v>
      </c>
      <c r="T366" t="s">
        <v>60</v>
      </c>
      <c r="U366" t="s">
        <v>2036</v>
      </c>
      <c r="V366" t="s">
        <v>2048</v>
      </c>
    </row>
    <row r="367" spans="1:22" ht="31.2" x14ac:dyDescent="0.3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5">
        <f t="shared" si="25"/>
        <v>733.4375</v>
      </c>
      <c r="G367" t="s">
        <v>20</v>
      </c>
      <c r="H367">
        <v>112</v>
      </c>
      <c r="I367" s="6">
        <f t="shared" si="28"/>
        <v>104.77678571428571</v>
      </c>
      <c r="J367" t="s">
        <v>26</v>
      </c>
      <c r="K367" t="s">
        <v>27</v>
      </c>
      <c r="L367">
        <v>0.69</v>
      </c>
      <c r="M367" s="6">
        <f t="shared" si="29"/>
        <v>72.295982142857127</v>
      </c>
      <c r="N367">
        <v>1482991200</v>
      </c>
      <c r="O367">
        <v>1485324000</v>
      </c>
      <c r="P367" s="10">
        <f t="shared" si="26"/>
        <v>42733.25</v>
      </c>
      <c r="Q367" s="10">
        <f t="shared" si="27"/>
        <v>42760.25</v>
      </c>
      <c r="R367" t="b">
        <v>0</v>
      </c>
      <c r="S367" t="b">
        <v>0</v>
      </c>
      <c r="T367" t="s">
        <v>33</v>
      </c>
      <c r="U367" t="s">
        <v>2038</v>
      </c>
      <c r="V367" t="s">
        <v>2044</v>
      </c>
    </row>
    <row r="368" spans="1:22" ht="31.2" x14ac:dyDescent="0.3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5">
        <f t="shared" si="25"/>
        <v>592.11111111111109</v>
      </c>
      <c r="G368" t="s">
        <v>20</v>
      </c>
      <c r="H368">
        <v>101</v>
      </c>
      <c r="I368" s="6">
        <f t="shared" si="28"/>
        <v>105.52475247524752</v>
      </c>
      <c r="J368" t="s">
        <v>21</v>
      </c>
      <c r="K368" t="s">
        <v>22</v>
      </c>
      <c r="L368">
        <v>1</v>
      </c>
      <c r="M368" s="6">
        <f t="shared" si="29"/>
        <v>105.52475247524752</v>
      </c>
      <c r="N368">
        <v>1294034400</v>
      </c>
      <c r="O368">
        <v>1294120800</v>
      </c>
      <c r="P368" s="10">
        <f t="shared" si="26"/>
        <v>40546.25</v>
      </c>
      <c r="Q368" s="10">
        <f t="shared" si="27"/>
        <v>40547.25</v>
      </c>
      <c r="R368" t="b">
        <v>0</v>
      </c>
      <c r="S368" t="b">
        <v>1</v>
      </c>
      <c r="T368" t="s">
        <v>33</v>
      </c>
      <c r="U368" t="s">
        <v>2038</v>
      </c>
      <c r="V368" t="s">
        <v>2044</v>
      </c>
    </row>
    <row r="369" spans="1:22" ht="31.2" x14ac:dyDescent="0.3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5">
        <f t="shared" si="25"/>
        <v>18.888888888888889</v>
      </c>
      <c r="G369" t="s">
        <v>14</v>
      </c>
      <c r="H369">
        <v>75</v>
      </c>
      <c r="I369" s="6">
        <f t="shared" si="28"/>
        <v>24.933333333333334</v>
      </c>
      <c r="J369" t="s">
        <v>21</v>
      </c>
      <c r="K369" t="s">
        <v>22</v>
      </c>
      <c r="L369">
        <v>1</v>
      </c>
      <c r="M369" s="6">
        <f t="shared" si="29"/>
        <v>24.933333333333334</v>
      </c>
      <c r="N369">
        <v>1413608400</v>
      </c>
      <c r="O369">
        <v>1415685600</v>
      </c>
      <c r="P369" s="10">
        <f t="shared" si="26"/>
        <v>41930.208333333336</v>
      </c>
      <c r="Q369" s="10">
        <f t="shared" si="27"/>
        <v>41954.25</v>
      </c>
      <c r="R369" t="b">
        <v>0</v>
      </c>
      <c r="S369" t="b">
        <v>1</v>
      </c>
      <c r="T369" t="s">
        <v>33</v>
      </c>
      <c r="U369" t="s">
        <v>2038</v>
      </c>
      <c r="V369" t="s">
        <v>2044</v>
      </c>
    </row>
    <row r="370" spans="1:22" ht="31.2" x14ac:dyDescent="0.3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5">
        <f t="shared" si="25"/>
        <v>276.80769230769232</v>
      </c>
      <c r="G370" t="s">
        <v>20</v>
      </c>
      <c r="H370">
        <v>206</v>
      </c>
      <c r="I370" s="6">
        <f t="shared" si="28"/>
        <v>69.873786407766985</v>
      </c>
      <c r="J370" t="s">
        <v>40</v>
      </c>
      <c r="K370" t="s">
        <v>41</v>
      </c>
      <c r="L370">
        <v>1.35</v>
      </c>
      <c r="M370" s="6">
        <f t="shared" si="29"/>
        <v>94.329611650485433</v>
      </c>
      <c r="N370">
        <v>1286946000</v>
      </c>
      <c r="O370">
        <v>1288933200</v>
      </c>
      <c r="P370" s="10">
        <f t="shared" si="26"/>
        <v>40464.208333333336</v>
      </c>
      <c r="Q370" s="10">
        <f t="shared" si="27"/>
        <v>40487.208333333336</v>
      </c>
      <c r="R370" t="b">
        <v>0</v>
      </c>
      <c r="S370" t="b">
        <v>1</v>
      </c>
      <c r="T370" t="s">
        <v>42</v>
      </c>
      <c r="U370" t="s">
        <v>2039</v>
      </c>
      <c r="V370" t="s">
        <v>2045</v>
      </c>
    </row>
    <row r="371" spans="1:22" ht="31.2" x14ac:dyDescent="0.3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5">
        <f t="shared" si="25"/>
        <v>273.01851851851848</v>
      </c>
      <c r="G371" t="s">
        <v>20</v>
      </c>
      <c r="H371">
        <v>154</v>
      </c>
      <c r="I371" s="6">
        <f t="shared" si="28"/>
        <v>95.733766233766232</v>
      </c>
      <c r="J371" t="s">
        <v>21</v>
      </c>
      <c r="K371" t="s">
        <v>22</v>
      </c>
      <c r="L371">
        <v>1</v>
      </c>
      <c r="M371" s="6">
        <f t="shared" si="29"/>
        <v>95.733766233766232</v>
      </c>
      <c r="N371">
        <v>1359871200</v>
      </c>
      <c r="O371">
        <v>1363237200</v>
      </c>
      <c r="P371" s="10">
        <f t="shared" si="26"/>
        <v>41308.25</v>
      </c>
      <c r="Q371" s="10">
        <f t="shared" si="27"/>
        <v>41347.208333333336</v>
      </c>
      <c r="R371" t="b">
        <v>0</v>
      </c>
      <c r="S371" t="b">
        <v>1</v>
      </c>
      <c r="T371" t="s">
        <v>269</v>
      </c>
      <c r="U371" t="s">
        <v>2039</v>
      </c>
      <c r="V371" t="s">
        <v>2062</v>
      </c>
    </row>
    <row r="372" spans="1:22" ht="31.2" x14ac:dyDescent="0.3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5">
        <f t="shared" si="25"/>
        <v>159.36331255565449</v>
      </c>
      <c r="G372" t="s">
        <v>20</v>
      </c>
      <c r="H372">
        <v>5966</v>
      </c>
      <c r="I372" s="6">
        <f t="shared" si="28"/>
        <v>29.997485752598056</v>
      </c>
      <c r="J372" t="s">
        <v>21</v>
      </c>
      <c r="K372" t="s">
        <v>22</v>
      </c>
      <c r="L372">
        <v>1</v>
      </c>
      <c r="M372" s="6">
        <f t="shared" si="29"/>
        <v>29.997485752598056</v>
      </c>
      <c r="N372">
        <v>1555304400</v>
      </c>
      <c r="O372">
        <v>1555822800</v>
      </c>
      <c r="P372" s="10">
        <f t="shared" si="26"/>
        <v>43570.208333333328</v>
      </c>
      <c r="Q372" s="10">
        <f t="shared" si="27"/>
        <v>43576.208333333328</v>
      </c>
      <c r="R372" t="b">
        <v>0</v>
      </c>
      <c r="S372" t="b">
        <v>0</v>
      </c>
      <c r="T372" t="s">
        <v>33</v>
      </c>
      <c r="U372" t="s">
        <v>2038</v>
      </c>
      <c r="V372" t="s">
        <v>2044</v>
      </c>
    </row>
    <row r="373" spans="1:22" ht="31.2" x14ac:dyDescent="0.3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5">
        <f t="shared" si="25"/>
        <v>67.869978858350947</v>
      </c>
      <c r="G373" t="s">
        <v>14</v>
      </c>
      <c r="H373">
        <v>2176</v>
      </c>
      <c r="I373" s="6">
        <f t="shared" si="28"/>
        <v>59.011948529411768</v>
      </c>
      <c r="J373" t="s">
        <v>21</v>
      </c>
      <c r="K373" t="s">
        <v>22</v>
      </c>
      <c r="L373">
        <v>1</v>
      </c>
      <c r="M373" s="6">
        <f t="shared" si="29"/>
        <v>59.011948529411768</v>
      </c>
      <c r="N373">
        <v>1423375200</v>
      </c>
      <c r="O373">
        <v>1427778000</v>
      </c>
      <c r="P373" s="10">
        <f t="shared" si="26"/>
        <v>42043.25</v>
      </c>
      <c r="Q373" s="10">
        <f t="shared" si="27"/>
        <v>42094.208333333328</v>
      </c>
      <c r="R373" t="b">
        <v>0</v>
      </c>
      <c r="S373" t="b">
        <v>0</v>
      </c>
      <c r="T373" t="s">
        <v>33</v>
      </c>
      <c r="U373" t="s">
        <v>2038</v>
      </c>
      <c r="V373" t="s">
        <v>2044</v>
      </c>
    </row>
    <row r="374" spans="1:22" ht="31.2" x14ac:dyDescent="0.3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5">
        <f t="shared" si="25"/>
        <v>1591.5555555555554</v>
      </c>
      <c r="G374" t="s">
        <v>20</v>
      </c>
      <c r="H374">
        <v>169</v>
      </c>
      <c r="I374" s="6">
        <f t="shared" si="28"/>
        <v>84.757396449704146</v>
      </c>
      <c r="J374" t="s">
        <v>21</v>
      </c>
      <c r="K374" t="s">
        <v>22</v>
      </c>
      <c r="L374">
        <v>1</v>
      </c>
      <c r="M374" s="6">
        <f t="shared" si="29"/>
        <v>84.757396449704146</v>
      </c>
      <c r="N374">
        <v>1420696800</v>
      </c>
      <c r="O374">
        <v>1422424800</v>
      </c>
      <c r="P374" s="10">
        <f t="shared" si="26"/>
        <v>42012.25</v>
      </c>
      <c r="Q374" s="10">
        <f t="shared" si="27"/>
        <v>42032.25</v>
      </c>
      <c r="R374" t="b">
        <v>0</v>
      </c>
      <c r="S374" t="b">
        <v>1</v>
      </c>
      <c r="T374" t="s">
        <v>42</v>
      </c>
      <c r="U374" t="s">
        <v>2039</v>
      </c>
      <c r="V374" t="s">
        <v>2045</v>
      </c>
    </row>
    <row r="375" spans="1:22" ht="31.2" x14ac:dyDescent="0.3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5">
        <f t="shared" si="25"/>
        <v>730.18222222222221</v>
      </c>
      <c r="G375" t="s">
        <v>20</v>
      </c>
      <c r="H375">
        <v>2106</v>
      </c>
      <c r="I375" s="6">
        <f t="shared" si="28"/>
        <v>78.010921177587846</v>
      </c>
      <c r="J375" t="s">
        <v>21</v>
      </c>
      <c r="K375" t="s">
        <v>22</v>
      </c>
      <c r="L375">
        <v>1</v>
      </c>
      <c r="M375" s="6">
        <f t="shared" si="29"/>
        <v>78.010921177587846</v>
      </c>
      <c r="N375">
        <v>1502946000</v>
      </c>
      <c r="O375">
        <v>1503637200</v>
      </c>
      <c r="P375" s="10">
        <f t="shared" si="26"/>
        <v>42964.208333333328</v>
      </c>
      <c r="Q375" s="10">
        <f t="shared" si="27"/>
        <v>42972.208333333328</v>
      </c>
      <c r="R375" t="b">
        <v>0</v>
      </c>
      <c r="S375" t="b">
        <v>0</v>
      </c>
      <c r="T375" t="s">
        <v>33</v>
      </c>
      <c r="U375" t="s">
        <v>2038</v>
      </c>
      <c r="V375" t="s">
        <v>2044</v>
      </c>
    </row>
    <row r="376" spans="1:22" ht="31.2" x14ac:dyDescent="0.3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5">
        <f t="shared" si="25"/>
        <v>13.185782556750297</v>
      </c>
      <c r="G376" t="s">
        <v>14</v>
      </c>
      <c r="H376">
        <v>441</v>
      </c>
      <c r="I376" s="6">
        <f t="shared" si="28"/>
        <v>50.05215419501134</v>
      </c>
      <c r="J376" t="s">
        <v>21</v>
      </c>
      <c r="K376" t="s">
        <v>22</v>
      </c>
      <c r="L376">
        <v>1</v>
      </c>
      <c r="M376" s="6">
        <f t="shared" si="29"/>
        <v>50.05215419501134</v>
      </c>
      <c r="N376">
        <v>1547186400</v>
      </c>
      <c r="O376">
        <v>1547618400</v>
      </c>
      <c r="P376" s="10">
        <f t="shared" si="26"/>
        <v>43476.25</v>
      </c>
      <c r="Q376" s="10">
        <f t="shared" si="27"/>
        <v>43481.25</v>
      </c>
      <c r="R376" t="b">
        <v>0</v>
      </c>
      <c r="S376" t="b">
        <v>1</v>
      </c>
      <c r="T376" t="s">
        <v>42</v>
      </c>
      <c r="U376" t="s">
        <v>2039</v>
      </c>
      <c r="V376" t="s">
        <v>2045</v>
      </c>
    </row>
    <row r="377" spans="1:22" ht="31.2" x14ac:dyDescent="0.3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5">
        <f t="shared" si="25"/>
        <v>54.777777777777779</v>
      </c>
      <c r="G377" t="s">
        <v>14</v>
      </c>
      <c r="H377">
        <v>25</v>
      </c>
      <c r="I377" s="6">
        <f t="shared" si="28"/>
        <v>59.16</v>
      </c>
      <c r="J377" t="s">
        <v>21</v>
      </c>
      <c r="K377" t="s">
        <v>22</v>
      </c>
      <c r="L377">
        <v>1</v>
      </c>
      <c r="M377" s="6">
        <f t="shared" si="29"/>
        <v>59.16</v>
      </c>
      <c r="N377">
        <v>1444971600</v>
      </c>
      <c r="O377">
        <v>1449900000</v>
      </c>
      <c r="P377" s="10">
        <f t="shared" si="26"/>
        <v>42293.208333333328</v>
      </c>
      <c r="Q377" s="10">
        <f t="shared" si="27"/>
        <v>42350.25</v>
      </c>
      <c r="R377" t="b">
        <v>0</v>
      </c>
      <c r="S377" t="b">
        <v>0</v>
      </c>
      <c r="T377" t="s">
        <v>60</v>
      </c>
      <c r="U377" t="s">
        <v>2036</v>
      </c>
      <c r="V377" t="s">
        <v>2048</v>
      </c>
    </row>
    <row r="378" spans="1:22" ht="31.2" x14ac:dyDescent="0.3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5">
        <f t="shared" si="25"/>
        <v>361.02941176470591</v>
      </c>
      <c r="G378" t="s">
        <v>20</v>
      </c>
      <c r="H378">
        <v>131</v>
      </c>
      <c r="I378" s="6">
        <f t="shared" si="28"/>
        <v>93.702290076335885</v>
      </c>
      <c r="J378" t="s">
        <v>21</v>
      </c>
      <c r="K378" t="s">
        <v>22</v>
      </c>
      <c r="L378">
        <v>1</v>
      </c>
      <c r="M378" s="6">
        <f t="shared" si="29"/>
        <v>93.702290076335885</v>
      </c>
      <c r="N378">
        <v>1404622800</v>
      </c>
      <c r="O378">
        <v>1405141200</v>
      </c>
      <c r="P378" s="10">
        <f t="shared" si="26"/>
        <v>41826.208333333336</v>
      </c>
      <c r="Q378" s="10">
        <f t="shared" si="27"/>
        <v>41832.208333333336</v>
      </c>
      <c r="R378" t="b">
        <v>0</v>
      </c>
      <c r="S378" t="b">
        <v>0</v>
      </c>
      <c r="T378" t="s">
        <v>23</v>
      </c>
      <c r="U378" t="s">
        <v>2036</v>
      </c>
      <c r="V378" t="s">
        <v>2042</v>
      </c>
    </row>
    <row r="379" spans="1:22" ht="31.2" x14ac:dyDescent="0.3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5">
        <f t="shared" si="25"/>
        <v>10.257545271629779</v>
      </c>
      <c r="G379" t="s">
        <v>14</v>
      </c>
      <c r="H379">
        <v>127</v>
      </c>
      <c r="I379" s="6">
        <f t="shared" si="28"/>
        <v>40.14173228346457</v>
      </c>
      <c r="J379" t="s">
        <v>21</v>
      </c>
      <c r="K379" t="s">
        <v>22</v>
      </c>
      <c r="L379">
        <v>1</v>
      </c>
      <c r="M379" s="6">
        <f t="shared" si="29"/>
        <v>40.14173228346457</v>
      </c>
      <c r="N379">
        <v>1571720400</v>
      </c>
      <c r="O379">
        <v>1572933600</v>
      </c>
      <c r="P379" s="10">
        <f t="shared" si="26"/>
        <v>43760.208333333328</v>
      </c>
      <c r="Q379" s="10">
        <f t="shared" si="27"/>
        <v>43774.25</v>
      </c>
      <c r="R379" t="b">
        <v>0</v>
      </c>
      <c r="S379" t="b">
        <v>0</v>
      </c>
      <c r="T379" t="s">
        <v>33</v>
      </c>
      <c r="U379" t="s">
        <v>2038</v>
      </c>
      <c r="V379" t="s">
        <v>2044</v>
      </c>
    </row>
    <row r="380" spans="1:22" x14ac:dyDescent="0.3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5">
        <f t="shared" si="25"/>
        <v>13.962962962962964</v>
      </c>
      <c r="G380" t="s">
        <v>14</v>
      </c>
      <c r="H380">
        <v>355</v>
      </c>
      <c r="I380" s="6">
        <f t="shared" si="28"/>
        <v>70.090140845070422</v>
      </c>
      <c r="J380" t="s">
        <v>21</v>
      </c>
      <c r="K380" t="s">
        <v>22</v>
      </c>
      <c r="L380">
        <v>1</v>
      </c>
      <c r="M380" s="6">
        <f t="shared" si="29"/>
        <v>70.090140845070422</v>
      </c>
      <c r="N380">
        <v>1526878800</v>
      </c>
      <c r="O380">
        <v>1530162000</v>
      </c>
      <c r="P380" s="10">
        <f t="shared" si="26"/>
        <v>43241.208333333328</v>
      </c>
      <c r="Q380" s="10">
        <f t="shared" si="27"/>
        <v>43279.208333333328</v>
      </c>
      <c r="R380" t="b">
        <v>0</v>
      </c>
      <c r="S380" t="b">
        <v>0</v>
      </c>
      <c r="T380" t="s">
        <v>42</v>
      </c>
      <c r="U380" t="s">
        <v>2039</v>
      </c>
      <c r="V380" t="s">
        <v>2045</v>
      </c>
    </row>
    <row r="381" spans="1:22" ht="31.2" x14ac:dyDescent="0.3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5">
        <f t="shared" si="25"/>
        <v>40.444444444444443</v>
      </c>
      <c r="G381" t="s">
        <v>14</v>
      </c>
      <c r="H381">
        <v>44</v>
      </c>
      <c r="I381" s="6">
        <f t="shared" si="28"/>
        <v>66.181818181818187</v>
      </c>
      <c r="J381" t="s">
        <v>40</v>
      </c>
      <c r="K381" t="s">
        <v>41</v>
      </c>
      <c r="L381">
        <v>1.35</v>
      </c>
      <c r="M381" s="6">
        <f t="shared" si="29"/>
        <v>89.345454545454558</v>
      </c>
      <c r="N381">
        <v>1319691600</v>
      </c>
      <c r="O381">
        <v>1320904800</v>
      </c>
      <c r="P381" s="10">
        <f t="shared" si="26"/>
        <v>40843.208333333336</v>
      </c>
      <c r="Q381" s="10">
        <f t="shared" si="27"/>
        <v>40857.25</v>
      </c>
      <c r="R381" t="b">
        <v>0</v>
      </c>
      <c r="S381" t="b">
        <v>0</v>
      </c>
      <c r="T381" t="s">
        <v>33</v>
      </c>
      <c r="U381" t="s">
        <v>2038</v>
      </c>
      <c r="V381" t="s">
        <v>2044</v>
      </c>
    </row>
    <row r="382" spans="1:22" ht="31.2" x14ac:dyDescent="0.3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5">
        <f t="shared" si="25"/>
        <v>160.32</v>
      </c>
      <c r="G382" t="s">
        <v>20</v>
      </c>
      <c r="H382">
        <v>84</v>
      </c>
      <c r="I382" s="6">
        <f t="shared" si="28"/>
        <v>47.714285714285715</v>
      </c>
      <c r="J382" t="s">
        <v>21</v>
      </c>
      <c r="K382" t="s">
        <v>22</v>
      </c>
      <c r="L382">
        <v>1</v>
      </c>
      <c r="M382" s="6">
        <f t="shared" si="29"/>
        <v>47.714285714285715</v>
      </c>
      <c r="N382">
        <v>1371963600</v>
      </c>
      <c r="O382">
        <v>1372395600</v>
      </c>
      <c r="P382" s="10">
        <f t="shared" si="26"/>
        <v>41448.208333333336</v>
      </c>
      <c r="Q382" s="10">
        <f t="shared" si="27"/>
        <v>41453.208333333336</v>
      </c>
      <c r="R382" t="b">
        <v>0</v>
      </c>
      <c r="S382" t="b">
        <v>0</v>
      </c>
      <c r="T382" t="s">
        <v>33</v>
      </c>
      <c r="U382" t="s">
        <v>2038</v>
      </c>
      <c r="V382" t="s">
        <v>2044</v>
      </c>
    </row>
    <row r="383" spans="1:22" ht="31.2" x14ac:dyDescent="0.3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5">
        <f t="shared" si="25"/>
        <v>183.9433962264151</v>
      </c>
      <c r="G383" t="s">
        <v>20</v>
      </c>
      <c r="H383">
        <v>155</v>
      </c>
      <c r="I383" s="6">
        <f t="shared" si="28"/>
        <v>62.896774193548389</v>
      </c>
      <c r="J383" t="s">
        <v>21</v>
      </c>
      <c r="K383" t="s">
        <v>22</v>
      </c>
      <c r="L383">
        <v>1</v>
      </c>
      <c r="M383" s="6">
        <f t="shared" si="29"/>
        <v>62.896774193548389</v>
      </c>
      <c r="N383">
        <v>1433739600</v>
      </c>
      <c r="O383">
        <v>1437714000</v>
      </c>
      <c r="P383" s="10">
        <f t="shared" si="26"/>
        <v>42163.208333333328</v>
      </c>
      <c r="Q383" s="10">
        <f t="shared" si="27"/>
        <v>42209.208333333328</v>
      </c>
      <c r="R383" t="b">
        <v>0</v>
      </c>
      <c r="S383" t="b">
        <v>0</v>
      </c>
      <c r="T383" t="s">
        <v>33</v>
      </c>
      <c r="U383" t="s">
        <v>2038</v>
      </c>
      <c r="V383" t="s">
        <v>2044</v>
      </c>
    </row>
    <row r="384" spans="1:22" ht="31.2" x14ac:dyDescent="0.3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5">
        <f t="shared" si="25"/>
        <v>63.769230769230766</v>
      </c>
      <c r="G384" t="s">
        <v>14</v>
      </c>
      <c r="H384">
        <v>67</v>
      </c>
      <c r="I384" s="6">
        <f t="shared" si="28"/>
        <v>86.611940298507463</v>
      </c>
      <c r="J384" t="s">
        <v>21</v>
      </c>
      <c r="K384" t="s">
        <v>22</v>
      </c>
      <c r="L384">
        <v>1</v>
      </c>
      <c r="M384" s="6">
        <f t="shared" si="29"/>
        <v>86.611940298507463</v>
      </c>
      <c r="N384">
        <v>1508130000</v>
      </c>
      <c r="O384">
        <v>1509771600</v>
      </c>
      <c r="P384" s="10">
        <f t="shared" si="26"/>
        <v>43024.208333333328</v>
      </c>
      <c r="Q384" s="10">
        <f t="shared" si="27"/>
        <v>43043.208333333328</v>
      </c>
      <c r="R384" t="b">
        <v>0</v>
      </c>
      <c r="S384" t="b">
        <v>0</v>
      </c>
      <c r="T384" t="s">
        <v>122</v>
      </c>
      <c r="U384" t="s">
        <v>2056</v>
      </c>
      <c r="V384" t="s">
        <v>2057</v>
      </c>
    </row>
    <row r="385" spans="1:22" ht="31.2" x14ac:dyDescent="0.3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5">
        <f t="shared" si="25"/>
        <v>225.38095238095238</v>
      </c>
      <c r="G385" t="s">
        <v>20</v>
      </c>
      <c r="H385">
        <v>189</v>
      </c>
      <c r="I385" s="6">
        <f t="shared" si="28"/>
        <v>75.126984126984127</v>
      </c>
      <c r="J385" t="s">
        <v>21</v>
      </c>
      <c r="K385" t="s">
        <v>22</v>
      </c>
      <c r="L385">
        <v>1</v>
      </c>
      <c r="M385" s="6">
        <f t="shared" si="29"/>
        <v>75.126984126984127</v>
      </c>
      <c r="N385">
        <v>1550037600</v>
      </c>
      <c r="O385">
        <v>1550556000</v>
      </c>
      <c r="P385" s="10">
        <f t="shared" si="26"/>
        <v>43509.25</v>
      </c>
      <c r="Q385" s="10">
        <f t="shared" si="27"/>
        <v>43515.25</v>
      </c>
      <c r="R385" t="b">
        <v>0</v>
      </c>
      <c r="S385" t="b">
        <v>1</v>
      </c>
      <c r="T385" t="s">
        <v>17</v>
      </c>
      <c r="U385" t="s">
        <v>2035</v>
      </c>
      <c r="V385" t="s">
        <v>2041</v>
      </c>
    </row>
    <row r="386" spans="1:22" ht="31.2" x14ac:dyDescent="0.3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5">
        <f t="shared" ref="F386:F449" si="30">E386/D386*100</f>
        <v>172.00961538461539</v>
      </c>
      <c r="G386" t="s">
        <v>20</v>
      </c>
      <c r="H386">
        <v>4799</v>
      </c>
      <c r="I386" s="6">
        <f t="shared" si="28"/>
        <v>41.004167534903104</v>
      </c>
      <c r="J386" t="s">
        <v>21</v>
      </c>
      <c r="K386" t="s">
        <v>22</v>
      </c>
      <c r="L386">
        <v>1</v>
      </c>
      <c r="M386" s="6">
        <f t="shared" si="29"/>
        <v>41.004167534903104</v>
      </c>
      <c r="N386">
        <v>1486706400</v>
      </c>
      <c r="O386">
        <v>1489039200</v>
      </c>
      <c r="P386" s="10">
        <f t="shared" ref="P386:P449" si="31">(((N386/60)/60)/24)+DATE(1970,1,1)</f>
        <v>42776.25</v>
      </c>
      <c r="Q386" s="10">
        <f t="shared" ref="Q386:Q449" si="32">(((O386/60)/60)/24)+DATE(1970,1,1)</f>
        <v>42803.25</v>
      </c>
      <c r="R386" t="b">
        <v>1</v>
      </c>
      <c r="S386" t="b">
        <v>1</v>
      </c>
      <c r="T386" t="s">
        <v>42</v>
      </c>
      <c r="U386" t="s">
        <v>2039</v>
      </c>
      <c r="V386" t="s">
        <v>2045</v>
      </c>
    </row>
    <row r="387" spans="1:22" ht="46.8" x14ac:dyDescent="0.3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5">
        <f t="shared" si="30"/>
        <v>146.16709511568124</v>
      </c>
      <c r="G387" t="s">
        <v>20</v>
      </c>
      <c r="H387">
        <v>1137</v>
      </c>
      <c r="I387" s="6">
        <f t="shared" ref="I387:I450" si="33">IF(ISERROR(E387/H387),0,E387/H387)</f>
        <v>50.007915567282325</v>
      </c>
      <c r="J387" t="s">
        <v>21</v>
      </c>
      <c r="K387" t="s">
        <v>22</v>
      </c>
      <c r="L387">
        <v>1</v>
      </c>
      <c r="M387" s="6">
        <f t="shared" ref="M387:M450" si="34">I387*L387</f>
        <v>50.007915567282325</v>
      </c>
      <c r="N387">
        <v>1553835600</v>
      </c>
      <c r="O387">
        <v>1556600400</v>
      </c>
      <c r="P387" s="10">
        <f t="shared" si="31"/>
        <v>43553.208333333328</v>
      </c>
      <c r="Q387" s="10">
        <f t="shared" si="32"/>
        <v>43585.208333333328</v>
      </c>
      <c r="R387" t="b">
        <v>0</v>
      </c>
      <c r="S387" t="b">
        <v>0</v>
      </c>
      <c r="T387" t="s">
        <v>68</v>
      </c>
      <c r="U387" t="s">
        <v>2040</v>
      </c>
      <c r="V387" t="s">
        <v>2050</v>
      </c>
    </row>
    <row r="388" spans="1:22" ht="46.8" x14ac:dyDescent="0.3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5">
        <f t="shared" si="30"/>
        <v>76.42361623616236</v>
      </c>
      <c r="G388" t="s">
        <v>14</v>
      </c>
      <c r="H388">
        <v>1068</v>
      </c>
      <c r="I388" s="6">
        <f t="shared" si="33"/>
        <v>96.960674157303373</v>
      </c>
      <c r="J388" t="s">
        <v>21</v>
      </c>
      <c r="K388" t="s">
        <v>22</v>
      </c>
      <c r="L388">
        <v>1</v>
      </c>
      <c r="M388" s="6">
        <f t="shared" si="34"/>
        <v>96.960674157303373</v>
      </c>
      <c r="N388">
        <v>1277528400</v>
      </c>
      <c r="O388">
        <v>1278565200</v>
      </c>
      <c r="P388" s="10">
        <f t="shared" si="31"/>
        <v>40355.208333333336</v>
      </c>
      <c r="Q388" s="10">
        <f t="shared" si="32"/>
        <v>40367.208333333336</v>
      </c>
      <c r="R388" t="b">
        <v>0</v>
      </c>
      <c r="S388" t="b">
        <v>0</v>
      </c>
      <c r="T388" t="s">
        <v>33</v>
      </c>
      <c r="U388" t="s">
        <v>2038</v>
      </c>
      <c r="V388" t="s">
        <v>2044</v>
      </c>
    </row>
    <row r="389" spans="1:22" ht="31.2" x14ac:dyDescent="0.3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5">
        <f t="shared" si="30"/>
        <v>39.261467889908261</v>
      </c>
      <c r="G389" t="s">
        <v>14</v>
      </c>
      <c r="H389">
        <v>424</v>
      </c>
      <c r="I389" s="6">
        <f t="shared" si="33"/>
        <v>100.93160377358491</v>
      </c>
      <c r="J389" t="s">
        <v>21</v>
      </c>
      <c r="K389" t="s">
        <v>22</v>
      </c>
      <c r="L389">
        <v>1</v>
      </c>
      <c r="M389" s="6">
        <f t="shared" si="34"/>
        <v>100.93160377358491</v>
      </c>
      <c r="N389">
        <v>1339477200</v>
      </c>
      <c r="O389">
        <v>1339909200</v>
      </c>
      <c r="P389" s="10">
        <f t="shared" si="31"/>
        <v>41072.208333333336</v>
      </c>
      <c r="Q389" s="10">
        <f t="shared" si="32"/>
        <v>41077.208333333336</v>
      </c>
      <c r="R389" t="b">
        <v>0</v>
      </c>
      <c r="S389" t="b">
        <v>0</v>
      </c>
      <c r="T389" t="s">
        <v>65</v>
      </c>
      <c r="U389" t="s">
        <v>2037</v>
      </c>
      <c r="V389" t="s">
        <v>2049</v>
      </c>
    </row>
    <row r="390" spans="1:22" ht="31.2" x14ac:dyDescent="0.3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5">
        <f t="shared" si="30"/>
        <v>11.270034843205574</v>
      </c>
      <c r="G390" t="s">
        <v>74</v>
      </c>
      <c r="H390">
        <v>145</v>
      </c>
      <c r="I390" s="6">
        <f t="shared" si="33"/>
        <v>89.227586206896547</v>
      </c>
      <c r="J390" t="s">
        <v>98</v>
      </c>
      <c r="K390" t="s">
        <v>99</v>
      </c>
      <c r="L390">
        <v>1.2</v>
      </c>
      <c r="M390" s="6">
        <f t="shared" si="34"/>
        <v>107.07310344827586</v>
      </c>
      <c r="N390">
        <v>1325656800</v>
      </c>
      <c r="O390">
        <v>1325829600</v>
      </c>
      <c r="P390" s="10">
        <f t="shared" si="31"/>
        <v>40912.25</v>
      </c>
      <c r="Q390" s="10">
        <f t="shared" si="32"/>
        <v>40914.25</v>
      </c>
      <c r="R390" t="b">
        <v>0</v>
      </c>
      <c r="S390" t="b">
        <v>0</v>
      </c>
      <c r="T390" t="s">
        <v>60</v>
      </c>
      <c r="U390" t="s">
        <v>2036</v>
      </c>
      <c r="V390" t="s">
        <v>2048</v>
      </c>
    </row>
    <row r="391" spans="1:22" ht="31.2" x14ac:dyDescent="0.3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5">
        <f t="shared" si="30"/>
        <v>122.11084337349398</v>
      </c>
      <c r="G391" t="s">
        <v>20</v>
      </c>
      <c r="H391">
        <v>1152</v>
      </c>
      <c r="I391" s="6">
        <f t="shared" si="33"/>
        <v>87.979166666666671</v>
      </c>
      <c r="J391" t="s">
        <v>21</v>
      </c>
      <c r="K391" t="s">
        <v>22</v>
      </c>
      <c r="L391">
        <v>1</v>
      </c>
      <c r="M391" s="6">
        <f t="shared" si="34"/>
        <v>87.979166666666671</v>
      </c>
      <c r="N391">
        <v>1288242000</v>
      </c>
      <c r="O391">
        <v>1290578400</v>
      </c>
      <c r="P391" s="10">
        <f t="shared" si="31"/>
        <v>40479.208333333336</v>
      </c>
      <c r="Q391" s="10">
        <f t="shared" si="32"/>
        <v>40506.25</v>
      </c>
      <c r="R391" t="b">
        <v>0</v>
      </c>
      <c r="S391" t="b">
        <v>0</v>
      </c>
      <c r="T391" t="s">
        <v>33</v>
      </c>
      <c r="U391" t="s">
        <v>2038</v>
      </c>
      <c r="V391" t="s">
        <v>2044</v>
      </c>
    </row>
    <row r="392" spans="1:22" x14ac:dyDescent="0.3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5">
        <f t="shared" si="30"/>
        <v>186.54166666666669</v>
      </c>
      <c r="G392" t="s">
        <v>20</v>
      </c>
      <c r="H392">
        <v>50</v>
      </c>
      <c r="I392" s="6">
        <f t="shared" si="33"/>
        <v>89.54</v>
      </c>
      <c r="J392" t="s">
        <v>21</v>
      </c>
      <c r="K392" t="s">
        <v>22</v>
      </c>
      <c r="L392">
        <v>1</v>
      </c>
      <c r="M392" s="6">
        <f t="shared" si="34"/>
        <v>89.54</v>
      </c>
      <c r="N392">
        <v>1379048400</v>
      </c>
      <c r="O392">
        <v>1380344400</v>
      </c>
      <c r="P392" s="10">
        <f t="shared" si="31"/>
        <v>41530.208333333336</v>
      </c>
      <c r="Q392" s="10">
        <f t="shared" si="32"/>
        <v>41545.208333333336</v>
      </c>
      <c r="R392" t="b">
        <v>0</v>
      </c>
      <c r="S392" t="b">
        <v>0</v>
      </c>
      <c r="T392" t="s">
        <v>122</v>
      </c>
      <c r="U392" t="s">
        <v>2056</v>
      </c>
      <c r="V392" t="s">
        <v>2057</v>
      </c>
    </row>
    <row r="393" spans="1:22" ht="31.2" x14ac:dyDescent="0.3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5">
        <f t="shared" si="30"/>
        <v>7.2731788079470201</v>
      </c>
      <c r="G393" t="s">
        <v>14</v>
      </c>
      <c r="H393">
        <v>151</v>
      </c>
      <c r="I393" s="6">
        <f t="shared" si="33"/>
        <v>29.09271523178808</v>
      </c>
      <c r="J393" t="s">
        <v>21</v>
      </c>
      <c r="K393" t="s">
        <v>22</v>
      </c>
      <c r="L393">
        <v>1</v>
      </c>
      <c r="M393" s="6">
        <f t="shared" si="34"/>
        <v>29.09271523178808</v>
      </c>
      <c r="N393">
        <v>1389679200</v>
      </c>
      <c r="O393">
        <v>1389852000</v>
      </c>
      <c r="P393" s="10">
        <f t="shared" si="31"/>
        <v>41653.25</v>
      </c>
      <c r="Q393" s="10">
        <f t="shared" si="32"/>
        <v>41655.25</v>
      </c>
      <c r="R393" t="b">
        <v>0</v>
      </c>
      <c r="S393" t="b">
        <v>0</v>
      </c>
      <c r="T393" t="s">
        <v>68</v>
      </c>
      <c r="U393" t="s">
        <v>2040</v>
      </c>
      <c r="V393" t="s">
        <v>2050</v>
      </c>
    </row>
    <row r="394" spans="1:22" ht="31.2" x14ac:dyDescent="0.3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5">
        <f t="shared" si="30"/>
        <v>65.642371234207957</v>
      </c>
      <c r="G394" t="s">
        <v>14</v>
      </c>
      <c r="H394">
        <v>1608</v>
      </c>
      <c r="I394" s="6">
        <f t="shared" si="33"/>
        <v>42.006218905472636</v>
      </c>
      <c r="J394" t="s">
        <v>21</v>
      </c>
      <c r="K394" t="s">
        <v>22</v>
      </c>
      <c r="L394">
        <v>1</v>
      </c>
      <c r="M394" s="6">
        <f t="shared" si="34"/>
        <v>42.006218905472636</v>
      </c>
      <c r="N394">
        <v>1294293600</v>
      </c>
      <c r="O394">
        <v>1294466400</v>
      </c>
      <c r="P394" s="10">
        <f t="shared" si="31"/>
        <v>40549.25</v>
      </c>
      <c r="Q394" s="10">
        <f t="shared" si="32"/>
        <v>40551.25</v>
      </c>
      <c r="R394" t="b">
        <v>0</v>
      </c>
      <c r="S394" t="b">
        <v>0</v>
      </c>
      <c r="T394" t="s">
        <v>65</v>
      </c>
      <c r="U394" t="s">
        <v>2037</v>
      </c>
      <c r="V394" t="s">
        <v>2049</v>
      </c>
    </row>
    <row r="395" spans="1:22" ht="31.2" x14ac:dyDescent="0.3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5">
        <f t="shared" si="30"/>
        <v>228.96178343949046</v>
      </c>
      <c r="G395" t="s">
        <v>20</v>
      </c>
      <c r="H395">
        <v>3059</v>
      </c>
      <c r="I395" s="6">
        <f t="shared" si="33"/>
        <v>47.004903563255965</v>
      </c>
      <c r="J395" t="s">
        <v>15</v>
      </c>
      <c r="K395" t="s">
        <v>16</v>
      </c>
      <c r="L395">
        <v>0.74</v>
      </c>
      <c r="M395" s="6">
        <f t="shared" si="34"/>
        <v>34.783628636809411</v>
      </c>
      <c r="N395">
        <v>1500267600</v>
      </c>
      <c r="O395">
        <v>1500354000</v>
      </c>
      <c r="P395" s="10">
        <f t="shared" si="31"/>
        <v>42933.208333333328</v>
      </c>
      <c r="Q395" s="10">
        <f t="shared" si="32"/>
        <v>42934.208333333328</v>
      </c>
      <c r="R395" t="b">
        <v>0</v>
      </c>
      <c r="S395" t="b">
        <v>0</v>
      </c>
      <c r="T395" t="s">
        <v>159</v>
      </c>
      <c r="U395" t="s">
        <v>2036</v>
      </c>
      <c r="V395" t="s">
        <v>2060</v>
      </c>
    </row>
    <row r="396" spans="1:22" ht="31.2" x14ac:dyDescent="0.3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5">
        <f t="shared" si="30"/>
        <v>469.37499999999994</v>
      </c>
      <c r="G396" t="s">
        <v>20</v>
      </c>
      <c r="H396">
        <v>34</v>
      </c>
      <c r="I396" s="6">
        <f t="shared" si="33"/>
        <v>110.44117647058823</v>
      </c>
      <c r="J396" t="s">
        <v>21</v>
      </c>
      <c r="K396" t="s">
        <v>22</v>
      </c>
      <c r="L396">
        <v>1</v>
      </c>
      <c r="M396" s="6">
        <f t="shared" si="34"/>
        <v>110.44117647058823</v>
      </c>
      <c r="N396">
        <v>1375074000</v>
      </c>
      <c r="O396">
        <v>1375938000</v>
      </c>
      <c r="P396" s="10">
        <f t="shared" si="31"/>
        <v>41484.208333333336</v>
      </c>
      <c r="Q396" s="10">
        <f t="shared" si="32"/>
        <v>41494.208333333336</v>
      </c>
      <c r="R396" t="b">
        <v>0</v>
      </c>
      <c r="S396" t="b">
        <v>1</v>
      </c>
      <c r="T396" t="s">
        <v>42</v>
      </c>
      <c r="U396" t="s">
        <v>2039</v>
      </c>
      <c r="V396" t="s">
        <v>2045</v>
      </c>
    </row>
    <row r="397" spans="1:22" ht="31.2" x14ac:dyDescent="0.3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5">
        <f t="shared" si="30"/>
        <v>130.11267605633802</v>
      </c>
      <c r="G397" t="s">
        <v>20</v>
      </c>
      <c r="H397">
        <v>220</v>
      </c>
      <c r="I397" s="6">
        <f t="shared" si="33"/>
        <v>41.990909090909092</v>
      </c>
      <c r="J397" t="s">
        <v>21</v>
      </c>
      <c r="K397" t="s">
        <v>22</v>
      </c>
      <c r="L397">
        <v>1</v>
      </c>
      <c r="M397" s="6">
        <f t="shared" si="34"/>
        <v>41.990909090909092</v>
      </c>
      <c r="N397">
        <v>1323324000</v>
      </c>
      <c r="O397">
        <v>1323410400</v>
      </c>
      <c r="P397" s="10">
        <f t="shared" si="31"/>
        <v>40885.25</v>
      </c>
      <c r="Q397" s="10">
        <f t="shared" si="32"/>
        <v>40886.25</v>
      </c>
      <c r="R397" t="b">
        <v>1</v>
      </c>
      <c r="S397" t="b">
        <v>0</v>
      </c>
      <c r="T397" t="s">
        <v>33</v>
      </c>
      <c r="U397" t="s">
        <v>2038</v>
      </c>
      <c r="V397" t="s">
        <v>2044</v>
      </c>
    </row>
    <row r="398" spans="1:22" ht="31.2" x14ac:dyDescent="0.3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5">
        <f t="shared" si="30"/>
        <v>167.05422993492408</v>
      </c>
      <c r="G398" t="s">
        <v>20</v>
      </c>
      <c r="H398">
        <v>1604</v>
      </c>
      <c r="I398" s="6">
        <f t="shared" si="33"/>
        <v>48.012468827930178</v>
      </c>
      <c r="J398" t="s">
        <v>26</v>
      </c>
      <c r="K398" t="s">
        <v>27</v>
      </c>
      <c r="L398">
        <v>0.69</v>
      </c>
      <c r="M398" s="6">
        <f t="shared" si="34"/>
        <v>33.128603491271818</v>
      </c>
      <c r="N398">
        <v>1538715600</v>
      </c>
      <c r="O398">
        <v>1539406800</v>
      </c>
      <c r="P398" s="10">
        <f t="shared" si="31"/>
        <v>43378.208333333328</v>
      </c>
      <c r="Q398" s="10">
        <f t="shared" si="32"/>
        <v>43386.208333333328</v>
      </c>
      <c r="R398" t="b">
        <v>0</v>
      </c>
      <c r="S398" t="b">
        <v>0</v>
      </c>
      <c r="T398" t="s">
        <v>53</v>
      </c>
      <c r="U398" t="s">
        <v>2039</v>
      </c>
      <c r="V398" t="s">
        <v>2047</v>
      </c>
    </row>
    <row r="399" spans="1:22" ht="31.2" x14ac:dyDescent="0.3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5">
        <f t="shared" si="30"/>
        <v>173.8641975308642</v>
      </c>
      <c r="G399" t="s">
        <v>20</v>
      </c>
      <c r="H399">
        <v>454</v>
      </c>
      <c r="I399" s="6">
        <f t="shared" si="33"/>
        <v>31.019823788546255</v>
      </c>
      <c r="J399" t="s">
        <v>21</v>
      </c>
      <c r="K399" t="s">
        <v>22</v>
      </c>
      <c r="L399">
        <v>1</v>
      </c>
      <c r="M399" s="6">
        <f t="shared" si="34"/>
        <v>31.019823788546255</v>
      </c>
      <c r="N399">
        <v>1369285200</v>
      </c>
      <c r="O399">
        <v>1369803600</v>
      </c>
      <c r="P399" s="10">
        <f t="shared" si="31"/>
        <v>41417.208333333336</v>
      </c>
      <c r="Q399" s="10">
        <f t="shared" si="32"/>
        <v>41423.208333333336</v>
      </c>
      <c r="R399" t="b">
        <v>0</v>
      </c>
      <c r="S399" t="b">
        <v>0</v>
      </c>
      <c r="T399" t="s">
        <v>23</v>
      </c>
      <c r="U399" t="s">
        <v>2036</v>
      </c>
      <c r="V399" t="s">
        <v>2042</v>
      </c>
    </row>
    <row r="400" spans="1:22" ht="31.2" x14ac:dyDescent="0.3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5">
        <f t="shared" si="30"/>
        <v>717.76470588235293</v>
      </c>
      <c r="G400" t="s">
        <v>20</v>
      </c>
      <c r="H400">
        <v>123</v>
      </c>
      <c r="I400" s="6">
        <f t="shared" si="33"/>
        <v>99.203252032520325</v>
      </c>
      <c r="J400" t="s">
        <v>107</v>
      </c>
      <c r="K400" t="s">
        <v>108</v>
      </c>
      <c r="L400">
        <v>1.1200000000000001</v>
      </c>
      <c r="M400" s="6">
        <f t="shared" si="34"/>
        <v>111.10764227642278</v>
      </c>
      <c r="N400">
        <v>1525755600</v>
      </c>
      <c r="O400">
        <v>1525928400</v>
      </c>
      <c r="P400" s="10">
        <f t="shared" si="31"/>
        <v>43228.208333333328</v>
      </c>
      <c r="Q400" s="10">
        <f t="shared" si="32"/>
        <v>43230.208333333328</v>
      </c>
      <c r="R400" t="b">
        <v>0</v>
      </c>
      <c r="S400" t="b">
        <v>1</v>
      </c>
      <c r="T400" t="s">
        <v>71</v>
      </c>
      <c r="U400" t="s">
        <v>2039</v>
      </c>
      <c r="V400" t="s">
        <v>2051</v>
      </c>
    </row>
    <row r="401" spans="1:22" ht="31.2" x14ac:dyDescent="0.3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5">
        <f t="shared" si="30"/>
        <v>63.850976361767728</v>
      </c>
      <c r="G401" t="s">
        <v>14</v>
      </c>
      <c r="H401">
        <v>941</v>
      </c>
      <c r="I401" s="6">
        <f t="shared" si="33"/>
        <v>66.022316684378325</v>
      </c>
      <c r="J401" t="s">
        <v>21</v>
      </c>
      <c r="K401" t="s">
        <v>22</v>
      </c>
      <c r="L401">
        <v>1</v>
      </c>
      <c r="M401" s="6">
        <f t="shared" si="34"/>
        <v>66.022316684378325</v>
      </c>
      <c r="N401">
        <v>1296626400</v>
      </c>
      <c r="O401">
        <v>1297231200</v>
      </c>
      <c r="P401" s="10">
        <f t="shared" si="31"/>
        <v>40576.25</v>
      </c>
      <c r="Q401" s="10">
        <f t="shared" si="32"/>
        <v>40583.25</v>
      </c>
      <c r="R401" t="b">
        <v>0</v>
      </c>
      <c r="S401" t="b">
        <v>0</v>
      </c>
      <c r="T401" t="s">
        <v>60</v>
      </c>
      <c r="U401" t="s">
        <v>2036</v>
      </c>
      <c r="V401" t="s">
        <v>2048</v>
      </c>
    </row>
    <row r="402" spans="1:22" ht="31.2" x14ac:dyDescent="0.3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5">
        <f t="shared" si="30"/>
        <v>2</v>
      </c>
      <c r="G402" t="s">
        <v>14</v>
      </c>
      <c r="H402">
        <v>1</v>
      </c>
      <c r="I402" s="6">
        <f t="shared" si="33"/>
        <v>2</v>
      </c>
      <c r="J402" t="s">
        <v>21</v>
      </c>
      <c r="K402" t="s">
        <v>22</v>
      </c>
      <c r="L402">
        <v>1</v>
      </c>
      <c r="M402" s="6">
        <f t="shared" si="34"/>
        <v>2</v>
      </c>
      <c r="N402">
        <v>1376629200</v>
      </c>
      <c r="O402">
        <v>1378530000</v>
      </c>
      <c r="P402" s="10">
        <f t="shared" si="31"/>
        <v>41502.208333333336</v>
      </c>
      <c r="Q402" s="10">
        <f t="shared" si="32"/>
        <v>41524.208333333336</v>
      </c>
      <c r="R402" t="b">
        <v>0</v>
      </c>
      <c r="S402" t="b">
        <v>1</v>
      </c>
      <c r="T402" t="s">
        <v>122</v>
      </c>
      <c r="U402" t="s">
        <v>2056</v>
      </c>
      <c r="V402" t="s">
        <v>2057</v>
      </c>
    </row>
    <row r="403" spans="1:22" x14ac:dyDescent="0.3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5">
        <f t="shared" si="30"/>
        <v>1530.2222222222222</v>
      </c>
      <c r="G403" t="s">
        <v>20</v>
      </c>
      <c r="H403">
        <v>299</v>
      </c>
      <c r="I403" s="6">
        <f t="shared" si="33"/>
        <v>46.060200668896321</v>
      </c>
      <c r="J403" t="s">
        <v>21</v>
      </c>
      <c r="K403" t="s">
        <v>22</v>
      </c>
      <c r="L403">
        <v>1</v>
      </c>
      <c r="M403" s="6">
        <f t="shared" si="34"/>
        <v>46.060200668896321</v>
      </c>
      <c r="N403">
        <v>1572152400</v>
      </c>
      <c r="O403">
        <v>1572152400</v>
      </c>
      <c r="P403" s="10">
        <f t="shared" si="31"/>
        <v>43765.208333333328</v>
      </c>
      <c r="Q403" s="10">
        <f t="shared" si="32"/>
        <v>43765.208333333328</v>
      </c>
      <c r="R403" t="b">
        <v>0</v>
      </c>
      <c r="S403" t="b">
        <v>0</v>
      </c>
      <c r="T403" t="s">
        <v>33</v>
      </c>
      <c r="U403" t="s">
        <v>2038</v>
      </c>
      <c r="V403" t="s">
        <v>2044</v>
      </c>
    </row>
    <row r="404" spans="1:22" ht="31.2" x14ac:dyDescent="0.3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5">
        <f t="shared" si="30"/>
        <v>40.356164383561641</v>
      </c>
      <c r="G404" t="s">
        <v>14</v>
      </c>
      <c r="H404">
        <v>40</v>
      </c>
      <c r="I404" s="6">
        <f t="shared" si="33"/>
        <v>73.650000000000006</v>
      </c>
      <c r="J404" t="s">
        <v>21</v>
      </c>
      <c r="K404" t="s">
        <v>22</v>
      </c>
      <c r="L404">
        <v>1</v>
      </c>
      <c r="M404" s="6">
        <f t="shared" si="34"/>
        <v>73.650000000000006</v>
      </c>
      <c r="N404">
        <v>1325829600</v>
      </c>
      <c r="O404">
        <v>1329890400</v>
      </c>
      <c r="P404" s="10">
        <f t="shared" si="31"/>
        <v>40914.25</v>
      </c>
      <c r="Q404" s="10">
        <f t="shared" si="32"/>
        <v>40961.25</v>
      </c>
      <c r="R404" t="b">
        <v>0</v>
      </c>
      <c r="S404" t="b">
        <v>1</v>
      </c>
      <c r="T404" t="s">
        <v>100</v>
      </c>
      <c r="U404" t="s">
        <v>2039</v>
      </c>
      <c r="V404" t="s">
        <v>2054</v>
      </c>
    </row>
    <row r="405" spans="1:22" ht="31.2" x14ac:dyDescent="0.3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5">
        <f t="shared" si="30"/>
        <v>86.220633299284984</v>
      </c>
      <c r="G405" t="s">
        <v>14</v>
      </c>
      <c r="H405">
        <v>3015</v>
      </c>
      <c r="I405" s="6">
        <f t="shared" si="33"/>
        <v>55.99336650082919</v>
      </c>
      <c r="J405" t="s">
        <v>15</v>
      </c>
      <c r="K405" t="s">
        <v>16</v>
      </c>
      <c r="L405">
        <v>0.74</v>
      </c>
      <c r="M405" s="6">
        <f t="shared" si="34"/>
        <v>41.435091210613599</v>
      </c>
      <c r="N405">
        <v>1273640400</v>
      </c>
      <c r="O405">
        <v>1276750800</v>
      </c>
      <c r="P405" s="10">
        <f t="shared" si="31"/>
        <v>40310.208333333336</v>
      </c>
      <c r="Q405" s="10">
        <f t="shared" si="32"/>
        <v>40346.208333333336</v>
      </c>
      <c r="R405" t="b">
        <v>0</v>
      </c>
      <c r="S405" t="b">
        <v>1</v>
      </c>
      <c r="T405" t="s">
        <v>33</v>
      </c>
      <c r="U405" t="s">
        <v>2038</v>
      </c>
      <c r="V405" t="s">
        <v>2044</v>
      </c>
    </row>
    <row r="406" spans="1:22" ht="31.2" x14ac:dyDescent="0.3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5">
        <f t="shared" si="30"/>
        <v>315.58486707566465</v>
      </c>
      <c r="G406" t="s">
        <v>20</v>
      </c>
      <c r="H406">
        <v>2237</v>
      </c>
      <c r="I406" s="6">
        <f t="shared" si="33"/>
        <v>68.985695127402778</v>
      </c>
      <c r="J406" t="s">
        <v>21</v>
      </c>
      <c r="K406" t="s">
        <v>22</v>
      </c>
      <c r="L406">
        <v>1</v>
      </c>
      <c r="M406" s="6">
        <f t="shared" si="34"/>
        <v>68.985695127402778</v>
      </c>
      <c r="N406">
        <v>1510639200</v>
      </c>
      <c r="O406">
        <v>1510898400</v>
      </c>
      <c r="P406" s="10">
        <f t="shared" si="31"/>
        <v>43053.25</v>
      </c>
      <c r="Q406" s="10">
        <f t="shared" si="32"/>
        <v>43056.25</v>
      </c>
      <c r="R406" t="b">
        <v>0</v>
      </c>
      <c r="S406" t="b">
        <v>0</v>
      </c>
      <c r="T406" t="s">
        <v>33</v>
      </c>
      <c r="U406" t="s">
        <v>2038</v>
      </c>
      <c r="V406" t="s">
        <v>2044</v>
      </c>
    </row>
    <row r="407" spans="1:22" ht="31.2" x14ac:dyDescent="0.3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5">
        <f t="shared" si="30"/>
        <v>89.618243243243242</v>
      </c>
      <c r="G407" t="s">
        <v>14</v>
      </c>
      <c r="H407">
        <v>435</v>
      </c>
      <c r="I407" s="6">
        <f t="shared" si="33"/>
        <v>60.981609195402299</v>
      </c>
      <c r="J407" t="s">
        <v>21</v>
      </c>
      <c r="K407" t="s">
        <v>22</v>
      </c>
      <c r="L407">
        <v>1</v>
      </c>
      <c r="M407" s="6">
        <f t="shared" si="34"/>
        <v>60.981609195402299</v>
      </c>
      <c r="N407">
        <v>1528088400</v>
      </c>
      <c r="O407">
        <v>1532408400</v>
      </c>
      <c r="P407" s="10">
        <f t="shared" si="31"/>
        <v>43255.208333333328</v>
      </c>
      <c r="Q407" s="10">
        <f t="shared" si="32"/>
        <v>43305.208333333328</v>
      </c>
      <c r="R407" t="b">
        <v>0</v>
      </c>
      <c r="S407" t="b">
        <v>0</v>
      </c>
      <c r="T407" t="s">
        <v>33</v>
      </c>
      <c r="U407" t="s">
        <v>2038</v>
      </c>
      <c r="V407" t="s">
        <v>2044</v>
      </c>
    </row>
    <row r="408" spans="1:22" ht="31.2" x14ac:dyDescent="0.3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5">
        <f t="shared" si="30"/>
        <v>182.14503816793894</v>
      </c>
      <c r="G408" t="s">
        <v>20</v>
      </c>
      <c r="H408">
        <v>645</v>
      </c>
      <c r="I408" s="6">
        <f t="shared" si="33"/>
        <v>110.98139534883721</v>
      </c>
      <c r="J408" t="s">
        <v>21</v>
      </c>
      <c r="K408" t="s">
        <v>22</v>
      </c>
      <c r="L408">
        <v>1</v>
      </c>
      <c r="M408" s="6">
        <f t="shared" si="34"/>
        <v>110.98139534883721</v>
      </c>
      <c r="N408">
        <v>1359525600</v>
      </c>
      <c r="O408">
        <v>1360562400</v>
      </c>
      <c r="P408" s="10">
        <f t="shared" si="31"/>
        <v>41304.25</v>
      </c>
      <c r="Q408" s="10">
        <f t="shared" si="32"/>
        <v>41316.25</v>
      </c>
      <c r="R408" t="b">
        <v>1</v>
      </c>
      <c r="S408" t="b">
        <v>0</v>
      </c>
      <c r="T408" t="s">
        <v>42</v>
      </c>
      <c r="U408" t="s">
        <v>2039</v>
      </c>
      <c r="V408" t="s">
        <v>2045</v>
      </c>
    </row>
    <row r="409" spans="1:22" ht="31.2" x14ac:dyDescent="0.3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5">
        <f t="shared" si="30"/>
        <v>355.88235294117646</v>
      </c>
      <c r="G409" t="s">
        <v>20</v>
      </c>
      <c r="H409">
        <v>484</v>
      </c>
      <c r="I409" s="6">
        <f t="shared" si="33"/>
        <v>25</v>
      </c>
      <c r="J409" t="s">
        <v>36</v>
      </c>
      <c r="K409" t="s">
        <v>37</v>
      </c>
      <c r="L409">
        <v>0.15</v>
      </c>
      <c r="M409" s="6">
        <f t="shared" si="34"/>
        <v>3.75</v>
      </c>
      <c r="N409">
        <v>1570942800</v>
      </c>
      <c r="O409">
        <v>1571547600</v>
      </c>
      <c r="P409" s="10">
        <f t="shared" si="31"/>
        <v>43751.208333333328</v>
      </c>
      <c r="Q409" s="10">
        <f t="shared" si="32"/>
        <v>43758.208333333328</v>
      </c>
      <c r="R409" t="b">
        <v>0</v>
      </c>
      <c r="S409" t="b">
        <v>0</v>
      </c>
      <c r="T409" t="s">
        <v>33</v>
      </c>
      <c r="U409" t="s">
        <v>2038</v>
      </c>
      <c r="V409" t="s">
        <v>2044</v>
      </c>
    </row>
    <row r="410" spans="1:22" ht="31.2" x14ac:dyDescent="0.3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5">
        <f t="shared" si="30"/>
        <v>131.83695652173913</v>
      </c>
      <c r="G410" t="s">
        <v>20</v>
      </c>
      <c r="H410">
        <v>154</v>
      </c>
      <c r="I410" s="6">
        <f t="shared" si="33"/>
        <v>78.759740259740255</v>
      </c>
      <c r="J410" t="s">
        <v>15</v>
      </c>
      <c r="K410" t="s">
        <v>16</v>
      </c>
      <c r="L410">
        <v>0.74</v>
      </c>
      <c r="M410" s="6">
        <f t="shared" si="34"/>
        <v>58.282207792207785</v>
      </c>
      <c r="N410">
        <v>1466398800</v>
      </c>
      <c r="O410">
        <v>1468126800</v>
      </c>
      <c r="P410" s="10">
        <f t="shared" si="31"/>
        <v>42541.208333333328</v>
      </c>
      <c r="Q410" s="10">
        <f t="shared" si="32"/>
        <v>42561.208333333328</v>
      </c>
      <c r="R410" t="b">
        <v>0</v>
      </c>
      <c r="S410" t="b">
        <v>0</v>
      </c>
      <c r="T410" t="s">
        <v>42</v>
      </c>
      <c r="U410" t="s">
        <v>2039</v>
      </c>
      <c r="V410" t="s">
        <v>2045</v>
      </c>
    </row>
    <row r="411" spans="1:22" ht="31.2" x14ac:dyDescent="0.3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5">
        <f t="shared" si="30"/>
        <v>46.315634218289084</v>
      </c>
      <c r="G411" t="s">
        <v>14</v>
      </c>
      <c r="H411">
        <v>714</v>
      </c>
      <c r="I411" s="6">
        <f t="shared" si="33"/>
        <v>87.960784313725483</v>
      </c>
      <c r="J411" t="s">
        <v>21</v>
      </c>
      <c r="K411" t="s">
        <v>22</v>
      </c>
      <c r="L411">
        <v>1</v>
      </c>
      <c r="M411" s="6">
        <f t="shared" si="34"/>
        <v>87.960784313725483</v>
      </c>
      <c r="N411">
        <v>1492491600</v>
      </c>
      <c r="O411">
        <v>1492837200</v>
      </c>
      <c r="P411" s="10">
        <f t="shared" si="31"/>
        <v>42843.208333333328</v>
      </c>
      <c r="Q411" s="10">
        <f t="shared" si="32"/>
        <v>42847.208333333328</v>
      </c>
      <c r="R411" t="b">
        <v>0</v>
      </c>
      <c r="S411" t="b">
        <v>0</v>
      </c>
      <c r="T411" t="s">
        <v>23</v>
      </c>
      <c r="U411" t="s">
        <v>2036</v>
      </c>
      <c r="V411" t="s">
        <v>2042</v>
      </c>
    </row>
    <row r="412" spans="1:22" ht="31.2" x14ac:dyDescent="0.3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5">
        <f t="shared" si="30"/>
        <v>36.132726089785294</v>
      </c>
      <c r="G412" t="s">
        <v>47</v>
      </c>
      <c r="H412">
        <v>1111</v>
      </c>
      <c r="I412" s="6">
        <f t="shared" si="33"/>
        <v>49.987398739873989</v>
      </c>
      <c r="J412" t="s">
        <v>21</v>
      </c>
      <c r="K412" t="s">
        <v>22</v>
      </c>
      <c r="L412">
        <v>1</v>
      </c>
      <c r="M412" s="6">
        <f t="shared" si="34"/>
        <v>49.987398739873989</v>
      </c>
      <c r="N412">
        <v>1430197200</v>
      </c>
      <c r="O412">
        <v>1430197200</v>
      </c>
      <c r="P412" s="10">
        <f t="shared" si="31"/>
        <v>42122.208333333328</v>
      </c>
      <c r="Q412" s="10">
        <f t="shared" si="32"/>
        <v>42122.208333333328</v>
      </c>
      <c r="R412" t="b">
        <v>0</v>
      </c>
      <c r="S412" t="b">
        <v>0</v>
      </c>
      <c r="T412" t="s">
        <v>292</v>
      </c>
      <c r="U412" t="s">
        <v>2052</v>
      </c>
      <c r="V412" t="s">
        <v>2063</v>
      </c>
    </row>
    <row r="413" spans="1:22" ht="31.2" x14ac:dyDescent="0.3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5">
        <f t="shared" si="30"/>
        <v>104.62820512820512</v>
      </c>
      <c r="G413" t="s">
        <v>20</v>
      </c>
      <c r="H413">
        <v>82</v>
      </c>
      <c r="I413" s="6">
        <f t="shared" si="33"/>
        <v>99.524390243902445</v>
      </c>
      <c r="J413" t="s">
        <v>21</v>
      </c>
      <c r="K413" t="s">
        <v>22</v>
      </c>
      <c r="L413">
        <v>1</v>
      </c>
      <c r="M413" s="6">
        <f t="shared" si="34"/>
        <v>99.524390243902445</v>
      </c>
      <c r="N413">
        <v>1496034000</v>
      </c>
      <c r="O413">
        <v>1496206800</v>
      </c>
      <c r="P413" s="10">
        <f t="shared" si="31"/>
        <v>42884.208333333328</v>
      </c>
      <c r="Q413" s="10">
        <f t="shared" si="32"/>
        <v>42886.208333333328</v>
      </c>
      <c r="R413" t="b">
        <v>0</v>
      </c>
      <c r="S413" t="b">
        <v>0</v>
      </c>
      <c r="T413" t="s">
        <v>33</v>
      </c>
      <c r="U413" t="s">
        <v>2038</v>
      </c>
      <c r="V413" t="s">
        <v>2044</v>
      </c>
    </row>
    <row r="414" spans="1:22" ht="31.2" x14ac:dyDescent="0.3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5">
        <f t="shared" si="30"/>
        <v>668.85714285714289</v>
      </c>
      <c r="G414" t="s">
        <v>20</v>
      </c>
      <c r="H414">
        <v>134</v>
      </c>
      <c r="I414" s="6">
        <f t="shared" si="33"/>
        <v>104.82089552238806</v>
      </c>
      <c r="J414" t="s">
        <v>21</v>
      </c>
      <c r="K414" t="s">
        <v>22</v>
      </c>
      <c r="L414">
        <v>1</v>
      </c>
      <c r="M414" s="6">
        <f t="shared" si="34"/>
        <v>104.82089552238806</v>
      </c>
      <c r="N414">
        <v>1388728800</v>
      </c>
      <c r="O414">
        <v>1389592800</v>
      </c>
      <c r="P414" s="10">
        <f t="shared" si="31"/>
        <v>41642.25</v>
      </c>
      <c r="Q414" s="10">
        <f t="shared" si="32"/>
        <v>41652.25</v>
      </c>
      <c r="R414" t="b">
        <v>0</v>
      </c>
      <c r="S414" t="b">
        <v>0</v>
      </c>
      <c r="T414" t="s">
        <v>119</v>
      </c>
      <c r="U414" t="s">
        <v>2040</v>
      </c>
      <c r="V414" t="s">
        <v>2055</v>
      </c>
    </row>
    <row r="415" spans="1:22" ht="31.2" x14ac:dyDescent="0.3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5">
        <f t="shared" si="30"/>
        <v>62.072823218997364</v>
      </c>
      <c r="G415" t="s">
        <v>47</v>
      </c>
      <c r="H415">
        <v>1089</v>
      </c>
      <c r="I415" s="6">
        <f t="shared" si="33"/>
        <v>108.01469237832875</v>
      </c>
      <c r="J415" t="s">
        <v>21</v>
      </c>
      <c r="K415" t="s">
        <v>22</v>
      </c>
      <c r="L415">
        <v>1</v>
      </c>
      <c r="M415" s="6">
        <f t="shared" si="34"/>
        <v>108.01469237832875</v>
      </c>
      <c r="N415">
        <v>1543298400</v>
      </c>
      <c r="O415">
        <v>1545631200</v>
      </c>
      <c r="P415" s="10">
        <f t="shared" si="31"/>
        <v>43431.25</v>
      </c>
      <c r="Q415" s="10">
        <f t="shared" si="32"/>
        <v>43458.25</v>
      </c>
      <c r="R415" t="b">
        <v>0</v>
      </c>
      <c r="S415" t="b">
        <v>0</v>
      </c>
      <c r="T415" t="s">
        <v>71</v>
      </c>
      <c r="U415" t="s">
        <v>2039</v>
      </c>
      <c r="V415" t="s">
        <v>2051</v>
      </c>
    </row>
    <row r="416" spans="1:22" ht="31.2" x14ac:dyDescent="0.3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5">
        <f t="shared" si="30"/>
        <v>84.699787460148784</v>
      </c>
      <c r="G416" t="s">
        <v>14</v>
      </c>
      <c r="H416">
        <v>5497</v>
      </c>
      <c r="I416" s="6">
        <f t="shared" si="33"/>
        <v>28.998544660724033</v>
      </c>
      <c r="J416" t="s">
        <v>21</v>
      </c>
      <c r="K416" t="s">
        <v>22</v>
      </c>
      <c r="L416">
        <v>1</v>
      </c>
      <c r="M416" s="6">
        <f t="shared" si="34"/>
        <v>28.998544660724033</v>
      </c>
      <c r="N416">
        <v>1271739600</v>
      </c>
      <c r="O416">
        <v>1272430800</v>
      </c>
      <c r="P416" s="10">
        <f t="shared" si="31"/>
        <v>40288.208333333336</v>
      </c>
      <c r="Q416" s="10">
        <f t="shared" si="32"/>
        <v>40296.208333333336</v>
      </c>
      <c r="R416" t="b">
        <v>0</v>
      </c>
      <c r="S416" t="b">
        <v>1</v>
      </c>
      <c r="T416" t="s">
        <v>17</v>
      </c>
      <c r="U416" t="s">
        <v>2035</v>
      </c>
      <c r="V416" t="s">
        <v>2041</v>
      </c>
    </row>
    <row r="417" spans="1:22" ht="31.2" x14ac:dyDescent="0.3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5">
        <f t="shared" si="30"/>
        <v>11.059030837004405</v>
      </c>
      <c r="G417" t="s">
        <v>14</v>
      </c>
      <c r="H417">
        <v>418</v>
      </c>
      <c r="I417" s="6">
        <f t="shared" si="33"/>
        <v>30.028708133971293</v>
      </c>
      <c r="J417" t="s">
        <v>21</v>
      </c>
      <c r="K417" t="s">
        <v>22</v>
      </c>
      <c r="L417">
        <v>1</v>
      </c>
      <c r="M417" s="6">
        <f t="shared" si="34"/>
        <v>30.028708133971293</v>
      </c>
      <c r="N417">
        <v>1326434400</v>
      </c>
      <c r="O417">
        <v>1327903200</v>
      </c>
      <c r="P417" s="10">
        <f t="shared" si="31"/>
        <v>40921.25</v>
      </c>
      <c r="Q417" s="10">
        <f t="shared" si="32"/>
        <v>40938.25</v>
      </c>
      <c r="R417" t="b">
        <v>0</v>
      </c>
      <c r="S417" t="b">
        <v>0</v>
      </c>
      <c r="T417" t="s">
        <v>33</v>
      </c>
      <c r="U417" t="s">
        <v>2038</v>
      </c>
      <c r="V417" t="s">
        <v>2044</v>
      </c>
    </row>
    <row r="418" spans="1:22" ht="31.2" x14ac:dyDescent="0.3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5">
        <f t="shared" si="30"/>
        <v>43.838781575037146</v>
      </c>
      <c r="G418" t="s">
        <v>14</v>
      </c>
      <c r="H418">
        <v>1439</v>
      </c>
      <c r="I418" s="6">
        <f t="shared" si="33"/>
        <v>41.005559416261292</v>
      </c>
      <c r="J418" t="s">
        <v>21</v>
      </c>
      <c r="K418" t="s">
        <v>22</v>
      </c>
      <c r="L418">
        <v>1</v>
      </c>
      <c r="M418" s="6">
        <f t="shared" si="34"/>
        <v>41.005559416261292</v>
      </c>
      <c r="N418">
        <v>1295244000</v>
      </c>
      <c r="O418">
        <v>1296021600</v>
      </c>
      <c r="P418" s="10">
        <f t="shared" si="31"/>
        <v>40560.25</v>
      </c>
      <c r="Q418" s="10">
        <f t="shared" si="32"/>
        <v>40569.25</v>
      </c>
      <c r="R418" t="b">
        <v>0</v>
      </c>
      <c r="S418" t="b">
        <v>1</v>
      </c>
      <c r="T418" t="s">
        <v>42</v>
      </c>
      <c r="U418" t="s">
        <v>2039</v>
      </c>
      <c r="V418" t="s">
        <v>2045</v>
      </c>
    </row>
    <row r="419" spans="1:22" ht="31.2" x14ac:dyDescent="0.3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5">
        <f t="shared" si="30"/>
        <v>55.470588235294116</v>
      </c>
      <c r="G419" t="s">
        <v>14</v>
      </c>
      <c r="H419">
        <v>15</v>
      </c>
      <c r="I419" s="6">
        <f t="shared" si="33"/>
        <v>62.866666666666667</v>
      </c>
      <c r="J419" t="s">
        <v>21</v>
      </c>
      <c r="K419" t="s">
        <v>22</v>
      </c>
      <c r="L419">
        <v>1</v>
      </c>
      <c r="M419" s="6">
        <f t="shared" si="34"/>
        <v>62.866666666666667</v>
      </c>
      <c r="N419">
        <v>1541221200</v>
      </c>
      <c r="O419">
        <v>1543298400</v>
      </c>
      <c r="P419" s="10">
        <f t="shared" si="31"/>
        <v>43407.208333333328</v>
      </c>
      <c r="Q419" s="10">
        <f t="shared" si="32"/>
        <v>43431.25</v>
      </c>
      <c r="R419" t="b">
        <v>0</v>
      </c>
      <c r="S419" t="b">
        <v>0</v>
      </c>
      <c r="T419" t="s">
        <v>33</v>
      </c>
      <c r="U419" t="s">
        <v>2038</v>
      </c>
      <c r="V419" t="s">
        <v>2044</v>
      </c>
    </row>
    <row r="420" spans="1:22" ht="31.2" x14ac:dyDescent="0.3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5">
        <f t="shared" si="30"/>
        <v>57.399511301160658</v>
      </c>
      <c r="G420" t="s">
        <v>14</v>
      </c>
      <c r="H420">
        <v>1999</v>
      </c>
      <c r="I420" s="6">
        <f t="shared" si="33"/>
        <v>47.005002501250623</v>
      </c>
      <c r="J420" t="s">
        <v>15</v>
      </c>
      <c r="K420" t="s">
        <v>16</v>
      </c>
      <c r="L420">
        <v>0.74</v>
      </c>
      <c r="M420" s="6">
        <f t="shared" si="34"/>
        <v>34.783701850925461</v>
      </c>
      <c r="N420">
        <v>1336280400</v>
      </c>
      <c r="O420">
        <v>1336366800</v>
      </c>
      <c r="P420" s="10">
        <f t="shared" si="31"/>
        <v>41035.208333333336</v>
      </c>
      <c r="Q420" s="10">
        <f t="shared" si="32"/>
        <v>41036.208333333336</v>
      </c>
      <c r="R420" t="b">
        <v>0</v>
      </c>
      <c r="S420" t="b">
        <v>0</v>
      </c>
      <c r="T420" t="s">
        <v>42</v>
      </c>
      <c r="U420" t="s">
        <v>2039</v>
      </c>
      <c r="V420" t="s">
        <v>2045</v>
      </c>
    </row>
    <row r="421" spans="1:22" ht="31.2" x14ac:dyDescent="0.3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5">
        <f t="shared" si="30"/>
        <v>123.43497363796135</v>
      </c>
      <c r="G421" t="s">
        <v>20</v>
      </c>
      <c r="H421">
        <v>5203</v>
      </c>
      <c r="I421" s="6">
        <f t="shared" si="33"/>
        <v>26.997693638285604</v>
      </c>
      <c r="J421" t="s">
        <v>21</v>
      </c>
      <c r="K421" t="s">
        <v>22</v>
      </c>
      <c r="L421">
        <v>1</v>
      </c>
      <c r="M421" s="6">
        <f t="shared" si="34"/>
        <v>26.997693638285604</v>
      </c>
      <c r="N421">
        <v>1324533600</v>
      </c>
      <c r="O421">
        <v>1325052000</v>
      </c>
      <c r="P421" s="10">
        <f t="shared" si="31"/>
        <v>40899.25</v>
      </c>
      <c r="Q421" s="10">
        <f t="shared" si="32"/>
        <v>40905.25</v>
      </c>
      <c r="R421" t="b">
        <v>0</v>
      </c>
      <c r="S421" t="b">
        <v>0</v>
      </c>
      <c r="T421" t="s">
        <v>28</v>
      </c>
      <c r="U421" t="s">
        <v>2037</v>
      </c>
      <c r="V421" t="s">
        <v>2043</v>
      </c>
    </row>
    <row r="422" spans="1:22" ht="31.2" x14ac:dyDescent="0.3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5">
        <f t="shared" si="30"/>
        <v>128.46</v>
      </c>
      <c r="G422" t="s">
        <v>20</v>
      </c>
      <c r="H422">
        <v>94</v>
      </c>
      <c r="I422" s="6">
        <f t="shared" si="33"/>
        <v>68.329787234042556</v>
      </c>
      <c r="J422" t="s">
        <v>21</v>
      </c>
      <c r="K422" t="s">
        <v>22</v>
      </c>
      <c r="L422">
        <v>1</v>
      </c>
      <c r="M422" s="6">
        <f t="shared" si="34"/>
        <v>68.329787234042556</v>
      </c>
      <c r="N422">
        <v>1498366800</v>
      </c>
      <c r="O422">
        <v>1499576400</v>
      </c>
      <c r="P422" s="10">
        <f t="shared" si="31"/>
        <v>42911.208333333328</v>
      </c>
      <c r="Q422" s="10">
        <f t="shared" si="32"/>
        <v>42925.208333333328</v>
      </c>
      <c r="R422" t="b">
        <v>0</v>
      </c>
      <c r="S422" t="b">
        <v>0</v>
      </c>
      <c r="T422" t="s">
        <v>33</v>
      </c>
      <c r="U422" t="s">
        <v>2038</v>
      </c>
      <c r="V422" t="s">
        <v>2044</v>
      </c>
    </row>
    <row r="423" spans="1:22" ht="31.2" x14ac:dyDescent="0.3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5">
        <f t="shared" si="30"/>
        <v>63.989361702127653</v>
      </c>
      <c r="G423" t="s">
        <v>14</v>
      </c>
      <c r="H423">
        <v>118</v>
      </c>
      <c r="I423" s="6">
        <f t="shared" si="33"/>
        <v>50.974576271186443</v>
      </c>
      <c r="J423" t="s">
        <v>21</v>
      </c>
      <c r="K423" t="s">
        <v>22</v>
      </c>
      <c r="L423">
        <v>1</v>
      </c>
      <c r="M423" s="6">
        <f t="shared" si="34"/>
        <v>50.974576271186443</v>
      </c>
      <c r="N423">
        <v>1498712400</v>
      </c>
      <c r="O423">
        <v>1501304400</v>
      </c>
      <c r="P423" s="10">
        <f t="shared" si="31"/>
        <v>42915.208333333328</v>
      </c>
      <c r="Q423" s="10">
        <f t="shared" si="32"/>
        <v>42945.208333333328</v>
      </c>
      <c r="R423" t="b">
        <v>0</v>
      </c>
      <c r="S423" t="b">
        <v>1</v>
      </c>
      <c r="T423" t="s">
        <v>65</v>
      </c>
      <c r="U423" t="s">
        <v>2037</v>
      </c>
      <c r="V423" t="s">
        <v>2049</v>
      </c>
    </row>
    <row r="424" spans="1:22" ht="31.2" x14ac:dyDescent="0.3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5">
        <f t="shared" si="30"/>
        <v>127.29885057471265</v>
      </c>
      <c r="G424" t="s">
        <v>20</v>
      </c>
      <c r="H424">
        <v>205</v>
      </c>
      <c r="I424" s="6">
        <f t="shared" si="33"/>
        <v>54.024390243902438</v>
      </c>
      <c r="J424" t="s">
        <v>21</v>
      </c>
      <c r="K424" t="s">
        <v>22</v>
      </c>
      <c r="L424">
        <v>1</v>
      </c>
      <c r="M424" s="6">
        <f t="shared" si="34"/>
        <v>54.024390243902438</v>
      </c>
      <c r="N424">
        <v>1271480400</v>
      </c>
      <c r="O424">
        <v>1273208400</v>
      </c>
      <c r="P424" s="10">
        <f t="shared" si="31"/>
        <v>40285.208333333336</v>
      </c>
      <c r="Q424" s="10">
        <f t="shared" si="32"/>
        <v>40305.208333333336</v>
      </c>
      <c r="R424" t="b">
        <v>0</v>
      </c>
      <c r="S424" t="b">
        <v>1</v>
      </c>
      <c r="T424" t="s">
        <v>33</v>
      </c>
      <c r="U424" t="s">
        <v>2038</v>
      </c>
      <c r="V424" t="s">
        <v>2044</v>
      </c>
    </row>
    <row r="425" spans="1:22" ht="31.2" x14ac:dyDescent="0.3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5">
        <f t="shared" si="30"/>
        <v>10.638024357239512</v>
      </c>
      <c r="G425" t="s">
        <v>14</v>
      </c>
      <c r="H425">
        <v>162</v>
      </c>
      <c r="I425" s="6">
        <f t="shared" si="33"/>
        <v>97.055555555555557</v>
      </c>
      <c r="J425" t="s">
        <v>21</v>
      </c>
      <c r="K425" t="s">
        <v>22</v>
      </c>
      <c r="L425">
        <v>1</v>
      </c>
      <c r="M425" s="6">
        <f t="shared" si="34"/>
        <v>97.055555555555557</v>
      </c>
      <c r="N425">
        <v>1316667600</v>
      </c>
      <c r="O425">
        <v>1316840400</v>
      </c>
      <c r="P425" s="10">
        <f t="shared" si="31"/>
        <v>40808.208333333336</v>
      </c>
      <c r="Q425" s="10">
        <f t="shared" si="32"/>
        <v>40810.208333333336</v>
      </c>
      <c r="R425" t="b">
        <v>0</v>
      </c>
      <c r="S425" t="b">
        <v>1</v>
      </c>
      <c r="T425" t="s">
        <v>17</v>
      </c>
      <c r="U425" t="s">
        <v>2035</v>
      </c>
      <c r="V425" t="s">
        <v>2041</v>
      </c>
    </row>
    <row r="426" spans="1:22" ht="31.2" x14ac:dyDescent="0.3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5">
        <f t="shared" si="30"/>
        <v>40.470588235294116</v>
      </c>
      <c r="G426" t="s">
        <v>14</v>
      </c>
      <c r="H426">
        <v>83</v>
      </c>
      <c r="I426" s="6">
        <f t="shared" si="33"/>
        <v>24.867469879518072</v>
      </c>
      <c r="J426" t="s">
        <v>21</v>
      </c>
      <c r="K426" t="s">
        <v>22</v>
      </c>
      <c r="L426">
        <v>1</v>
      </c>
      <c r="M426" s="6">
        <f t="shared" si="34"/>
        <v>24.867469879518072</v>
      </c>
      <c r="N426">
        <v>1524027600</v>
      </c>
      <c r="O426">
        <v>1524546000</v>
      </c>
      <c r="P426" s="10">
        <f t="shared" si="31"/>
        <v>43208.208333333328</v>
      </c>
      <c r="Q426" s="10">
        <f t="shared" si="32"/>
        <v>43214.208333333328</v>
      </c>
      <c r="R426" t="b">
        <v>0</v>
      </c>
      <c r="S426" t="b">
        <v>0</v>
      </c>
      <c r="T426" t="s">
        <v>60</v>
      </c>
      <c r="U426" t="s">
        <v>2036</v>
      </c>
      <c r="V426" t="s">
        <v>2048</v>
      </c>
    </row>
    <row r="427" spans="1:22" ht="31.2" x14ac:dyDescent="0.3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5">
        <f t="shared" si="30"/>
        <v>287.66666666666663</v>
      </c>
      <c r="G427" t="s">
        <v>20</v>
      </c>
      <c r="H427">
        <v>92</v>
      </c>
      <c r="I427" s="6">
        <f t="shared" si="33"/>
        <v>84.423913043478265</v>
      </c>
      <c r="J427" t="s">
        <v>21</v>
      </c>
      <c r="K427" t="s">
        <v>22</v>
      </c>
      <c r="L427">
        <v>1</v>
      </c>
      <c r="M427" s="6">
        <f t="shared" si="34"/>
        <v>84.423913043478265</v>
      </c>
      <c r="N427">
        <v>1438059600</v>
      </c>
      <c r="O427">
        <v>1438578000</v>
      </c>
      <c r="P427" s="10">
        <f t="shared" si="31"/>
        <v>42213.208333333328</v>
      </c>
      <c r="Q427" s="10">
        <f t="shared" si="32"/>
        <v>42219.208333333328</v>
      </c>
      <c r="R427" t="b">
        <v>0</v>
      </c>
      <c r="S427" t="b">
        <v>0</v>
      </c>
      <c r="T427" t="s">
        <v>122</v>
      </c>
      <c r="U427" t="s">
        <v>2056</v>
      </c>
      <c r="V427" t="s">
        <v>2057</v>
      </c>
    </row>
    <row r="428" spans="1:22" ht="31.2" x14ac:dyDescent="0.3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5">
        <f t="shared" si="30"/>
        <v>572.94444444444446</v>
      </c>
      <c r="G428" t="s">
        <v>20</v>
      </c>
      <c r="H428">
        <v>219</v>
      </c>
      <c r="I428" s="6">
        <f t="shared" si="33"/>
        <v>47.091324200913242</v>
      </c>
      <c r="J428" t="s">
        <v>21</v>
      </c>
      <c r="K428" t="s">
        <v>22</v>
      </c>
      <c r="L428">
        <v>1</v>
      </c>
      <c r="M428" s="6">
        <f t="shared" si="34"/>
        <v>47.091324200913242</v>
      </c>
      <c r="N428">
        <v>1361944800</v>
      </c>
      <c r="O428">
        <v>1362549600</v>
      </c>
      <c r="P428" s="10">
        <f t="shared" si="31"/>
        <v>41332.25</v>
      </c>
      <c r="Q428" s="10">
        <f t="shared" si="32"/>
        <v>41339.25</v>
      </c>
      <c r="R428" t="b">
        <v>0</v>
      </c>
      <c r="S428" t="b">
        <v>0</v>
      </c>
      <c r="T428" t="s">
        <v>33</v>
      </c>
      <c r="U428" t="s">
        <v>2038</v>
      </c>
      <c r="V428" t="s">
        <v>2044</v>
      </c>
    </row>
    <row r="429" spans="1:22" ht="31.2" x14ac:dyDescent="0.3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5">
        <f t="shared" si="30"/>
        <v>112.90429799426933</v>
      </c>
      <c r="G429" t="s">
        <v>20</v>
      </c>
      <c r="H429">
        <v>2526</v>
      </c>
      <c r="I429" s="6">
        <f t="shared" si="33"/>
        <v>77.996041171813147</v>
      </c>
      <c r="J429" t="s">
        <v>21</v>
      </c>
      <c r="K429" t="s">
        <v>22</v>
      </c>
      <c r="L429">
        <v>1</v>
      </c>
      <c r="M429" s="6">
        <f t="shared" si="34"/>
        <v>77.996041171813147</v>
      </c>
      <c r="N429">
        <v>1410584400</v>
      </c>
      <c r="O429">
        <v>1413349200</v>
      </c>
      <c r="P429" s="10">
        <f t="shared" si="31"/>
        <v>41895.208333333336</v>
      </c>
      <c r="Q429" s="10">
        <f t="shared" si="32"/>
        <v>41927.208333333336</v>
      </c>
      <c r="R429" t="b">
        <v>0</v>
      </c>
      <c r="S429" t="b">
        <v>1</v>
      </c>
      <c r="T429" t="s">
        <v>33</v>
      </c>
      <c r="U429" t="s">
        <v>2038</v>
      </c>
      <c r="V429" t="s">
        <v>2044</v>
      </c>
    </row>
    <row r="430" spans="1:22" ht="31.2" x14ac:dyDescent="0.3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5">
        <f t="shared" si="30"/>
        <v>46.387573964497044</v>
      </c>
      <c r="G430" t="s">
        <v>14</v>
      </c>
      <c r="H430">
        <v>747</v>
      </c>
      <c r="I430" s="6">
        <f t="shared" si="33"/>
        <v>62.967871485943775</v>
      </c>
      <c r="J430" t="s">
        <v>21</v>
      </c>
      <c r="K430" t="s">
        <v>22</v>
      </c>
      <c r="L430">
        <v>1</v>
      </c>
      <c r="M430" s="6">
        <f t="shared" si="34"/>
        <v>62.967871485943775</v>
      </c>
      <c r="N430">
        <v>1297404000</v>
      </c>
      <c r="O430">
        <v>1298008800</v>
      </c>
      <c r="P430" s="10">
        <f t="shared" si="31"/>
        <v>40585.25</v>
      </c>
      <c r="Q430" s="10">
        <f t="shared" si="32"/>
        <v>40592.25</v>
      </c>
      <c r="R430" t="b">
        <v>0</v>
      </c>
      <c r="S430" t="b">
        <v>0</v>
      </c>
      <c r="T430" t="s">
        <v>71</v>
      </c>
      <c r="U430" t="s">
        <v>2039</v>
      </c>
      <c r="V430" t="s">
        <v>2051</v>
      </c>
    </row>
    <row r="431" spans="1:22" ht="31.2" x14ac:dyDescent="0.3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5">
        <f t="shared" si="30"/>
        <v>90.675916230366497</v>
      </c>
      <c r="G431" t="s">
        <v>74</v>
      </c>
      <c r="H431">
        <v>2138</v>
      </c>
      <c r="I431" s="6">
        <f t="shared" si="33"/>
        <v>81.006080449017773</v>
      </c>
      <c r="J431" t="s">
        <v>21</v>
      </c>
      <c r="K431" t="s">
        <v>22</v>
      </c>
      <c r="L431">
        <v>1</v>
      </c>
      <c r="M431" s="6">
        <f t="shared" si="34"/>
        <v>81.006080449017773</v>
      </c>
      <c r="N431">
        <v>1392012000</v>
      </c>
      <c r="O431">
        <v>1394427600</v>
      </c>
      <c r="P431" s="10">
        <f t="shared" si="31"/>
        <v>41680.25</v>
      </c>
      <c r="Q431" s="10">
        <f t="shared" si="32"/>
        <v>41708.208333333336</v>
      </c>
      <c r="R431" t="b">
        <v>0</v>
      </c>
      <c r="S431" t="b">
        <v>1</v>
      </c>
      <c r="T431" t="s">
        <v>122</v>
      </c>
      <c r="U431" t="s">
        <v>2056</v>
      </c>
      <c r="V431" t="s">
        <v>2057</v>
      </c>
    </row>
    <row r="432" spans="1:22" ht="31.2" x14ac:dyDescent="0.3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5">
        <f t="shared" si="30"/>
        <v>67.740740740740748</v>
      </c>
      <c r="G432" t="s">
        <v>14</v>
      </c>
      <c r="H432">
        <v>84</v>
      </c>
      <c r="I432" s="6">
        <f t="shared" si="33"/>
        <v>65.321428571428569</v>
      </c>
      <c r="J432" t="s">
        <v>21</v>
      </c>
      <c r="K432" t="s">
        <v>22</v>
      </c>
      <c r="L432">
        <v>1</v>
      </c>
      <c r="M432" s="6">
        <f t="shared" si="34"/>
        <v>65.321428571428569</v>
      </c>
      <c r="N432">
        <v>1569733200</v>
      </c>
      <c r="O432">
        <v>1572670800</v>
      </c>
      <c r="P432" s="10">
        <f t="shared" si="31"/>
        <v>43737.208333333328</v>
      </c>
      <c r="Q432" s="10">
        <f t="shared" si="32"/>
        <v>43771.208333333328</v>
      </c>
      <c r="R432" t="b">
        <v>0</v>
      </c>
      <c r="S432" t="b">
        <v>0</v>
      </c>
      <c r="T432" t="s">
        <v>33</v>
      </c>
      <c r="U432" t="s">
        <v>2038</v>
      </c>
      <c r="V432" t="s">
        <v>2044</v>
      </c>
    </row>
    <row r="433" spans="1:22" ht="31.2" x14ac:dyDescent="0.3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5">
        <f t="shared" si="30"/>
        <v>192.49019607843135</v>
      </c>
      <c r="G433" t="s">
        <v>20</v>
      </c>
      <c r="H433">
        <v>94</v>
      </c>
      <c r="I433" s="6">
        <f t="shared" si="33"/>
        <v>104.43617021276596</v>
      </c>
      <c r="J433" t="s">
        <v>21</v>
      </c>
      <c r="K433" t="s">
        <v>22</v>
      </c>
      <c r="L433">
        <v>1</v>
      </c>
      <c r="M433" s="6">
        <f t="shared" si="34"/>
        <v>104.43617021276596</v>
      </c>
      <c r="N433">
        <v>1529643600</v>
      </c>
      <c r="O433">
        <v>1531112400</v>
      </c>
      <c r="P433" s="10">
        <f t="shared" si="31"/>
        <v>43273.208333333328</v>
      </c>
      <c r="Q433" s="10">
        <f t="shared" si="32"/>
        <v>43290.208333333328</v>
      </c>
      <c r="R433" t="b">
        <v>1</v>
      </c>
      <c r="S433" t="b">
        <v>0</v>
      </c>
      <c r="T433" t="s">
        <v>33</v>
      </c>
      <c r="U433" t="s">
        <v>2038</v>
      </c>
      <c r="V433" t="s">
        <v>2044</v>
      </c>
    </row>
    <row r="434" spans="1:22" ht="31.2" x14ac:dyDescent="0.3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5">
        <f t="shared" si="30"/>
        <v>82.714285714285722</v>
      </c>
      <c r="G434" t="s">
        <v>14</v>
      </c>
      <c r="H434">
        <v>91</v>
      </c>
      <c r="I434" s="6">
        <f t="shared" si="33"/>
        <v>69.989010989010993</v>
      </c>
      <c r="J434" t="s">
        <v>21</v>
      </c>
      <c r="K434" t="s">
        <v>22</v>
      </c>
      <c r="L434">
        <v>1</v>
      </c>
      <c r="M434" s="6">
        <f t="shared" si="34"/>
        <v>69.989010989010993</v>
      </c>
      <c r="N434">
        <v>1399006800</v>
      </c>
      <c r="O434">
        <v>1400734800</v>
      </c>
      <c r="P434" s="10">
        <f t="shared" si="31"/>
        <v>41761.208333333336</v>
      </c>
      <c r="Q434" s="10">
        <f t="shared" si="32"/>
        <v>41781.208333333336</v>
      </c>
      <c r="R434" t="b">
        <v>0</v>
      </c>
      <c r="S434" t="b">
        <v>0</v>
      </c>
      <c r="T434" t="s">
        <v>33</v>
      </c>
      <c r="U434" t="s">
        <v>2038</v>
      </c>
      <c r="V434" t="s">
        <v>2044</v>
      </c>
    </row>
    <row r="435" spans="1:22" ht="31.2" x14ac:dyDescent="0.3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5">
        <f t="shared" si="30"/>
        <v>54.163920922570021</v>
      </c>
      <c r="G435" t="s">
        <v>14</v>
      </c>
      <c r="H435">
        <v>792</v>
      </c>
      <c r="I435" s="6">
        <f t="shared" si="33"/>
        <v>83.023989898989896</v>
      </c>
      <c r="J435" t="s">
        <v>21</v>
      </c>
      <c r="K435" t="s">
        <v>22</v>
      </c>
      <c r="L435">
        <v>1</v>
      </c>
      <c r="M435" s="6">
        <f t="shared" si="34"/>
        <v>83.023989898989896</v>
      </c>
      <c r="N435">
        <v>1385359200</v>
      </c>
      <c r="O435">
        <v>1386741600</v>
      </c>
      <c r="P435" s="10">
        <f t="shared" si="31"/>
        <v>41603.25</v>
      </c>
      <c r="Q435" s="10">
        <f t="shared" si="32"/>
        <v>41619.25</v>
      </c>
      <c r="R435" t="b">
        <v>0</v>
      </c>
      <c r="S435" t="b">
        <v>1</v>
      </c>
      <c r="T435" t="s">
        <v>42</v>
      </c>
      <c r="U435" t="s">
        <v>2039</v>
      </c>
      <c r="V435" t="s">
        <v>2045</v>
      </c>
    </row>
    <row r="436" spans="1:22" ht="31.2" x14ac:dyDescent="0.3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5">
        <f t="shared" si="30"/>
        <v>16.722222222222221</v>
      </c>
      <c r="G436" t="s">
        <v>74</v>
      </c>
      <c r="H436">
        <v>10</v>
      </c>
      <c r="I436" s="6">
        <f t="shared" si="33"/>
        <v>90.3</v>
      </c>
      <c r="J436" t="s">
        <v>15</v>
      </c>
      <c r="K436" t="s">
        <v>16</v>
      </c>
      <c r="L436">
        <v>0.74</v>
      </c>
      <c r="M436" s="6">
        <f t="shared" si="34"/>
        <v>66.822000000000003</v>
      </c>
      <c r="N436">
        <v>1480572000</v>
      </c>
      <c r="O436">
        <v>1481781600</v>
      </c>
      <c r="P436" s="10">
        <f t="shared" si="31"/>
        <v>42705.25</v>
      </c>
      <c r="Q436" s="10">
        <f t="shared" si="32"/>
        <v>42719.25</v>
      </c>
      <c r="R436" t="b">
        <v>1</v>
      </c>
      <c r="S436" t="b">
        <v>0</v>
      </c>
      <c r="T436" t="s">
        <v>33</v>
      </c>
      <c r="U436" t="s">
        <v>2038</v>
      </c>
      <c r="V436" t="s">
        <v>2044</v>
      </c>
    </row>
    <row r="437" spans="1:22" ht="31.2" x14ac:dyDescent="0.3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5">
        <f t="shared" si="30"/>
        <v>116.87664041994749</v>
      </c>
      <c r="G437" t="s">
        <v>20</v>
      </c>
      <c r="H437">
        <v>1713</v>
      </c>
      <c r="I437" s="6">
        <f t="shared" si="33"/>
        <v>103.98131932282546</v>
      </c>
      <c r="J437" t="s">
        <v>107</v>
      </c>
      <c r="K437" t="s">
        <v>108</v>
      </c>
      <c r="L437">
        <v>1.1200000000000001</v>
      </c>
      <c r="M437" s="6">
        <f t="shared" si="34"/>
        <v>116.45907764156452</v>
      </c>
      <c r="N437">
        <v>1418623200</v>
      </c>
      <c r="O437">
        <v>1419660000</v>
      </c>
      <c r="P437" s="10">
        <f t="shared" si="31"/>
        <v>41988.25</v>
      </c>
      <c r="Q437" s="10">
        <f t="shared" si="32"/>
        <v>42000.25</v>
      </c>
      <c r="R437" t="b">
        <v>0</v>
      </c>
      <c r="S437" t="b">
        <v>1</v>
      </c>
      <c r="T437" t="s">
        <v>33</v>
      </c>
      <c r="U437" t="s">
        <v>2038</v>
      </c>
      <c r="V437" t="s">
        <v>2044</v>
      </c>
    </row>
    <row r="438" spans="1:22" ht="31.2" x14ac:dyDescent="0.3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5">
        <f t="shared" si="30"/>
        <v>1052.1538461538462</v>
      </c>
      <c r="G438" t="s">
        <v>20</v>
      </c>
      <c r="H438">
        <v>249</v>
      </c>
      <c r="I438" s="6">
        <f t="shared" si="33"/>
        <v>54.931726907630519</v>
      </c>
      <c r="J438" t="s">
        <v>21</v>
      </c>
      <c r="K438" t="s">
        <v>22</v>
      </c>
      <c r="L438">
        <v>1</v>
      </c>
      <c r="M438" s="6">
        <f t="shared" si="34"/>
        <v>54.931726907630519</v>
      </c>
      <c r="N438">
        <v>1555736400</v>
      </c>
      <c r="O438">
        <v>1555822800</v>
      </c>
      <c r="P438" s="10">
        <f t="shared" si="31"/>
        <v>43575.208333333328</v>
      </c>
      <c r="Q438" s="10">
        <f t="shared" si="32"/>
        <v>43576.208333333328</v>
      </c>
      <c r="R438" t="b">
        <v>0</v>
      </c>
      <c r="S438" t="b">
        <v>0</v>
      </c>
      <c r="T438" t="s">
        <v>159</v>
      </c>
      <c r="U438" t="s">
        <v>2036</v>
      </c>
      <c r="V438" t="s">
        <v>2060</v>
      </c>
    </row>
    <row r="439" spans="1:22" ht="31.2" x14ac:dyDescent="0.3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5">
        <f t="shared" si="30"/>
        <v>123.07407407407408</v>
      </c>
      <c r="G439" t="s">
        <v>20</v>
      </c>
      <c r="H439">
        <v>192</v>
      </c>
      <c r="I439" s="6">
        <f t="shared" si="33"/>
        <v>51.921875</v>
      </c>
      <c r="J439" t="s">
        <v>21</v>
      </c>
      <c r="K439" t="s">
        <v>22</v>
      </c>
      <c r="L439">
        <v>1</v>
      </c>
      <c r="M439" s="6">
        <f t="shared" si="34"/>
        <v>51.921875</v>
      </c>
      <c r="N439">
        <v>1442120400</v>
      </c>
      <c r="O439">
        <v>1442379600</v>
      </c>
      <c r="P439" s="10">
        <f t="shared" si="31"/>
        <v>42260.208333333328</v>
      </c>
      <c r="Q439" s="10">
        <f t="shared" si="32"/>
        <v>42263.208333333328</v>
      </c>
      <c r="R439" t="b">
        <v>0</v>
      </c>
      <c r="S439" t="b">
        <v>1</v>
      </c>
      <c r="T439" t="s">
        <v>71</v>
      </c>
      <c r="U439" t="s">
        <v>2039</v>
      </c>
      <c r="V439" t="s">
        <v>2051</v>
      </c>
    </row>
    <row r="440" spans="1:22" ht="31.2" x14ac:dyDescent="0.3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5">
        <f t="shared" si="30"/>
        <v>178.63855421686748</v>
      </c>
      <c r="G440" t="s">
        <v>20</v>
      </c>
      <c r="H440">
        <v>247</v>
      </c>
      <c r="I440" s="6">
        <f t="shared" si="33"/>
        <v>60.02834008097166</v>
      </c>
      <c r="J440" t="s">
        <v>21</v>
      </c>
      <c r="K440" t="s">
        <v>22</v>
      </c>
      <c r="L440">
        <v>1</v>
      </c>
      <c r="M440" s="6">
        <f t="shared" si="34"/>
        <v>60.02834008097166</v>
      </c>
      <c r="N440">
        <v>1362376800</v>
      </c>
      <c r="O440">
        <v>1364965200</v>
      </c>
      <c r="P440" s="10">
        <f t="shared" si="31"/>
        <v>41337.25</v>
      </c>
      <c r="Q440" s="10">
        <f t="shared" si="32"/>
        <v>41367.208333333336</v>
      </c>
      <c r="R440" t="b">
        <v>0</v>
      </c>
      <c r="S440" t="b">
        <v>0</v>
      </c>
      <c r="T440" t="s">
        <v>33</v>
      </c>
      <c r="U440" t="s">
        <v>2038</v>
      </c>
      <c r="V440" t="s">
        <v>2044</v>
      </c>
    </row>
    <row r="441" spans="1:22" ht="31.2" x14ac:dyDescent="0.3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5">
        <f t="shared" si="30"/>
        <v>355.28169014084506</v>
      </c>
      <c r="G441" t="s">
        <v>20</v>
      </c>
      <c r="H441">
        <v>2293</v>
      </c>
      <c r="I441" s="6">
        <f t="shared" si="33"/>
        <v>44.003488879197555</v>
      </c>
      <c r="J441" t="s">
        <v>21</v>
      </c>
      <c r="K441" t="s">
        <v>22</v>
      </c>
      <c r="L441">
        <v>1</v>
      </c>
      <c r="M441" s="6">
        <f t="shared" si="34"/>
        <v>44.003488879197555</v>
      </c>
      <c r="N441">
        <v>1478408400</v>
      </c>
      <c r="O441">
        <v>1479016800</v>
      </c>
      <c r="P441" s="10">
        <f t="shared" si="31"/>
        <v>42680.208333333328</v>
      </c>
      <c r="Q441" s="10">
        <f t="shared" si="32"/>
        <v>42687.25</v>
      </c>
      <c r="R441" t="b">
        <v>0</v>
      </c>
      <c r="S441" t="b">
        <v>0</v>
      </c>
      <c r="T441" t="s">
        <v>474</v>
      </c>
      <c r="U441" t="s">
        <v>2039</v>
      </c>
      <c r="V441" t="s">
        <v>2065</v>
      </c>
    </row>
    <row r="442" spans="1:22" ht="31.2" x14ac:dyDescent="0.3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5">
        <f t="shared" si="30"/>
        <v>161.90634146341463</v>
      </c>
      <c r="G442" t="s">
        <v>20</v>
      </c>
      <c r="H442">
        <v>3131</v>
      </c>
      <c r="I442" s="6">
        <f t="shared" si="33"/>
        <v>53.003513254551258</v>
      </c>
      <c r="J442" t="s">
        <v>21</v>
      </c>
      <c r="K442" t="s">
        <v>22</v>
      </c>
      <c r="L442">
        <v>1</v>
      </c>
      <c r="M442" s="6">
        <f t="shared" si="34"/>
        <v>53.003513254551258</v>
      </c>
      <c r="N442">
        <v>1498798800</v>
      </c>
      <c r="O442">
        <v>1499662800</v>
      </c>
      <c r="P442" s="10">
        <f t="shared" si="31"/>
        <v>42916.208333333328</v>
      </c>
      <c r="Q442" s="10">
        <f t="shared" si="32"/>
        <v>42926.208333333328</v>
      </c>
      <c r="R442" t="b">
        <v>0</v>
      </c>
      <c r="S442" t="b">
        <v>0</v>
      </c>
      <c r="T442" t="s">
        <v>269</v>
      </c>
      <c r="U442" t="s">
        <v>2039</v>
      </c>
      <c r="V442" t="s">
        <v>2062</v>
      </c>
    </row>
    <row r="443" spans="1:22" ht="31.2" x14ac:dyDescent="0.3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5">
        <f t="shared" si="30"/>
        <v>24.914285714285715</v>
      </c>
      <c r="G443" t="s">
        <v>14</v>
      </c>
      <c r="H443">
        <v>32</v>
      </c>
      <c r="I443" s="6">
        <f t="shared" si="33"/>
        <v>54.5</v>
      </c>
      <c r="J443" t="s">
        <v>21</v>
      </c>
      <c r="K443" t="s">
        <v>22</v>
      </c>
      <c r="L443">
        <v>1</v>
      </c>
      <c r="M443" s="6">
        <f t="shared" si="34"/>
        <v>54.5</v>
      </c>
      <c r="N443">
        <v>1335416400</v>
      </c>
      <c r="O443">
        <v>1337835600</v>
      </c>
      <c r="P443" s="10">
        <f t="shared" si="31"/>
        <v>41025.208333333336</v>
      </c>
      <c r="Q443" s="10">
        <f t="shared" si="32"/>
        <v>41053.208333333336</v>
      </c>
      <c r="R443" t="b">
        <v>0</v>
      </c>
      <c r="S443" t="b">
        <v>0</v>
      </c>
      <c r="T443" t="s">
        <v>65</v>
      </c>
      <c r="U443" t="s">
        <v>2037</v>
      </c>
      <c r="V443" t="s">
        <v>2049</v>
      </c>
    </row>
    <row r="444" spans="1:22" ht="31.2" x14ac:dyDescent="0.3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5">
        <f t="shared" si="30"/>
        <v>198.72222222222223</v>
      </c>
      <c r="G444" t="s">
        <v>20</v>
      </c>
      <c r="H444">
        <v>143</v>
      </c>
      <c r="I444" s="6">
        <f t="shared" si="33"/>
        <v>75.04195804195804</v>
      </c>
      <c r="J444" t="s">
        <v>107</v>
      </c>
      <c r="K444" t="s">
        <v>108</v>
      </c>
      <c r="L444">
        <v>1.1200000000000001</v>
      </c>
      <c r="M444" s="6">
        <f t="shared" si="34"/>
        <v>84.046993006993006</v>
      </c>
      <c r="N444">
        <v>1504328400</v>
      </c>
      <c r="O444">
        <v>1505710800</v>
      </c>
      <c r="P444" s="10">
        <f t="shared" si="31"/>
        <v>42980.208333333328</v>
      </c>
      <c r="Q444" s="10">
        <f t="shared" si="32"/>
        <v>42996.208333333328</v>
      </c>
      <c r="R444" t="b">
        <v>0</v>
      </c>
      <c r="S444" t="b">
        <v>0</v>
      </c>
      <c r="T444" t="s">
        <v>33</v>
      </c>
      <c r="U444" t="s">
        <v>2038</v>
      </c>
      <c r="V444" t="s">
        <v>2044</v>
      </c>
    </row>
    <row r="445" spans="1:22" ht="31.2" x14ac:dyDescent="0.3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5">
        <f t="shared" si="30"/>
        <v>34.752688172043008</v>
      </c>
      <c r="G445" t="s">
        <v>74</v>
      </c>
      <c r="H445">
        <v>90</v>
      </c>
      <c r="I445" s="6">
        <f t="shared" si="33"/>
        <v>35.911111111111111</v>
      </c>
      <c r="J445" t="s">
        <v>21</v>
      </c>
      <c r="K445" t="s">
        <v>22</v>
      </c>
      <c r="L445">
        <v>1</v>
      </c>
      <c r="M445" s="6">
        <f t="shared" si="34"/>
        <v>35.911111111111111</v>
      </c>
      <c r="N445">
        <v>1285822800</v>
      </c>
      <c r="O445">
        <v>1287464400</v>
      </c>
      <c r="P445" s="10">
        <f t="shared" si="31"/>
        <v>40451.208333333336</v>
      </c>
      <c r="Q445" s="10">
        <f t="shared" si="32"/>
        <v>40470.208333333336</v>
      </c>
      <c r="R445" t="b">
        <v>0</v>
      </c>
      <c r="S445" t="b">
        <v>0</v>
      </c>
      <c r="T445" t="s">
        <v>33</v>
      </c>
      <c r="U445" t="s">
        <v>2038</v>
      </c>
      <c r="V445" t="s">
        <v>2044</v>
      </c>
    </row>
    <row r="446" spans="1:22" x14ac:dyDescent="0.3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5">
        <f t="shared" si="30"/>
        <v>176.41935483870967</v>
      </c>
      <c r="G446" t="s">
        <v>20</v>
      </c>
      <c r="H446">
        <v>296</v>
      </c>
      <c r="I446" s="6">
        <f t="shared" si="33"/>
        <v>36.952702702702702</v>
      </c>
      <c r="J446" t="s">
        <v>21</v>
      </c>
      <c r="K446" t="s">
        <v>22</v>
      </c>
      <c r="L446">
        <v>1</v>
      </c>
      <c r="M446" s="6">
        <f t="shared" si="34"/>
        <v>36.952702702702702</v>
      </c>
      <c r="N446">
        <v>1311483600</v>
      </c>
      <c r="O446">
        <v>1311656400</v>
      </c>
      <c r="P446" s="10">
        <f t="shared" si="31"/>
        <v>40748.208333333336</v>
      </c>
      <c r="Q446" s="10">
        <f t="shared" si="32"/>
        <v>40750.208333333336</v>
      </c>
      <c r="R446" t="b">
        <v>0</v>
      </c>
      <c r="S446" t="b">
        <v>1</v>
      </c>
      <c r="T446" t="s">
        <v>60</v>
      </c>
      <c r="U446" t="s">
        <v>2036</v>
      </c>
      <c r="V446" t="s">
        <v>2048</v>
      </c>
    </row>
    <row r="447" spans="1:22" ht="31.2" x14ac:dyDescent="0.3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5">
        <f t="shared" si="30"/>
        <v>511.38095238095235</v>
      </c>
      <c r="G447" t="s">
        <v>20</v>
      </c>
      <c r="H447">
        <v>170</v>
      </c>
      <c r="I447" s="6">
        <f t="shared" si="33"/>
        <v>63.170588235294119</v>
      </c>
      <c r="J447" t="s">
        <v>21</v>
      </c>
      <c r="K447" t="s">
        <v>22</v>
      </c>
      <c r="L447">
        <v>1</v>
      </c>
      <c r="M447" s="6">
        <f t="shared" si="34"/>
        <v>63.170588235294119</v>
      </c>
      <c r="N447">
        <v>1291356000</v>
      </c>
      <c r="O447">
        <v>1293170400</v>
      </c>
      <c r="P447" s="10">
        <f t="shared" si="31"/>
        <v>40515.25</v>
      </c>
      <c r="Q447" s="10">
        <f t="shared" si="32"/>
        <v>40536.25</v>
      </c>
      <c r="R447" t="b">
        <v>0</v>
      </c>
      <c r="S447" t="b">
        <v>1</v>
      </c>
      <c r="T447" t="s">
        <v>33</v>
      </c>
      <c r="U447" t="s">
        <v>2038</v>
      </c>
      <c r="V447" t="s">
        <v>2044</v>
      </c>
    </row>
    <row r="448" spans="1:22" ht="31.2" x14ac:dyDescent="0.3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5">
        <f t="shared" si="30"/>
        <v>82.044117647058826</v>
      </c>
      <c r="G448" t="s">
        <v>14</v>
      </c>
      <c r="H448">
        <v>186</v>
      </c>
      <c r="I448" s="6">
        <f t="shared" si="33"/>
        <v>29.99462365591398</v>
      </c>
      <c r="J448" t="s">
        <v>21</v>
      </c>
      <c r="K448" t="s">
        <v>22</v>
      </c>
      <c r="L448">
        <v>1</v>
      </c>
      <c r="M448" s="6">
        <f t="shared" si="34"/>
        <v>29.99462365591398</v>
      </c>
      <c r="N448">
        <v>1355810400</v>
      </c>
      <c r="O448">
        <v>1355983200</v>
      </c>
      <c r="P448" s="10">
        <f t="shared" si="31"/>
        <v>41261.25</v>
      </c>
      <c r="Q448" s="10">
        <f t="shared" si="32"/>
        <v>41263.25</v>
      </c>
      <c r="R448" t="b">
        <v>0</v>
      </c>
      <c r="S448" t="b">
        <v>0</v>
      </c>
      <c r="T448" t="s">
        <v>65</v>
      </c>
      <c r="U448" t="s">
        <v>2037</v>
      </c>
      <c r="V448" t="s">
        <v>2049</v>
      </c>
    </row>
    <row r="449" spans="1:22" ht="31.2" x14ac:dyDescent="0.3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5">
        <f t="shared" si="30"/>
        <v>24.326030927835053</v>
      </c>
      <c r="G449" t="s">
        <v>74</v>
      </c>
      <c r="H449">
        <v>439</v>
      </c>
      <c r="I449" s="6">
        <f t="shared" si="33"/>
        <v>86</v>
      </c>
      <c r="J449" t="s">
        <v>40</v>
      </c>
      <c r="K449" t="s">
        <v>41</v>
      </c>
      <c r="L449">
        <v>1.35</v>
      </c>
      <c r="M449" s="6">
        <f t="shared" si="34"/>
        <v>116.10000000000001</v>
      </c>
      <c r="N449">
        <v>1513663200</v>
      </c>
      <c r="O449">
        <v>1515045600</v>
      </c>
      <c r="P449" s="10">
        <f t="shared" si="31"/>
        <v>43088.25</v>
      </c>
      <c r="Q449" s="10">
        <f t="shared" si="32"/>
        <v>43104.25</v>
      </c>
      <c r="R449" t="b">
        <v>0</v>
      </c>
      <c r="S449" t="b">
        <v>0</v>
      </c>
      <c r="T449" t="s">
        <v>269</v>
      </c>
      <c r="U449" t="s">
        <v>2039</v>
      </c>
      <c r="V449" t="s">
        <v>2062</v>
      </c>
    </row>
    <row r="450" spans="1:22" ht="31.2" x14ac:dyDescent="0.3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5">
        <f t="shared" ref="F450:F513" si="35">E450/D450*100</f>
        <v>50.482758620689658</v>
      </c>
      <c r="G450" t="s">
        <v>14</v>
      </c>
      <c r="H450">
        <v>605</v>
      </c>
      <c r="I450" s="6">
        <f t="shared" si="33"/>
        <v>75.014876033057845</v>
      </c>
      <c r="J450" t="s">
        <v>21</v>
      </c>
      <c r="K450" t="s">
        <v>22</v>
      </c>
      <c r="L450">
        <v>1</v>
      </c>
      <c r="M450" s="6">
        <f t="shared" si="34"/>
        <v>75.014876033057845</v>
      </c>
      <c r="N450">
        <v>1365915600</v>
      </c>
      <c r="O450">
        <v>1366088400</v>
      </c>
      <c r="P450" s="10">
        <f t="shared" ref="P450:P513" si="36">(((N450/60)/60)/24)+DATE(1970,1,1)</f>
        <v>41378.208333333336</v>
      </c>
      <c r="Q450" s="10">
        <f t="shared" ref="Q450:Q513" si="37">(((O450/60)/60)/24)+DATE(1970,1,1)</f>
        <v>41380.208333333336</v>
      </c>
      <c r="R450" t="b">
        <v>0</v>
      </c>
      <c r="S450" t="b">
        <v>1</v>
      </c>
      <c r="T450" t="s">
        <v>89</v>
      </c>
      <c r="U450" t="s">
        <v>2052</v>
      </c>
      <c r="V450" t="s">
        <v>2053</v>
      </c>
    </row>
    <row r="451" spans="1:22" ht="31.2" x14ac:dyDescent="0.3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5">
        <f t="shared" si="35"/>
        <v>967</v>
      </c>
      <c r="G451" t="s">
        <v>20</v>
      </c>
      <c r="H451">
        <v>86</v>
      </c>
      <c r="I451" s="6">
        <f t="shared" ref="I451:I514" si="38">IF(ISERROR(E451/H451),0,E451/H451)</f>
        <v>101.19767441860465</v>
      </c>
      <c r="J451" t="s">
        <v>36</v>
      </c>
      <c r="K451" t="s">
        <v>37</v>
      </c>
      <c r="L451">
        <v>0.15</v>
      </c>
      <c r="M451" s="6">
        <f t="shared" ref="M451:M514" si="39">I451*L451</f>
        <v>15.179651162790696</v>
      </c>
      <c r="N451">
        <v>1551852000</v>
      </c>
      <c r="O451">
        <v>1553317200</v>
      </c>
      <c r="P451" s="10">
        <f t="shared" si="36"/>
        <v>43530.25</v>
      </c>
      <c r="Q451" s="10">
        <f t="shared" si="37"/>
        <v>43547.208333333328</v>
      </c>
      <c r="R451" t="b">
        <v>0</v>
      </c>
      <c r="S451" t="b">
        <v>0</v>
      </c>
      <c r="T451" t="s">
        <v>89</v>
      </c>
      <c r="U451" t="s">
        <v>2052</v>
      </c>
      <c r="V451" t="s">
        <v>2053</v>
      </c>
    </row>
    <row r="452" spans="1:22" ht="31.2" x14ac:dyDescent="0.3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5">
        <f t="shared" si="35"/>
        <v>4</v>
      </c>
      <c r="G452" t="s">
        <v>14</v>
      </c>
      <c r="H452">
        <v>1</v>
      </c>
      <c r="I452" s="6">
        <f t="shared" si="38"/>
        <v>4</v>
      </c>
      <c r="J452" t="s">
        <v>15</v>
      </c>
      <c r="K452" t="s">
        <v>16</v>
      </c>
      <c r="L452">
        <v>0.74</v>
      </c>
      <c r="M452" s="6">
        <f t="shared" si="39"/>
        <v>2.96</v>
      </c>
      <c r="N452">
        <v>1540098000</v>
      </c>
      <c r="O452">
        <v>1542088800</v>
      </c>
      <c r="P452" s="10">
        <f t="shared" si="36"/>
        <v>43394.208333333328</v>
      </c>
      <c r="Q452" s="10">
        <f t="shared" si="37"/>
        <v>43417.25</v>
      </c>
      <c r="R452" t="b">
        <v>0</v>
      </c>
      <c r="S452" t="b">
        <v>0</v>
      </c>
      <c r="T452" t="s">
        <v>71</v>
      </c>
      <c r="U452" t="s">
        <v>2039</v>
      </c>
      <c r="V452" t="s">
        <v>2051</v>
      </c>
    </row>
    <row r="453" spans="1:22" ht="31.2" x14ac:dyDescent="0.3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5">
        <f t="shared" si="35"/>
        <v>122.84501347708894</v>
      </c>
      <c r="G453" t="s">
        <v>20</v>
      </c>
      <c r="H453">
        <v>6286</v>
      </c>
      <c r="I453" s="6">
        <f t="shared" si="38"/>
        <v>29.001272669424118</v>
      </c>
      <c r="J453" t="s">
        <v>21</v>
      </c>
      <c r="K453" t="s">
        <v>22</v>
      </c>
      <c r="L453">
        <v>1</v>
      </c>
      <c r="M453" s="6">
        <f t="shared" si="39"/>
        <v>29.001272669424118</v>
      </c>
      <c r="N453">
        <v>1500440400</v>
      </c>
      <c r="O453">
        <v>1503118800</v>
      </c>
      <c r="P453" s="10">
        <f t="shared" si="36"/>
        <v>42935.208333333328</v>
      </c>
      <c r="Q453" s="10">
        <f t="shared" si="37"/>
        <v>42966.208333333328</v>
      </c>
      <c r="R453" t="b">
        <v>0</v>
      </c>
      <c r="S453" t="b">
        <v>0</v>
      </c>
      <c r="T453" t="s">
        <v>23</v>
      </c>
      <c r="U453" t="s">
        <v>2036</v>
      </c>
      <c r="V453" t="s">
        <v>2042</v>
      </c>
    </row>
    <row r="454" spans="1:22" ht="31.2" x14ac:dyDescent="0.3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5">
        <f t="shared" si="35"/>
        <v>63.4375</v>
      </c>
      <c r="G454" t="s">
        <v>14</v>
      </c>
      <c r="H454">
        <v>31</v>
      </c>
      <c r="I454" s="6">
        <f t="shared" si="38"/>
        <v>98.225806451612897</v>
      </c>
      <c r="J454" t="s">
        <v>21</v>
      </c>
      <c r="K454" t="s">
        <v>22</v>
      </c>
      <c r="L454">
        <v>1</v>
      </c>
      <c r="M454" s="6">
        <f t="shared" si="39"/>
        <v>98.225806451612897</v>
      </c>
      <c r="N454">
        <v>1278392400</v>
      </c>
      <c r="O454">
        <v>1278478800</v>
      </c>
      <c r="P454" s="10">
        <f t="shared" si="36"/>
        <v>40365.208333333336</v>
      </c>
      <c r="Q454" s="10">
        <f t="shared" si="37"/>
        <v>40366.208333333336</v>
      </c>
      <c r="R454" t="b">
        <v>0</v>
      </c>
      <c r="S454" t="b">
        <v>0</v>
      </c>
      <c r="T454" t="s">
        <v>53</v>
      </c>
      <c r="U454" t="s">
        <v>2039</v>
      </c>
      <c r="V454" t="s">
        <v>2047</v>
      </c>
    </row>
    <row r="455" spans="1:22" ht="31.2" x14ac:dyDescent="0.3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5">
        <f t="shared" si="35"/>
        <v>56.331688596491226</v>
      </c>
      <c r="G455" t="s">
        <v>14</v>
      </c>
      <c r="H455">
        <v>1181</v>
      </c>
      <c r="I455" s="6">
        <f t="shared" si="38"/>
        <v>87.001693480101608</v>
      </c>
      <c r="J455" t="s">
        <v>21</v>
      </c>
      <c r="K455" t="s">
        <v>22</v>
      </c>
      <c r="L455">
        <v>1</v>
      </c>
      <c r="M455" s="6">
        <f t="shared" si="39"/>
        <v>87.001693480101608</v>
      </c>
      <c r="N455">
        <v>1480572000</v>
      </c>
      <c r="O455">
        <v>1484114400</v>
      </c>
      <c r="P455" s="10">
        <f t="shared" si="36"/>
        <v>42705.25</v>
      </c>
      <c r="Q455" s="10">
        <f t="shared" si="37"/>
        <v>42746.25</v>
      </c>
      <c r="R455" t="b">
        <v>0</v>
      </c>
      <c r="S455" t="b">
        <v>0</v>
      </c>
      <c r="T455" t="s">
        <v>474</v>
      </c>
      <c r="U455" t="s">
        <v>2039</v>
      </c>
      <c r="V455" t="s">
        <v>2065</v>
      </c>
    </row>
    <row r="456" spans="1:22" ht="31.2" x14ac:dyDescent="0.3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5">
        <f t="shared" si="35"/>
        <v>44.074999999999996</v>
      </c>
      <c r="G456" t="s">
        <v>14</v>
      </c>
      <c r="H456">
        <v>39</v>
      </c>
      <c r="I456" s="6">
        <f t="shared" si="38"/>
        <v>45.205128205128204</v>
      </c>
      <c r="J456" t="s">
        <v>21</v>
      </c>
      <c r="K456" t="s">
        <v>22</v>
      </c>
      <c r="L456">
        <v>1</v>
      </c>
      <c r="M456" s="6">
        <f t="shared" si="39"/>
        <v>45.205128205128204</v>
      </c>
      <c r="N456">
        <v>1382331600</v>
      </c>
      <c r="O456">
        <v>1385445600</v>
      </c>
      <c r="P456" s="10">
        <f t="shared" si="36"/>
        <v>41568.208333333336</v>
      </c>
      <c r="Q456" s="10">
        <f t="shared" si="37"/>
        <v>41604.25</v>
      </c>
      <c r="R456" t="b">
        <v>0</v>
      </c>
      <c r="S456" t="b">
        <v>1</v>
      </c>
      <c r="T456" t="s">
        <v>53</v>
      </c>
      <c r="U456" t="s">
        <v>2039</v>
      </c>
      <c r="V456" t="s">
        <v>2047</v>
      </c>
    </row>
    <row r="457" spans="1:22" ht="31.2" x14ac:dyDescent="0.3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5">
        <f t="shared" si="35"/>
        <v>118.37253218884121</v>
      </c>
      <c r="G457" t="s">
        <v>20</v>
      </c>
      <c r="H457">
        <v>3727</v>
      </c>
      <c r="I457" s="6">
        <f t="shared" si="38"/>
        <v>37.001341561577675</v>
      </c>
      <c r="J457" t="s">
        <v>21</v>
      </c>
      <c r="K457" t="s">
        <v>22</v>
      </c>
      <c r="L457">
        <v>1</v>
      </c>
      <c r="M457" s="6">
        <f t="shared" si="39"/>
        <v>37.001341561577675</v>
      </c>
      <c r="N457">
        <v>1316754000</v>
      </c>
      <c r="O457">
        <v>1318741200</v>
      </c>
      <c r="P457" s="10">
        <f t="shared" si="36"/>
        <v>40809.208333333336</v>
      </c>
      <c r="Q457" s="10">
        <f t="shared" si="37"/>
        <v>40832.208333333336</v>
      </c>
      <c r="R457" t="b">
        <v>0</v>
      </c>
      <c r="S457" t="b">
        <v>0</v>
      </c>
      <c r="T457" t="s">
        <v>33</v>
      </c>
      <c r="U457" t="s">
        <v>2038</v>
      </c>
      <c r="V457" t="s">
        <v>2044</v>
      </c>
    </row>
    <row r="458" spans="1:22" ht="46.8" x14ac:dyDescent="0.3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5">
        <f t="shared" si="35"/>
        <v>104.1243169398907</v>
      </c>
      <c r="G458" t="s">
        <v>20</v>
      </c>
      <c r="H458">
        <v>1605</v>
      </c>
      <c r="I458" s="6">
        <f t="shared" si="38"/>
        <v>94.976947040498445</v>
      </c>
      <c r="J458" t="s">
        <v>21</v>
      </c>
      <c r="K458" t="s">
        <v>22</v>
      </c>
      <c r="L458">
        <v>1</v>
      </c>
      <c r="M458" s="6">
        <f t="shared" si="39"/>
        <v>94.976947040498445</v>
      </c>
      <c r="N458">
        <v>1518242400</v>
      </c>
      <c r="O458">
        <v>1518242400</v>
      </c>
      <c r="P458" s="10">
        <f t="shared" si="36"/>
        <v>43141.25</v>
      </c>
      <c r="Q458" s="10">
        <f t="shared" si="37"/>
        <v>43141.25</v>
      </c>
      <c r="R458" t="b">
        <v>0</v>
      </c>
      <c r="S458" t="b">
        <v>1</v>
      </c>
      <c r="T458" t="s">
        <v>60</v>
      </c>
      <c r="U458" t="s">
        <v>2036</v>
      </c>
      <c r="V458" t="s">
        <v>2048</v>
      </c>
    </row>
    <row r="459" spans="1:22" ht="31.2" x14ac:dyDescent="0.3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5">
        <f t="shared" si="35"/>
        <v>26.640000000000004</v>
      </c>
      <c r="G459" t="s">
        <v>14</v>
      </c>
      <c r="H459">
        <v>46</v>
      </c>
      <c r="I459" s="6">
        <f t="shared" si="38"/>
        <v>28.956521739130434</v>
      </c>
      <c r="J459" t="s">
        <v>21</v>
      </c>
      <c r="K459" t="s">
        <v>22</v>
      </c>
      <c r="L459">
        <v>1</v>
      </c>
      <c r="M459" s="6">
        <f t="shared" si="39"/>
        <v>28.956521739130434</v>
      </c>
      <c r="N459">
        <v>1476421200</v>
      </c>
      <c r="O459">
        <v>1476594000</v>
      </c>
      <c r="P459" s="10">
        <f t="shared" si="36"/>
        <v>42657.208333333328</v>
      </c>
      <c r="Q459" s="10">
        <f t="shared" si="37"/>
        <v>42659.208333333328</v>
      </c>
      <c r="R459" t="b">
        <v>0</v>
      </c>
      <c r="S459" t="b">
        <v>0</v>
      </c>
      <c r="T459" t="s">
        <v>33</v>
      </c>
      <c r="U459" t="s">
        <v>2038</v>
      </c>
      <c r="V459" t="s">
        <v>2044</v>
      </c>
    </row>
    <row r="460" spans="1:22" ht="31.2" x14ac:dyDescent="0.3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5">
        <f t="shared" si="35"/>
        <v>351.20118343195264</v>
      </c>
      <c r="G460" t="s">
        <v>20</v>
      </c>
      <c r="H460">
        <v>2120</v>
      </c>
      <c r="I460" s="6">
        <f t="shared" si="38"/>
        <v>55.993396226415094</v>
      </c>
      <c r="J460" t="s">
        <v>21</v>
      </c>
      <c r="K460" t="s">
        <v>22</v>
      </c>
      <c r="L460">
        <v>1</v>
      </c>
      <c r="M460" s="6">
        <f t="shared" si="39"/>
        <v>55.993396226415094</v>
      </c>
      <c r="N460">
        <v>1269752400</v>
      </c>
      <c r="O460">
        <v>1273554000</v>
      </c>
      <c r="P460" s="10">
        <f t="shared" si="36"/>
        <v>40265.208333333336</v>
      </c>
      <c r="Q460" s="10">
        <f t="shared" si="37"/>
        <v>40309.208333333336</v>
      </c>
      <c r="R460" t="b">
        <v>0</v>
      </c>
      <c r="S460" t="b">
        <v>0</v>
      </c>
      <c r="T460" t="s">
        <v>33</v>
      </c>
      <c r="U460" t="s">
        <v>2038</v>
      </c>
      <c r="V460" t="s">
        <v>2044</v>
      </c>
    </row>
    <row r="461" spans="1:22" ht="31.2" x14ac:dyDescent="0.3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5">
        <f t="shared" si="35"/>
        <v>90.063492063492063</v>
      </c>
      <c r="G461" t="s">
        <v>14</v>
      </c>
      <c r="H461">
        <v>105</v>
      </c>
      <c r="I461" s="6">
        <f t="shared" si="38"/>
        <v>54.038095238095238</v>
      </c>
      <c r="J461" t="s">
        <v>21</v>
      </c>
      <c r="K461" t="s">
        <v>22</v>
      </c>
      <c r="L461">
        <v>1</v>
      </c>
      <c r="M461" s="6">
        <f t="shared" si="39"/>
        <v>54.038095238095238</v>
      </c>
      <c r="N461">
        <v>1419746400</v>
      </c>
      <c r="O461">
        <v>1421906400</v>
      </c>
      <c r="P461" s="10">
        <f t="shared" si="36"/>
        <v>42001.25</v>
      </c>
      <c r="Q461" s="10">
        <f t="shared" si="37"/>
        <v>42026.25</v>
      </c>
      <c r="R461" t="b">
        <v>0</v>
      </c>
      <c r="S461" t="b">
        <v>0</v>
      </c>
      <c r="T461" t="s">
        <v>42</v>
      </c>
      <c r="U461" t="s">
        <v>2039</v>
      </c>
      <c r="V461" t="s">
        <v>2045</v>
      </c>
    </row>
    <row r="462" spans="1:22" ht="31.2" x14ac:dyDescent="0.3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5">
        <f t="shared" si="35"/>
        <v>171.625</v>
      </c>
      <c r="G462" t="s">
        <v>20</v>
      </c>
      <c r="H462">
        <v>50</v>
      </c>
      <c r="I462" s="6">
        <f t="shared" si="38"/>
        <v>82.38</v>
      </c>
      <c r="J462" t="s">
        <v>21</v>
      </c>
      <c r="K462" t="s">
        <v>22</v>
      </c>
      <c r="L462">
        <v>1</v>
      </c>
      <c r="M462" s="6">
        <f t="shared" si="39"/>
        <v>82.38</v>
      </c>
      <c r="N462">
        <v>1281330000</v>
      </c>
      <c r="O462">
        <v>1281589200</v>
      </c>
      <c r="P462" s="10">
        <f t="shared" si="36"/>
        <v>40399.208333333336</v>
      </c>
      <c r="Q462" s="10">
        <f t="shared" si="37"/>
        <v>40402.208333333336</v>
      </c>
      <c r="R462" t="b">
        <v>0</v>
      </c>
      <c r="S462" t="b">
        <v>0</v>
      </c>
      <c r="T462" t="s">
        <v>33</v>
      </c>
      <c r="U462" t="s">
        <v>2038</v>
      </c>
      <c r="V462" t="s">
        <v>2044</v>
      </c>
    </row>
    <row r="463" spans="1:22" ht="31.2" x14ac:dyDescent="0.3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5">
        <f t="shared" si="35"/>
        <v>141.04655870445345</v>
      </c>
      <c r="G463" t="s">
        <v>20</v>
      </c>
      <c r="H463">
        <v>2080</v>
      </c>
      <c r="I463" s="6">
        <f t="shared" si="38"/>
        <v>66.997115384615384</v>
      </c>
      <c r="J463" t="s">
        <v>21</v>
      </c>
      <c r="K463" t="s">
        <v>22</v>
      </c>
      <c r="L463">
        <v>1</v>
      </c>
      <c r="M463" s="6">
        <f t="shared" si="39"/>
        <v>66.997115384615384</v>
      </c>
      <c r="N463">
        <v>1398661200</v>
      </c>
      <c r="O463">
        <v>1400389200</v>
      </c>
      <c r="P463" s="10">
        <f t="shared" si="36"/>
        <v>41757.208333333336</v>
      </c>
      <c r="Q463" s="10">
        <f t="shared" si="37"/>
        <v>41777.208333333336</v>
      </c>
      <c r="R463" t="b">
        <v>0</v>
      </c>
      <c r="S463" t="b">
        <v>0</v>
      </c>
      <c r="T463" t="s">
        <v>53</v>
      </c>
      <c r="U463" t="s">
        <v>2039</v>
      </c>
      <c r="V463" t="s">
        <v>2047</v>
      </c>
    </row>
    <row r="464" spans="1:22" ht="31.2" x14ac:dyDescent="0.3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5">
        <f t="shared" si="35"/>
        <v>30.57944915254237</v>
      </c>
      <c r="G464" t="s">
        <v>14</v>
      </c>
      <c r="H464">
        <v>535</v>
      </c>
      <c r="I464" s="6">
        <f t="shared" si="38"/>
        <v>107.91401869158878</v>
      </c>
      <c r="J464" t="s">
        <v>21</v>
      </c>
      <c r="K464" t="s">
        <v>22</v>
      </c>
      <c r="L464">
        <v>1</v>
      </c>
      <c r="M464" s="6">
        <f t="shared" si="39"/>
        <v>107.91401869158878</v>
      </c>
      <c r="N464">
        <v>1359525600</v>
      </c>
      <c r="O464">
        <v>1362808800</v>
      </c>
      <c r="P464" s="10">
        <f t="shared" si="36"/>
        <v>41304.25</v>
      </c>
      <c r="Q464" s="10">
        <f t="shared" si="37"/>
        <v>41342.25</v>
      </c>
      <c r="R464" t="b">
        <v>0</v>
      </c>
      <c r="S464" t="b">
        <v>0</v>
      </c>
      <c r="T464" t="s">
        <v>292</v>
      </c>
      <c r="U464" t="s">
        <v>2052</v>
      </c>
      <c r="V464" t="s">
        <v>2063</v>
      </c>
    </row>
    <row r="465" spans="1:22" ht="31.2" x14ac:dyDescent="0.3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5">
        <f t="shared" si="35"/>
        <v>108.16455696202532</v>
      </c>
      <c r="G465" t="s">
        <v>20</v>
      </c>
      <c r="H465">
        <v>2105</v>
      </c>
      <c r="I465" s="6">
        <f t="shared" si="38"/>
        <v>69.009501187648453</v>
      </c>
      <c r="J465" t="s">
        <v>21</v>
      </c>
      <c r="K465" t="s">
        <v>22</v>
      </c>
      <c r="L465">
        <v>1</v>
      </c>
      <c r="M465" s="6">
        <f t="shared" si="39"/>
        <v>69.009501187648453</v>
      </c>
      <c r="N465">
        <v>1388469600</v>
      </c>
      <c r="O465">
        <v>1388815200</v>
      </c>
      <c r="P465" s="10">
        <f t="shared" si="36"/>
        <v>41639.25</v>
      </c>
      <c r="Q465" s="10">
        <f t="shared" si="37"/>
        <v>41643.25</v>
      </c>
      <c r="R465" t="b">
        <v>0</v>
      </c>
      <c r="S465" t="b">
        <v>0</v>
      </c>
      <c r="T465" t="s">
        <v>71</v>
      </c>
      <c r="U465" t="s">
        <v>2039</v>
      </c>
      <c r="V465" t="s">
        <v>2051</v>
      </c>
    </row>
    <row r="466" spans="1:22" ht="31.2" x14ac:dyDescent="0.3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5">
        <f t="shared" si="35"/>
        <v>133.45505617977528</v>
      </c>
      <c r="G466" t="s">
        <v>20</v>
      </c>
      <c r="H466">
        <v>2436</v>
      </c>
      <c r="I466" s="6">
        <f t="shared" si="38"/>
        <v>39.006568144499177</v>
      </c>
      <c r="J466" t="s">
        <v>21</v>
      </c>
      <c r="K466" t="s">
        <v>22</v>
      </c>
      <c r="L466">
        <v>1</v>
      </c>
      <c r="M466" s="6">
        <f t="shared" si="39"/>
        <v>39.006568144499177</v>
      </c>
      <c r="N466">
        <v>1518328800</v>
      </c>
      <c r="O466">
        <v>1519538400</v>
      </c>
      <c r="P466" s="10">
        <f t="shared" si="36"/>
        <v>43142.25</v>
      </c>
      <c r="Q466" s="10">
        <f t="shared" si="37"/>
        <v>43156.25</v>
      </c>
      <c r="R466" t="b">
        <v>0</v>
      </c>
      <c r="S466" t="b">
        <v>0</v>
      </c>
      <c r="T466" t="s">
        <v>33</v>
      </c>
      <c r="U466" t="s">
        <v>2038</v>
      </c>
      <c r="V466" t="s">
        <v>2044</v>
      </c>
    </row>
    <row r="467" spans="1:22" ht="31.2" x14ac:dyDescent="0.3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5">
        <f t="shared" si="35"/>
        <v>187.85106382978722</v>
      </c>
      <c r="G467" t="s">
        <v>20</v>
      </c>
      <c r="H467">
        <v>80</v>
      </c>
      <c r="I467" s="6">
        <f t="shared" si="38"/>
        <v>110.3625</v>
      </c>
      <c r="J467" t="s">
        <v>21</v>
      </c>
      <c r="K467" t="s">
        <v>22</v>
      </c>
      <c r="L467">
        <v>1</v>
      </c>
      <c r="M467" s="6">
        <f t="shared" si="39"/>
        <v>110.3625</v>
      </c>
      <c r="N467">
        <v>1517032800</v>
      </c>
      <c r="O467">
        <v>1517810400</v>
      </c>
      <c r="P467" s="10">
        <f t="shared" si="36"/>
        <v>43127.25</v>
      </c>
      <c r="Q467" s="10">
        <f t="shared" si="37"/>
        <v>43136.25</v>
      </c>
      <c r="R467" t="b">
        <v>0</v>
      </c>
      <c r="S467" t="b">
        <v>0</v>
      </c>
      <c r="T467" t="s">
        <v>206</v>
      </c>
      <c r="U467" t="s">
        <v>2040</v>
      </c>
      <c r="V467" t="s">
        <v>2061</v>
      </c>
    </row>
    <row r="468" spans="1:22" ht="31.2" x14ac:dyDescent="0.3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5">
        <f t="shared" si="35"/>
        <v>332</v>
      </c>
      <c r="G468" t="s">
        <v>20</v>
      </c>
      <c r="H468">
        <v>42</v>
      </c>
      <c r="I468" s="6">
        <f t="shared" si="38"/>
        <v>94.857142857142861</v>
      </c>
      <c r="J468" t="s">
        <v>21</v>
      </c>
      <c r="K468" t="s">
        <v>22</v>
      </c>
      <c r="L468">
        <v>1</v>
      </c>
      <c r="M468" s="6">
        <f t="shared" si="39"/>
        <v>94.857142857142861</v>
      </c>
      <c r="N468">
        <v>1368594000</v>
      </c>
      <c r="O468">
        <v>1370581200</v>
      </c>
      <c r="P468" s="10">
        <f t="shared" si="36"/>
        <v>41409.208333333336</v>
      </c>
      <c r="Q468" s="10">
        <f t="shared" si="37"/>
        <v>41432.208333333336</v>
      </c>
      <c r="R468" t="b">
        <v>0</v>
      </c>
      <c r="S468" t="b">
        <v>1</v>
      </c>
      <c r="T468" t="s">
        <v>65</v>
      </c>
      <c r="U468" t="s">
        <v>2037</v>
      </c>
      <c r="V468" t="s">
        <v>2049</v>
      </c>
    </row>
    <row r="469" spans="1:22" ht="31.2" x14ac:dyDescent="0.3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5">
        <f t="shared" si="35"/>
        <v>575.21428571428578</v>
      </c>
      <c r="G469" t="s">
        <v>20</v>
      </c>
      <c r="H469">
        <v>139</v>
      </c>
      <c r="I469" s="6">
        <f t="shared" si="38"/>
        <v>57.935251798561154</v>
      </c>
      <c r="J469" t="s">
        <v>15</v>
      </c>
      <c r="K469" t="s">
        <v>16</v>
      </c>
      <c r="L469">
        <v>0.74</v>
      </c>
      <c r="M469" s="6">
        <f t="shared" si="39"/>
        <v>42.872086330935254</v>
      </c>
      <c r="N469">
        <v>1448258400</v>
      </c>
      <c r="O469">
        <v>1448863200</v>
      </c>
      <c r="P469" s="10">
        <f t="shared" si="36"/>
        <v>42331.25</v>
      </c>
      <c r="Q469" s="10">
        <f t="shared" si="37"/>
        <v>42338.25</v>
      </c>
      <c r="R469" t="b">
        <v>0</v>
      </c>
      <c r="S469" t="b">
        <v>1</v>
      </c>
      <c r="T469" t="s">
        <v>28</v>
      </c>
      <c r="U469" t="s">
        <v>2037</v>
      </c>
      <c r="V469" t="s">
        <v>2043</v>
      </c>
    </row>
    <row r="470" spans="1:22" ht="31.2" x14ac:dyDescent="0.3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5">
        <f t="shared" si="35"/>
        <v>40.5</v>
      </c>
      <c r="G470" t="s">
        <v>14</v>
      </c>
      <c r="H470">
        <v>16</v>
      </c>
      <c r="I470" s="6">
        <f t="shared" si="38"/>
        <v>101.25</v>
      </c>
      <c r="J470" t="s">
        <v>21</v>
      </c>
      <c r="K470" t="s">
        <v>22</v>
      </c>
      <c r="L470">
        <v>1</v>
      </c>
      <c r="M470" s="6">
        <f t="shared" si="39"/>
        <v>101.25</v>
      </c>
      <c r="N470">
        <v>1555218000</v>
      </c>
      <c r="O470">
        <v>1556600400</v>
      </c>
      <c r="P470" s="10">
        <f t="shared" si="36"/>
        <v>43569.208333333328</v>
      </c>
      <c r="Q470" s="10">
        <f t="shared" si="37"/>
        <v>43585.208333333328</v>
      </c>
      <c r="R470" t="b">
        <v>0</v>
      </c>
      <c r="S470" t="b">
        <v>0</v>
      </c>
      <c r="T470" t="s">
        <v>33</v>
      </c>
      <c r="U470" t="s">
        <v>2038</v>
      </c>
      <c r="V470" t="s">
        <v>2044</v>
      </c>
    </row>
    <row r="471" spans="1:22" ht="31.2" x14ac:dyDescent="0.3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5">
        <f t="shared" si="35"/>
        <v>184.42857142857144</v>
      </c>
      <c r="G471" t="s">
        <v>20</v>
      </c>
      <c r="H471">
        <v>159</v>
      </c>
      <c r="I471" s="6">
        <f t="shared" si="38"/>
        <v>64.95597484276729</v>
      </c>
      <c r="J471" t="s">
        <v>21</v>
      </c>
      <c r="K471" t="s">
        <v>22</v>
      </c>
      <c r="L471">
        <v>1</v>
      </c>
      <c r="M471" s="6">
        <f t="shared" si="39"/>
        <v>64.95597484276729</v>
      </c>
      <c r="N471">
        <v>1431925200</v>
      </c>
      <c r="O471">
        <v>1432098000</v>
      </c>
      <c r="P471" s="10">
        <f t="shared" si="36"/>
        <v>42142.208333333328</v>
      </c>
      <c r="Q471" s="10">
        <f t="shared" si="37"/>
        <v>42144.208333333328</v>
      </c>
      <c r="R471" t="b">
        <v>0</v>
      </c>
      <c r="S471" t="b">
        <v>0</v>
      </c>
      <c r="T471" t="s">
        <v>53</v>
      </c>
      <c r="U471" t="s">
        <v>2039</v>
      </c>
      <c r="V471" t="s">
        <v>2047</v>
      </c>
    </row>
    <row r="472" spans="1:22" ht="31.2" x14ac:dyDescent="0.3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5">
        <f t="shared" si="35"/>
        <v>285.80555555555554</v>
      </c>
      <c r="G472" t="s">
        <v>20</v>
      </c>
      <c r="H472">
        <v>381</v>
      </c>
      <c r="I472" s="6">
        <f t="shared" si="38"/>
        <v>27.00524934383202</v>
      </c>
      <c r="J472" t="s">
        <v>21</v>
      </c>
      <c r="K472" t="s">
        <v>22</v>
      </c>
      <c r="L472">
        <v>1</v>
      </c>
      <c r="M472" s="6">
        <f t="shared" si="39"/>
        <v>27.00524934383202</v>
      </c>
      <c r="N472">
        <v>1481522400</v>
      </c>
      <c r="O472">
        <v>1482127200</v>
      </c>
      <c r="P472" s="10">
        <f t="shared" si="36"/>
        <v>42716.25</v>
      </c>
      <c r="Q472" s="10">
        <f t="shared" si="37"/>
        <v>42723.25</v>
      </c>
      <c r="R472" t="b">
        <v>0</v>
      </c>
      <c r="S472" t="b">
        <v>0</v>
      </c>
      <c r="T472" t="s">
        <v>65</v>
      </c>
      <c r="U472" t="s">
        <v>2037</v>
      </c>
      <c r="V472" t="s">
        <v>2049</v>
      </c>
    </row>
    <row r="473" spans="1:22" ht="31.2" x14ac:dyDescent="0.3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5">
        <f t="shared" si="35"/>
        <v>319</v>
      </c>
      <c r="G473" t="s">
        <v>20</v>
      </c>
      <c r="H473">
        <v>194</v>
      </c>
      <c r="I473" s="6">
        <f t="shared" si="38"/>
        <v>50.97422680412371</v>
      </c>
      <c r="J473" t="s">
        <v>40</v>
      </c>
      <c r="K473" t="s">
        <v>41</v>
      </c>
      <c r="L473">
        <v>1.35</v>
      </c>
      <c r="M473" s="6">
        <f t="shared" si="39"/>
        <v>68.815206185567007</v>
      </c>
      <c r="N473">
        <v>1335934800</v>
      </c>
      <c r="O473">
        <v>1335934800</v>
      </c>
      <c r="P473" s="10">
        <f t="shared" si="36"/>
        <v>41031.208333333336</v>
      </c>
      <c r="Q473" s="10">
        <f t="shared" si="37"/>
        <v>41031.208333333336</v>
      </c>
      <c r="R473" t="b">
        <v>0</v>
      </c>
      <c r="S473" t="b">
        <v>1</v>
      </c>
      <c r="T473" t="s">
        <v>17</v>
      </c>
      <c r="U473" t="s">
        <v>2035</v>
      </c>
      <c r="V473" t="s">
        <v>2041</v>
      </c>
    </row>
    <row r="474" spans="1:22" ht="31.2" x14ac:dyDescent="0.3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5">
        <f t="shared" si="35"/>
        <v>39.234070221066318</v>
      </c>
      <c r="G474" t="s">
        <v>14</v>
      </c>
      <c r="H474">
        <v>575</v>
      </c>
      <c r="I474" s="6">
        <f t="shared" si="38"/>
        <v>104.94260869565217</v>
      </c>
      <c r="J474" t="s">
        <v>21</v>
      </c>
      <c r="K474" t="s">
        <v>22</v>
      </c>
      <c r="L474">
        <v>1</v>
      </c>
      <c r="M474" s="6">
        <f t="shared" si="39"/>
        <v>104.94260869565217</v>
      </c>
      <c r="N474">
        <v>1552280400</v>
      </c>
      <c r="O474">
        <v>1556946000</v>
      </c>
      <c r="P474" s="10">
        <f t="shared" si="36"/>
        <v>43535.208333333328</v>
      </c>
      <c r="Q474" s="10">
        <f t="shared" si="37"/>
        <v>43589.208333333328</v>
      </c>
      <c r="R474" t="b">
        <v>0</v>
      </c>
      <c r="S474" t="b">
        <v>0</v>
      </c>
      <c r="T474" t="s">
        <v>23</v>
      </c>
      <c r="U474" t="s">
        <v>2036</v>
      </c>
      <c r="V474" t="s">
        <v>2042</v>
      </c>
    </row>
    <row r="475" spans="1:22" ht="31.2" x14ac:dyDescent="0.3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5">
        <f t="shared" si="35"/>
        <v>178.14000000000001</v>
      </c>
      <c r="G475" t="s">
        <v>20</v>
      </c>
      <c r="H475">
        <v>106</v>
      </c>
      <c r="I475" s="6">
        <f t="shared" si="38"/>
        <v>84.028301886792448</v>
      </c>
      <c r="J475" t="s">
        <v>21</v>
      </c>
      <c r="K475" t="s">
        <v>22</v>
      </c>
      <c r="L475">
        <v>1</v>
      </c>
      <c r="M475" s="6">
        <f t="shared" si="39"/>
        <v>84.028301886792448</v>
      </c>
      <c r="N475">
        <v>1529989200</v>
      </c>
      <c r="O475">
        <v>1530075600</v>
      </c>
      <c r="P475" s="10">
        <f t="shared" si="36"/>
        <v>43277.208333333328</v>
      </c>
      <c r="Q475" s="10">
        <f t="shared" si="37"/>
        <v>43278.208333333328</v>
      </c>
      <c r="R475" t="b">
        <v>0</v>
      </c>
      <c r="S475" t="b">
        <v>0</v>
      </c>
      <c r="T475" t="s">
        <v>50</v>
      </c>
      <c r="U475" t="s">
        <v>2036</v>
      </c>
      <c r="V475" t="s">
        <v>2046</v>
      </c>
    </row>
    <row r="476" spans="1:22" x14ac:dyDescent="0.3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5">
        <f t="shared" si="35"/>
        <v>365.15</v>
      </c>
      <c r="G476" t="s">
        <v>20</v>
      </c>
      <c r="H476">
        <v>142</v>
      </c>
      <c r="I476" s="6">
        <f t="shared" si="38"/>
        <v>102.85915492957747</v>
      </c>
      <c r="J476" t="s">
        <v>21</v>
      </c>
      <c r="K476" t="s">
        <v>22</v>
      </c>
      <c r="L476">
        <v>1</v>
      </c>
      <c r="M476" s="6">
        <f t="shared" si="39"/>
        <v>102.85915492957747</v>
      </c>
      <c r="N476">
        <v>1418709600</v>
      </c>
      <c r="O476">
        <v>1418796000</v>
      </c>
      <c r="P476" s="10">
        <f t="shared" si="36"/>
        <v>41989.25</v>
      </c>
      <c r="Q476" s="10">
        <f t="shared" si="37"/>
        <v>41990.25</v>
      </c>
      <c r="R476" t="b">
        <v>0</v>
      </c>
      <c r="S476" t="b">
        <v>0</v>
      </c>
      <c r="T476" t="s">
        <v>269</v>
      </c>
      <c r="U476" t="s">
        <v>2039</v>
      </c>
      <c r="V476" t="s">
        <v>2062</v>
      </c>
    </row>
    <row r="477" spans="1:22" ht="31.2" x14ac:dyDescent="0.3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5">
        <f t="shared" si="35"/>
        <v>113.94594594594594</v>
      </c>
      <c r="G477" t="s">
        <v>20</v>
      </c>
      <c r="H477">
        <v>211</v>
      </c>
      <c r="I477" s="6">
        <f t="shared" si="38"/>
        <v>39.962085308056871</v>
      </c>
      <c r="J477" t="s">
        <v>21</v>
      </c>
      <c r="K477" t="s">
        <v>22</v>
      </c>
      <c r="L477">
        <v>1</v>
      </c>
      <c r="M477" s="6">
        <f t="shared" si="39"/>
        <v>39.962085308056871</v>
      </c>
      <c r="N477">
        <v>1372136400</v>
      </c>
      <c r="O477">
        <v>1372482000</v>
      </c>
      <c r="P477" s="10">
        <f t="shared" si="36"/>
        <v>41450.208333333336</v>
      </c>
      <c r="Q477" s="10">
        <f t="shared" si="37"/>
        <v>41454.208333333336</v>
      </c>
      <c r="R477" t="b">
        <v>0</v>
      </c>
      <c r="S477" t="b">
        <v>1</v>
      </c>
      <c r="T477" t="s">
        <v>206</v>
      </c>
      <c r="U477" t="s">
        <v>2040</v>
      </c>
      <c r="V477" t="s">
        <v>2061</v>
      </c>
    </row>
    <row r="478" spans="1:22" ht="31.2" x14ac:dyDescent="0.3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5">
        <f t="shared" si="35"/>
        <v>29.828720626631856</v>
      </c>
      <c r="G478" t="s">
        <v>14</v>
      </c>
      <c r="H478">
        <v>1120</v>
      </c>
      <c r="I478" s="6">
        <f t="shared" si="38"/>
        <v>51.001785714285717</v>
      </c>
      <c r="J478" t="s">
        <v>21</v>
      </c>
      <c r="K478" t="s">
        <v>22</v>
      </c>
      <c r="L478">
        <v>1</v>
      </c>
      <c r="M478" s="6">
        <f t="shared" si="39"/>
        <v>51.001785714285717</v>
      </c>
      <c r="N478">
        <v>1533877200</v>
      </c>
      <c r="O478">
        <v>1534395600</v>
      </c>
      <c r="P478" s="10">
        <f t="shared" si="36"/>
        <v>43322.208333333328</v>
      </c>
      <c r="Q478" s="10">
        <f t="shared" si="37"/>
        <v>43328.208333333328</v>
      </c>
      <c r="R478" t="b">
        <v>0</v>
      </c>
      <c r="S478" t="b">
        <v>0</v>
      </c>
      <c r="T478" t="s">
        <v>119</v>
      </c>
      <c r="U478" t="s">
        <v>2040</v>
      </c>
      <c r="V478" t="s">
        <v>2055</v>
      </c>
    </row>
    <row r="479" spans="1:22" ht="31.2" x14ac:dyDescent="0.3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5">
        <f t="shared" si="35"/>
        <v>54.270588235294113</v>
      </c>
      <c r="G479" t="s">
        <v>14</v>
      </c>
      <c r="H479">
        <v>113</v>
      </c>
      <c r="I479" s="6">
        <f t="shared" si="38"/>
        <v>40.823008849557525</v>
      </c>
      <c r="J479" t="s">
        <v>21</v>
      </c>
      <c r="K479" t="s">
        <v>22</v>
      </c>
      <c r="L479">
        <v>1</v>
      </c>
      <c r="M479" s="6">
        <f t="shared" si="39"/>
        <v>40.823008849557525</v>
      </c>
      <c r="N479">
        <v>1309064400</v>
      </c>
      <c r="O479">
        <v>1311397200</v>
      </c>
      <c r="P479" s="10">
        <f t="shared" si="36"/>
        <v>40720.208333333336</v>
      </c>
      <c r="Q479" s="10">
        <f t="shared" si="37"/>
        <v>40747.208333333336</v>
      </c>
      <c r="R479" t="b">
        <v>0</v>
      </c>
      <c r="S479" t="b">
        <v>0</v>
      </c>
      <c r="T479" t="s">
        <v>474</v>
      </c>
      <c r="U479" t="s">
        <v>2039</v>
      </c>
      <c r="V479" t="s">
        <v>2065</v>
      </c>
    </row>
    <row r="480" spans="1:22" ht="31.2" x14ac:dyDescent="0.3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5">
        <f t="shared" si="35"/>
        <v>236.34156976744185</v>
      </c>
      <c r="G480" t="s">
        <v>20</v>
      </c>
      <c r="H480">
        <v>2756</v>
      </c>
      <c r="I480" s="6">
        <f t="shared" si="38"/>
        <v>58.999637155297535</v>
      </c>
      <c r="J480" t="s">
        <v>21</v>
      </c>
      <c r="K480" t="s">
        <v>22</v>
      </c>
      <c r="L480">
        <v>1</v>
      </c>
      <c r="M480" s="6">
        <f t="shared" si="39"/>
        <v>58.999637155297535</v>
      </c>
      <c r="N480">
        <v>1425877200</v>
      </c>
      <c r="O480">
        <v>1426914000</v>
      </c>
      <c r="P480" s="10">
        <f t="shared" si="36"/>
        <v>42072.208333333328</v>
      </c>
      <c r="Q480" s="10">
        <f t="shared" si="37"/>
        <v>42084.208333333328</v>
      </c>
      <c r="R480" t="b">
        <v>0</v>
      </c>
      <c r="S480" t="b">
        <v>0</v>
      </c>
      <c r="T480" t="s">
        <v>65</v>
      </c>
      <c r="U480" t="s">
        <v>2037</v>
      </c>
      <c r="V480" t="s">
        <v>2049</v>
      </c>
    </row>
    <row r="481" spans="1:22" ht="31.2" x14ac:dyDescent="0.3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5">
        <f t="shared" si="35"/>
        <v>512.91666666666663</v>
      </c>
      <c r="G481" t="s">
        <v>20</v>
      </c>
      <c r="H481">
        <v>173</v>
      </c>
      <c r="I481" s="6">
        <f t="shared" si="38"/>
        <v>71.156069364161851</v>
      </c>
      <c r="J481" t="s">
        <v>40</v>
      </c>
      <c r="K481" t="s">
        <v>41</v>
      </c>
      <c r="L481">
        <v>1.35</v>
      </c>
      <c r="M481" s="6">
        <f t="shared" si="39"/>
        <v>96.060693641618499</v>
      </c>
      <c r="N481">
        <v>1501304400</v>
      </c>
      <c r="O481">
        <v>1501477200</v>
      </c>
      <c r="P481" s="10">
        <f t="shared" si="36"/>
        <v>42945.208333333328</v>
      </c>
      <c r="Q481" s="10">
        <f t="shared" si="37"/>
        <v>42947.208333333328</v>
      </c>
      <c r="R481" t="b">
        <v>0</v>
      </c>
      <c r="S481" t="b">
        <v>0</v>
      </c>
      <c r="T481" t="s">
        <v>17</v>
      </c>
      <c r="U481" t="s">
        <v>2035</v>
      </c>
      <c r="V481" t="s">
        <v>2041</v>
      </c>
    </row>
    <row r="482" spans="1:22" ht="31.2" x14ac:dyDescent="0.3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5">
        <f t="shared" si="35"/>
        <v>100.65116279069768</v>
      </c>
      <c r="G482" t="s">
        <v>20</v>
      </c>
      <c r="H482">
        <v>87</v>
      </c>
      <c r="I482" s="6">
        <f t="shared" si="38"/>
        <v>99.494252873563212</v>
      </c>
      <c r="J482" t="s">
        <v>21</v>
      </c>
      <c r="K482" t="s">
        <v>22</v>
      </c>
      <c r="L482">
        <v>1</v>
      </c>
      <c r="M482" s="6">
        <f t="shared" si="39"/>
        <v>99.494252873563212</v>
      </c>
      <c r="N482">
        <v>1268287200</v>
      </c>
      <c r="O482">
        <v>1269061200</v>
      </c>
      <c r="P482" s="10">
        <f t="shared" si="36"/>
        <v>40248.25</v>
      </c>
      <c r="Q482" s="10">
        <f t="shared" si="37"/>
        <v>40257.208333333336</v>
      </c>
      <c r="R482" t="b">
        <v>0</v>
      </c>
      <c r="S482" t="b">
        <v>1</v>
      </c>
      <c r="T482" t="s">
        <v>122</v>
      </c>
      <c r="U482" t="s">
        <v>2056</v>
      </c>
      <c r="V482" t="s">
        <v>2057</v>
      </c>
    </row>
    <row r="483" spans="1:22" ht="31.2" x14ac:dyDescent="0.3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5">
        <f t="shared" si="35"/>
        <v>81.348423194303152</v>
      </c>
      <c r="G483" t="s">
        <v>14</v>
      </c>
      <c r="H483">
        <v>1538</v>
      </c>
      <c r="I483" s="6">
        <f t="shared" si="38"/>
        <v>103.98634590377114</v>
      </c>
      <c r="J483" t="s">
        <v>21</v>
      </c>
      <c r="K483" t="s">
        <v>22</v>
      </c>
      <c r="L483">
        <v>1</v>
      </c>
      <c r="M483" s="6">
        <f t="shared" si="39"/>
        <v>103.98634590377114</v>
      </c>
      <c r="N483">
        <v>1412139600</v>
      </c>
      <c r="O483">
        <v>1415772000</v>
      </c>
      <c r="P483" s="10">
        <f t="shared" si="36"/>
        <v>41913.208333333336</v>
      </c>
      <c r="Q483" s="10">
        <f t="shared" si="37"/>
        <v>41955.25</v>
      </c>
      <c r="R483" t="b">
        <v>0</v>
      </c>
      <c r="S483" t="b">
        <v>1</v>
      </c>
      <c r="T483" t="s">
        <v>33</v>
      </c>
      <c r="U483" t="s">
        <v>2038</v>
      </c>
      <c r="V483" t="s">
        <v>2044</v>
      </c>
    </row>
    <row r="484" spans="1:22" ht="31.2" x14ac:dyDescent="0.3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5">
        <f t="shared" si="35"/>
        <v>16.404761904761905</v>
      </c>
      <c r="G484" t="s">
        <v>14</v>
      </c>
      <c r="H484">
        <v>9</v>
      </c>
      <c r="I484" s="6">
        <f t="shared" si="38"/>
        <v>76.555555555555557</v>
      </c>
      <c r="J484" t="s">
        <v>21</v>
      </c>
      <c r="K484" t="s">
        <v>22</v>
      </c>
      <c r="L484">
        <v>1</v>
      </c>
      <c r="M484" s="6">
        <f t="shared" si="39"/>
        <v>76.555555555555557</v>
      </c>
      <c r="N484">
        <v>1330063200</v>
      </c>
      <c r="O484">
        <v>1331013600</v>
      </c>
      <c r="P484" s="10">
        <f t="shared" si="36"/>
        <v>40963.25</v>
      </c>
      <c r="Q484" s="10">
        <f t="shared" si="37"/>
        <v>40974.25</v>
      </c>
      <c r="R484" t="b">
        <v>0</v>
      </c>
      <c r="S484" t="b">
        <v>1</v>
      </c>
      <c r="T484" t="s">
        <v>119</v>
      </c>
      <c r="U484" t="s">
        <v>2040</v>
      </c>
      <c r="V484" t="s">
        <v>2055</v>
      </c>
    </row>
    <row r="485" spans="1:22" ht="31.2" x14ac:dyDescent="0.3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5">
        <f t="shared" si="35"/>
        <v>52.774617067833695</v>
      </c>
      <c r="G485" t="s">
        <v>14</v>
      </c>
      <c r="H485">
        <v>554</v>
      </c>
      <c r="I485" s="6">
        <f t="shared" si="38"/>
        <v>87.068592057761734</v>
      </c>
      <c r="J485" t="s">
        <v>21</v>
      </c>
      <c r="K485" t="s">
        <v>22</v>
      </c>
      <c r="L485">
        <v>1</v>
      </c>
      <c r="M485" s="6">
        <f t="shared" si="39"/>
        <v>87.068592057761734</v>
      </c>
      <c r="N485">
        <v>1576130400</v>
      </c>
      <c r="O485">
        <v>1576735200</v>
      </c>
      <c r="P485" s="10">
        <f t="shared" si="36"/>
        <v>43811.25</v>
      </c>
      <c r="Q485" s="10">
        <f t="shared" si="37"/>
        <v>43818.25</v>
      </c>
      <c r="R485" t="b">
        <v>0</v>
      </c>
      <c r="S485" t="b">
        <v>0</v>
      </c>
      <c r="T485" t="s">
        <v>33</v>
      </c>
      <c r="U485" t="s">
        <v>2038</v>
      </c>
      <c r="V485" t="s">
        <v>2044</v>
      </c>
    </row>
    <row r="486" spans="1:22" ht="31.2" x14ac:dyDescent="0.3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5">
        <f t="shared" si="35"/>
        <v>260.20608108108109</v>
      </c>
      <c r="G486" t="s">
        <v>20</v>
      </c>
      <c r="H486">
        <v>1572</v>
      </c>
      <c r="I486" s="6">
        <f t="shared" si="38"/>
        <v>48.99554707379135</v>
      </c>
      <c r="J486" t="s">
        <v>40</v>
      </c>
      <c r="K486" t="s">
        <v>41</v>
      </c>
      <c r="L486">
        <v>1.35</v>
      </c>
      <c r="M486" s="6">
        <f t="shared" si="39"/>
        <v>66.143988549618328</v>
      </c>
      <c r="N486">
        <v>1407128400</v>
      </c>
      <c r="O486">
        <v>1411362000</v>
      </c>
      <c r="P486" s="10">
        <f t="shared" si="36"/>
        <v>41855.208333333336</v>
      </c>
      <c r="Q486" s="10">
        <f t="shared" si="37"/>
        <v>41904.208333333336</v>
      </c>
      <c r="R486" t="b">
        <v>0</v>
      </c>
      <c r="S486" t="b">
        <v>1</v>
      </c>
      <c r="T486" t="s">
        <v>17</v>
      </c>
      <c r="U486" t="s">
        <v>2035</v>
      </c>
      <c r="V486" t="s">
        <v>2041</v>
      </c>
    </row>
    <row r="487" spans="1:22" ht="31.2" x14ac:dyDescent="0.3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5">
        <f t="shared" si="35"/>
        <v>30.73289183222958</v>
      </c>
      <c r="G487" t="s">
        <v>14</v>
      </c>
      <c r="H487">
        <v>648</v>
      </c>
      <c r="I487" s="6">
        <f t="shared" si="38"/>
        <v>42.969135802469133</v>
      </c>
      <c r="J487" t="s">
        <v>40</v>
      </c>
      <c r="K487" t="s">
        <v>41</v>
      </c>
      <c r="L487">
        <v>1.35</v>
      </c>
      <c r="M487" s="6">
        <f t="shared" si="39"/>
        <v>58.008333333333333</v>
      </c>
      <c r="N487">
        <v>1560142800</v>
      </c>
      <c r="O487">
        <v>1563685200</v>
      </c>
      <c r="P487" s="10">
        <f t="shared" si="36"/>
        <v>43626.208333333328</v>
      </c>
      <c r="Q487" s="10">
        <f t="shared" si="37"/>
        <v>43667.208333333328</v>
      </c>
      <c r="R487" t="b">
        <v>0</v>
      </c>
      <c r="S487" t="b">
        <v>0</v>
      </c>
      <c r="T487" t="s">
        <v>33</v>
      </c>
      <c r="U487" t="s">
        <v>2038</v>
      </c>
      <c r="V487" t="s">
        <v>2044</v>
      </c>
    </row>
    <row r="488" spans="1:22" ht="31.2" x14ac:dyDescent="0.3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5">
        <f t="shared" si="35"/>
        <v>13.5</v>
      </c>
      <c r="G488" t="s">
        <v>14</v>
      </c>
      <c r="H488">
        <v>21</v>
      </c>
      <c r="I488" s="6">
        <f t="shared" si="38"/>
        <v>33.428571428571431</v>
      </c>
      <c r="J488" t="s">
        <v>40</v>
      </c>
      <c r="K488" t="s">
        <v>41</v>
      </c>
      <c r="L488">
        <v>1.35</v>
      </c>
      <c r="M488" s="6">
        <f t="shared" si="39"/>
        <v>45.128571428571433</v>
      </c>
      <c r="N488">
        <v>1520575200</v>
      </c>
      <c r="O488">
        <v>1521867600</v>
      </c>
      <c r="P488" s="10">
        <f t="shared" si="36"/>
        <v>43168.25</v>
      </c>
      <c r="Q488" s="10">
        <f t="shared" si="37"/>
        <v>43183.208333333328</v>
      </c>
      <c r="R488" t="b">
        <v>0</v>
      </c>
      <c r="S488" t="b">
        <v>1</v>
      </c>
      <c r="T488" t="s">
        <v>206</v>
      </c>
      <c r="U488" t="s">
        <v>2040</v>
      </c>
      <c r="V488" t="s">
        <v>2061</v>
      </c>
    </row>
    <row r="489" spans="1:22" ht="31.2" x14ac:dyDescent="0.3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5">
        <f t="shared" si="35"/>
        <v>178.62556663644605</v>
      </c>
      <c r="G489" t="s">
        <v>20</v>
      </c>
      <c r="H489">
        <v>2346</v>
      </c>
      <c r="I489" s="6">
        <f t="shared" si="38"/>
        <v>83.982949701619773</v>
      </c>
      <c r="J489" t="s">
        <v>21</v>
      </c>
      <c r="K489" t="s">
        <v>22</v>
      </c>
      <c r="L489">
        <v>1</v>
      </c>
      <c r="M489" s="6">
        <f t="shared" si="39"/>
        <v>83.982949701619773</v>
      </c>
      <c r="N489">
        <v>1492664400</v>
      </c>
      <c r="O489">
        <v>1495515600</v>
      </c>
      <c r="P489" s="10">
        <f t="shared" si="36"/>
        <v>42845.208333333328</v>
      </c>
      <c r="Q489" s="10">
        <f t="shared" si="37"/>
        <v>42878.208333333328</v>
      </c>
      <c r="R489" t="b">
        <v>0</v>
      </c>
      <c r="S489" t="b">
        <v>0</v>
      </c>
      <c r="T489" t="s">
        <v>33</v>
      </c>
      <c r="U489" t="s">
        <v>2038</v>
      </c>
      <c r="V489" t="s">
        <v>2044</v>
      </c>
    </row>
    <row r="490" spans="1:22" ht="31.2" x14ac:dyDescent="0.3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5">
        <f t="shared" si="35"/>
        <v>220.0566037735849</v>
      </c>
      <c r="G490" t="s">
        <v>20</v>
      </c>
      <c r="H490">
        <v>115</v>
      </c>
      <c r="I490" s="6">
        <f t="shared" si="38"/>
        <v>101.41739130434783</v>
      </c>
      <c r="J490" t="s">
        <v>21</v>
      </c>
      <c r="K490" t="s">
        <v>22</v>
      </c>
      <c r="L490">
        <v>1</v>
      </c>
      <c r="M490" s="6">
        <f t="shared" si="39"/>
        <v>101.41739130434783</v>
      </c>
      <c r="N490">
        <v>1454479200</v>
      </c>
      <c r="O490">
        <v>1455948000</v>
      </c>
      <c r="P490" s="10">
        <f t="shared" si="36"/>
        <v>42403.25</v>
      </c>
      <c r="Q490" s="10">
        <f t="shared" si="37"/>
        <v>42420.25</v>
      </c>
      <c r="R490" t="b">
        <v>0</v>
      </c>
      <c r="S490" t="b">
        <v>0</v>
      </c>
      <c r="T490" t="s">
        <v>33</v>
      </c>
      <c r="U490" t="s">
        <v>2038</v>
      </c>
      <c r="V490" t="s">
        <v>2044</v>
      </c>
    </row>
    <row r="491" spans="1:22" ht="31.2" x14ac:dyDescent="0.3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5">
        <f t="shared" si="35"/>
        <v>101.5108695652174</v>
      </c>
      <c r="G491" t="s">
        <v>20</v>
      </c>
      <c r="H491">
        <v>85</v>
      </c>
      <c r="I491" s="6">
        <f t="shared" si="38"/>
        <v>109.87058823529412</v>
      </c>
      <c r="J491" t="s">
        <v>107</v>
      </c>
      <c r="K491" t="s">
        <v>108</v>
      </c>
      <c r="L491">
        <v>1.1200000000000001</v>
      </c>
      <c r="M491" s="6">
        <f t="shared" si="39"/>
        <v>123.05505882352942</v>
      </c>
      <c r="N491">
        <v>1281934800</v>
      </c>
      <c r="O491">
        <v>1282366800</v>
      </c>
      <c r="P491" s="10">
        <f t="shared" si="36"/>
        <v>40406.208333333336</v>
      </c>
      <c r="Q491" s="10">
        <f t="shared" si="37"/>
        <v>40411.208333333336</v>
      </c>
      <c r="R491" t="b">
        <v>0</v>
      </c>
      <c r="S491" t="b">
        <v>0</v>
      </c>
      <c r="T491" t="s">
        <v>65</v>
      </c>
      <c r="U491" t="s">
        <v>2037</v>
      </c>
      <c r="V491" t="s">
        <v>2049</v>
      </c>
    </row>
    <row r="492" spans="1:22" ht="46.8" x14ac:dyDescent="0.3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5">
        <f t="shared" si="35"/>
        <v>191.5</v>
      </c>
      <c r="G492" t="s">
        <v>20</v>
      </c>
      <c r="H492">
        <v>144</v>
      </c>
      <c r="I492" s="6">
        <f t="shared" si="38"/>
        <v>31.916666666666668</v>
      </c>
      <c r="J492" t="s">
        <v>21</v>
      </c>
      <c r="K492" t="s">
        <v>22</v>
      </c>
      <c r="L492">
        <v>1</v>
      </c>
      <c r="M492" s="6">
        <f t="shared" si="39"/>
        <v>31.916666666666668</v>
      </c>
      <c r="N492">
        <v>1573970400</v>
      </c>
      <c r="O492">
        <v>1574575200</v>
      </c>
      <c r="P492" s="10">
        <f t="shared" si="36"/>
        <v>43786.25</v>
      </c>
      <c r="Q492" s="10">
        <f t="shared" si="37"/>
        <v>43793.25</v>
      </c>
      <c r="R492" t="b">
        <v>0</v>
      </c>
      <c r="S492" t="b">
        <v>0</v>
      </c>
      <c r="T492" t="s">
        <v>1029</v>
      </c>
      <c r="U492" t="s">
        <v>2066</v>
      </c>
      <c r="V492" t="s">
        <v>2067</v>
      </c>
    </row>
    <row r="493" spans="1:22" ht="31.2" x14ac:dyDescent="0.3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5">
        <f t="shared" si="35"/>
        <v>305.34683098591546</v>
      </c>
      <c r="G493" t="s">
        <v>20</v>
      </c>
      <c r="H493">
        <v>2443</v>
      </c>
      <c r="I493" s="6">
        <f t="shared" si="38"/>
        <v>70.993450675399103</v>
      </c>
      <c r="J493" t="s">
        <v>21</v>
      </c>
      <c r="K493" t="s">
        <v>22</v>
      </c>
      <c r="L493">
        <v>1</v>
      </c>
      <c r="M493" s="6">
        <f t="shared" si="39"/>
        <v>70.993450675399103</v>
      </c>
      <c r="N493">
        <v>1372654800</v>
      </c>
      <c r="O493">
        <v>1374901200</v>
      </c>
      <c r="P493" s="10">
        <f t="shared" si="36"/>
        <v>41456.208333333336</v>
      </c>
      <c r="Q493" s="10">
        <f t="shared" si="37"/>
        <v>41482.208333333336</v>
      </c>
      <c r="R493" t="b">
        <v>0</v>
      </c>
      <c r="S493" t="b">
        <v>1</v>
      </c>
      <c r="T493" t="s">
        <v>17</v>
      </c>
      <c r="U493" t="s">
        <v>2035</v>
      </c>
      <c r="V493" t="s">
        <v>2041</v>
      </c>
    </row>
    <row r="494" spans="1:22" ht="31.2" x14ac:dyDescent="0.3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5">
        <f t="shared" si="35"/>
        <v>23.995287958115181</v>
      </c>
      <c r="G494" t="s">
        <v>74</v>
      </c>
      <c r="H494">
        <v>595</v>
      </c>
      <c r="I494" s="6">
        <f t="shared" si="38"/>
        <v>77.026890756302521</v>
      </c>
      <c r="J494" t="s">
        <v>21</v>
      </c>
      <c r="K494" t="s">
        <v>22</v>
      </c>
      <c r="L494">
        <v>1</v>
      </c>
      <c r="M494" s="6">
        <f t="shared" si="39"/>
        <v>77.026890756302521</v>
      </c>
      <c r="N494">
        <v>1275886800</v>
      </c>
      <c r="O494">
        <v>1278910800</v>
      </c>
      <c r="P494" s="10">
        <f t="shared" si="36"/>
        <v>40336.208333333336</v>
      </c>
      <c r="Q494" s="10">
        <f t="shared" si="37"/>
        <v>40371.208333333336</v>
      </c>
      <c r="R494" t="b">
        <v>1</v>
      </c>
      <c r="S494" t="b">
        <v>1</v>
      </c>
      <c r="T494" t="s">
        <v>100</v>
      </c>
      <c r="U494" t="s">
        <v>2039</v>
      </c>
      <c r="V494" t="s">
        <v>2054</v>
      </c>
    </row>
    <row r="495" spans="1:22" ht="31.2" x14ac:dyDescent="0.3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5">
        <f t="shared" si="35"/>
        <v>723.77777777777771</v>
      </c>
      <c r="G495" t="s">
        <v>20</v>
      </c>
      <c r="H495">
        <v>64</v>
      </c>
      <c r="I495" s="6">
        <f t="shared" si="38"/>
        <v>101.78125</v>
      </c>
      <c r="J495" t="s">
        <v>21</v>
      </c>
      <c r="K495" t="s">
        <v>22</v>
      </c>
      <c r="L495">
        <v>1</v>
      </c>
      <c r="M495" s="6">
        <f t="shared" si="39"/>
        <v>101.78125</v>
      </c>
      <c r="N495">
        <v>1561784400</v>
      </c>
      <c r="O495">
        <v>1562907600</v>
      </c>
      <c r="P495" s="10">
        <f t="shared" si="36"/>
        <v>43645.208333333328</v>
      </c>
      <c r="Q495" s="10">
        <f t="shared" si="37"/>
        <v>43658.208333333328</v>
      </c>
      <c r="R495" t="b">
        <v>0</v>
      </c>
      <c r="S495" t="b">
        <v>0</v>
      </c>
      <c r="T495" t="s">
        <v>122</v>
      </c>
      <c r="U495" t="s">
        <v>2056</v>
      </c>
      <c r="V495" t="s">
        <v>2057</v>
      </c>
    </row>
    <row r="496" spans="1:22" ht="31.2" x14ac:dyDescent="0.3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5">
        <f t="shared" si="35"/>
        <v>547.36</v>
      </c>
      <c r="G496" t="s">
        <v>20</v>
      </c>
      <c r="H496">
        <v>268</v>
      </c>
      <c r="I496" s="6">
        <f t="shared" si="38"/>
        <v>51.059701492537314</v>
      </c>
      <c r="J496" t="s">
        <v>21</v>
      </c>
      <c r="K496" t="s">
        <v>22</v>
      </c>
      <c r="L496">
        <v>1</v>
      </c>
      <c r="M496" s="6">
        <f t="shared" si="39"/>
        <v>51.059701492537314</v>
      </c>
      <c r="N496">
        <v>1332392400</v>
      </c>
      <c r="O496">
        <v>1332478800</v>
      </c>
      <c r="P496" s="10">
        <f t="shared" si="36"/>
        <v>40990.208333333336</v>
      </c>
      <c r="Q496" s="10">
        <f t="shared" si="37"/>
        <v>40991.208333333336</v>
      </c>
      <c r="R496" t="b">
        <v>0</v>
      </c>
      <c r="S496" t="b">
        <v>0</v>
      </c>
      <c r="T496" t="s">
        <v>65</v>
      </c>
      <c r="U496" t="s">
        <v>2037</v>
      </c>
      <c r="V496" t="s">
        <v>2049</v>
      </c>
    </row>
    <row r="497" spans="1:22" ht="31.2" x14ac:dyDescent="0.3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5">
        <f t="shared" si="35"/>
        <v>414.49999999999994</v>
      </c>
      <c r="G497" t="s">
        <v>20</v>
      </c>
      <c r="H497">
        <v>195</v>
      </c>
      <c r="I497" s="6">
        <f t="shared" si="38"/>
        <v>68.02051282051282</v>
      </c>
      <c r="J497" t="s">
        <v>36</v>
      </c>
      <c r="K497" t="s">
        <v>37</v>
      </c>
      <c r="L497">
        <v>0.15</v>
      </c>
      <c r="M497" s="6">
        <f t="shared" si="39"/>
        <v>10.203076923076923</v>
      </c>
      <c r="N497">
        <v>1402376400</v>
      </c>
      <c r="O497">
        <v>1402722000</v>
      </c>
      <c r="P497" s="10">
        <f t="shared" si="36"/>
        <v>41800.208333333336</v>
      </c>
      <c r="Q497" s="10">
        <f t="shared" si="37"/>
        <v>41804.208333333336</v>
      </c>
      <c r="R497" t="b">
        <v>0</v>
      </c>
      <c r="S497" t="b">
        <v>0</v>
      </c>
      <c r="T497" t="s">
        <v>33</v>
      </c>
      <c r="U497" t="s">
        <v>2038</v>
      </c>
      <c r="V497" t="s">
        <v>2044</v>
      </c>
    </row>
    <row r="498" spans="1:22" ht="31.2" x14ac:dyDescent="0.3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5">
        <f t="shared" si="35"/>
        <v>0.90696409140369971</v>
      </c>
      <c r="G498" t="s">
        <v>14</v>
      </c>
      <c r="H498">
        <v>54</v>
      </c>
      <c r="I498" s="6">
        <f t="shared" si="38"/>
        <v>30.87037037037037</v>
      </c>
      <c r="J498" t="s">
        <v>21</v>
      </c>
      <c r="K498" t="s">
        <v>22</v>
      </c>
      <c r="L498">
        <v>1</v>
      </c>
      <c r="M498" s="6">
        <f t="shared" si="39"/>
        <v>30.87037037037037</v>
      </c>
      <c r="N498">
        <v>1495342800</v>
      </c>
      <c r="O498">
        <v>1496811600</v>
      </c>
      <c r="P498" s="10">
        <f t="shared" si="36"/>
        <v>42876.208333333328</v>
      </c>
      <c r="Q498" s="10">
        <f t="shared" si="37"/>
        <v>42893.208333333328</v>
      </c>
      <c r="R498" t="b">
        <v>0</v>
      </c>
      <c r="S498" t="b">
        <v>0</v>
      </c>
      <c r="T498" t="s">
        <v>71</v>
      </c>
      <c r="U498" t="s">
        <v>2039</v>
      </c>
      <c r="V498" t="s">
        <v>2051</v>
      </c>
    </row>
    <row r="499" spans="1:22" ht="31.2" x14ac:dyDescent="0.3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5">
        <f t="shared" si="35"/>
        <v>34.173469387755098</v>
      </c>
      <c r="G499" t="s">
        <v>14</v>
      </c>
      <c r="H499">
        <v>120</v>
      </c>
      <c r="I499" s="6">
        <f t="shared" si="38"/>
        <v>27.908333333333335</v>
      </c>
      <c r="J499" t="s">
        <v>21</v>
      </c>
      <c r="K499" t="s">
        <v>22</v>
      </c>
      <c r="L499">
        <v>1</v>
      </c>
      <c r="M499" s="6">
        <f t="shared" si="39"/>
        <v>27.908333333333335</v>
      </c>
      <c r="N499">
        <v>1482213600</v>
      </c>
      <c r="O499">
        <v>1482213600</v>
      </c>
      <c r="P499" s="10">
        <f t="shared" si="36"/>
        <v>42724.25</v>
      </c>
      <c r="Q499" s="10">
        <f t="shared" si="37"/>
        <v>42724.25</v>
      </c>
      <c r="R499" t="b">
        <v>0</v>
      </c>
      <c r="S499" t="b">
        <v>1</v>
      </c>
      <c r="T499" t="s">
        <v>65</v>
      </c>
      <c r="U499" t="s">
        <v>2037</v>
      </c>
      <c r="V499" t="s">
        <v>2049</v>
      </c>
    </row>
    <row r="500" spans="1:22" ht="31.2" x14ac:dyDescent="0.3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5">
        <f t="shared" si="35"/>
        <v>23.948810754912099</v>
      </c>
      <c r="G500" t="s">
        <v>14</v>
      </c>
      <c r="H500">
        <v>579</v>
      </c>
      <c r="I500" s="6">
        <f t="shared" si="38"/>
        <v>79.994818652849744</v>
      </c>
      <c r="J500" t="s">
        <v>36</v>
      </c>
      <c r="K500" t="s">
        <v>37</v>
      </c>
      <c r="L500">
        <v>0.15</v>
      </c>
      <c r="M500" s="6">
        <f t="shared" si="39"/>
        <v>11.999222797927461</v>
      </c>
      <c r="N500">
        <v>1420092000</v>
      </c>
      <c r="O500">
        <v>1420264800</v>
      </c>
      <c r="P500" s="10">
        <f t="shared" si="36"/>
        <v>42005.25</v>
      </c>
      <c r="Q500" s="10">
        <f t="shared" si="37"/>
        <v>42007.25</v>
      </c>
      <c r="R500" t="b">
        <v>0</v>
      </c>
      <c r="S500" t="b">
        <v>0</v>
      </c>
      <c r="T500" t="s">
        <v>28</v>
      </c>
      <c r="U500" t="s">
        <v>2037</v>
      </c>
      <c r="V500" t="s">
        <v>2043</v>
      </c>
    </row>
    <row r="501" spans="1:22" ht="31.2" x14ac:dyDescent="0.3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5">
        <f t="shared" si="35"/>
        <v>48.072649572649574</v>
      </c>
      <c r="G501" t="s">
        <v>14</v>
      </c>
      <c r="H501">
        <v>2072</v>
      </c>
      <c r="I501" s="6">
        <f t="shared" si="38"/>
        <v>38.003378378378379</v>
      </c>
      <c r="J501" t="s">
        <v>21</v>
      </c>
      <c r="K501" t="s">
        <v>22</v>
      </c>
      <c r="L501">
        <v>1</v>
      </c>
      <c r="M501" s="6">
        <f t="shared" si="39"/>
        <v>38.003378378378379</v>
      </c>
      <c r="N501">
        <v>1458018000</v>
      </c>
      <c r="O501">
        <v>1458450000</v>
      </c>
      <c r="P501" s="10">
        <f t="shared" si="36"/>
        <v>42444.208333333328</v>
      </c>
      <c r="Q501" s="10">
        <f t="shared" si="37"/>
        <v>42449.208333333328</v>
      </c>
      <c r="R501" t="b">
        <v>0</v>
      </c>
      <c r="S501" t="b">
        <v>1</v>
      </c>
      <c r="T501" t="s">
        <v>42</v>
      </c>
      <c r="U501" t="s">
        <v>2039</v>
      </c>
      <c r="V501" t="s">
        <v>2045</v>
      </c>
    </row>
    <row r="502" spans="1:22" ht="31.2" x14ac:dyDescent="0.3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5">
        <f t="shared" si="35"/>
        <v>0</v>
      </c>
      <c r="G502" t="s">
        <v>14</v>
      </c>
      <c r="H502">
        <v>0</v>
      </c>
      <c r="I502" s="6">
        <f t="shared" si="38"/>
        <v>0</v>
      </c>
      <c r="J502" t="s">
        <v>21</v>
      </c>
      <c r="K502" t="s">
        <v>22</v>
      </c>
      <c r="L502">
        <v>1</v>
      </c>
      <c r="M502" s="6">
        <f t="shared" si="39"/>
        <v>0</v>
      </c>
      <c r="N502">
        <v>1367384400</v>
      </c>
      <c r="O502">
        <v>1369803600</v>
      </c>
      <c r="P502" s="10">
        <f t="shared" si="36"/>
        <v>41395.208333333336</v>
      </c>
      <c r="Q502" s="10">
        <f t="shared" si="37"/>
        <v>41423.208333333336</v>
      </c>
      <c r="R502" t="b">
        <v>0</v>
      </c>
      <c r="S502" t="b">
        <v>1</v>
      </c>
      <c r="T502" t="s">
        <v>33</v>
      </c>
      <c r="U502" t="s">
        <v>2038</v>
      </c>
      <c r="V502" t="s">
        <v>2044</v>
      </c>
    </row>
    <row r="503" spans="1:22" ht="31.2" x14ac:dyDescent="0.3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5">
        <f t="shared" si="35"/>
        <v>70.145182291666657</v>
      </c>
      <c r="G503" t="s">
        <v>14</v>
      </c>
      <c r="H503">
        <v>1796</v>
      </c>
      <c r="I503" s="6">
        <f t="shared" si="38"/>
        <v>59.990534521158132</v>
      </c>
      <c r="J503" t="s">
        <v>21</v>
      </c>
      <c r="K503" t="s">
        <v>22</v>
      </c>
      <c r="L503">
        <v>1</v>
      </c>
      <c r="M503" s="6">
        <f t="shared" si="39"/>
        <v>59.990534521158132</v>
      </c>
      <c r="N503">
        <v>1363064400</v>
      </c>
      <c r="O503">
        <v>1363237200</v>
      </c>
      <c r="P503" s="10">
        <f t="shared" si="36"/>
        <v>41345.208333333336</v>
      </c>
      <c r="Q503" s="10">
        <f t="shared" si="37"/>
        <v>41347.208333333336</v>
      </c>
      <c r="R503" t="b">
        <v>0</v>
      </c>
      <c r="S503" t="b">
        <v>0</v>
      </c>
      <c r="T503" t="s">
        <v>42</v>
      </c>
      <c r="U503" t="s">
        <v>2039</v>
      </c>
      <c r="V503" t="s">
        <v>2045</v>
      </c>
    </row>
    <row r="504" spans="1:22" ht="31.2" x14ac:dyDescent="0.3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5">
        <f t="shared" si="35"/>
        <v>529.92307692307691</v>
      </c>
      <c r="G504" t="s">
        <v>20</v>
      </c>
      <c r="H504">
        <v>186</v>
      </c>
      <c r="I504" s="6">
        <f t="shared" si="38"/>
        <v>37.037634408602152</v>
      </c>
      <c r="J504" t="s">
        <v>26</v>
      </c>
      <c r="K504" t="s">
        <v>27</v>
      </c>
      <c r="L504">
        <v>0.69</v>
      </c>
      <c r="M504" s="6">
        <f t="shared" si="39"/>
        <v>25.555967741935483</v>
      </c>
      <c r="N504">
        <v>1343365200</v>
      </c>
      <c r="O504">
        <v>1345870800</v>
      </c>
      <c r="P504" s="10">
        <f t="shared" si="36"/>
        <v>41117.208333333336</v>
      </c>
      <c r="Q504" s="10">
        <f t="shared" si="37"/>
        <v>41146.208333333336</v>
      </c>
      <c r="R504" t="b">
        <v>0</v>
      </c>
      <c r="S504" t="b">
        <v>1</v>
      </c>
      <c r="T504" t="s">
        <v>89</v>
      </c>
      <c r="U504" t="s">
        <v>2052</v>
      </c>
      <c r="V504" t="s">
        <v>2053</v>
      </c>
    </row>
    <row r="505" spans="1:22" ht="46.8" x14ac:dyDescent="0.3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5">
        <f t="shared" si="35"/>
        <v>180.32549019607845</v>
      </c>
      <c r="G505" t="s">
        <v>20</v>
      </c>
      <c r="H505">
        <v>460</v>
      </c>
      <c r="I505" s="6">
        <f t="shared" si="38"/>
        <v>99.963043478260872</v>
      </c>
      <c r="J505" t="s">
        <v>21</v>
      </c>
      <c r="K505" t="s">
        <v>22</v>
      </c>
      <c r="L505">
        <v>1</v>
      </c>
      <c r="M505" s="6">
        <f t="shared" si="39"/>
        <v>99.963043478260872</v>
      </c>
      <c r="N505">
        <v>1435726800</v>
      </c>
      <c r="O505">
        <v>1437454800</v>
      </c>
      <c r="P505" s="10">
        <f t="shared" si="36"/>
        <v>42186.208333333328</v>
      </c>
      <c r="Q505" s="10">
        <f t="shared" si="37"/>
        <v>42206.208333333328</v>
      </c>
      <c r="R505" t="b">
        <v>0</v>
      </c>
      <c r="S505" t="b">
        <v>0</v>
      </c>
      <c r="T505" t="s">
        <v>53</v>
      </c>
      <c r="U505" t="s">
        <v>2039</v>
      </c>
      <c r="V505" t="s">
        <v>2047</v>
      </c>
    </row>
    <row r="506" spans="1:22" ht="31.2" x14ac:dyDescent="0.3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5">
        <f t="shared" si="35"/>
        <v>92.320000000000007</v>
      </c>
      <c r="G506" t="s">
        <v>14</v>
      </c>
      <c r="H506">
        <v>62</v>
      </c>
      <c r="I506" s="6">
        <f t="shared" si="38"/>
        <v>111.6774193548387</v>
      </c>
      <c r="J506" t="s">
        <v>107</v>
      </c>
      <c r="K506" t="s">
        <v>108</v>
      </c>
      <c r="L506">
        <v>1.1200000000000001</v>
      </c>
      <c r="M506" s="6">
        <f t="shared" si="39"/>
        <v>125.07870967741935</v>
      </c>
      <c r="N506">
        <v>1431925200</v>
      </c>
      <c r="O506">
        <v>1432011600</v>
      </c>
      <c r="P506" s="10">
        <f t="shared" si="36"/>
        <v>42142.208333333328</v>
      </c>
      <c r="Q506" s="10">
        <f t="shared" si="37"/>
        <v>42143.208333333328</v>
      </c>
      <c r="R506" t="b">
        <v>0</v>
      </c>
      <c r="S506" t="b">
        <v>0</v>
      </c>
      <c r="T506" t="s">
        <v>23</v>
      </c>
      <c r="U506" t="s">
        <v>2036</v>
      </c>
      <c r="V506" t="s">
        <v>2042</v>
      </c>
    </row>
    <row r="507" spans="1:22" ht="31.2" x14ac:dyDescent="0.3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5">
        <f t="shared" si="35"/>
        <v>13.901001112347053</v>
      </c>
      <c r="G507" t="s">
        <v>14</v>
      </c>
      <c r="H507">
        <v>347</v>
      </c>
      <c r="I507" s="6">
        <f t="shared" si="38"/>
        <v>36.014409221902014</v>
      </c>
      <c r="J507" t="s">
        <v>21</v>
      </c>
      <c r="K507" t="s">
        <v>22</v>
      </c>
      <c r="L507">
        <v>1</v>
      </c>
      <c r="M507" s="6">
        <f t="shared" si="39"/>
        <v>36.014409221902014</v>
      </c>
      <c r="N507">
        <v>1362722400</v>
      </c>
      <c r="O507">
        <v>1366347600</v>
      </c>
      <c r="P507" s="10">
        <f t="shared" si="36"/>
        <v>41341.25</v>
      </c>
      <c r="Q507" s="10">
        <f t="shared" si="37"/>
        <v>41383.208333333336</v>
      </c>
      <c r="R507" t="b">
        <v>0</v>
      </c>
      <c r="S507" t="b">
        <v>1</v>
      </c>
      <c r="T507" t="s">
        <v>133</v>
      </c>
      <c r="U507" t="s">
        <v>2040</v>
      </c>
      <c r="V507" t="s">
        <v>2058</v>
      </c>
    </row>
    <row r="508" spans="1:22" ht="31.2" x14ac:dyDescent="0.3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5">
        <f t="shared" si="35"/>
        <v>927.07777777777767</v>
      </c>
      <c r="G508" t="s">
        <v>20</v>
      </c>
      <c r="H508">
        <v>2528</v>
      </c>
      <c r="I508" s="6">
        <f t="shared" si="38"/>
        <v>66.010284810126578</v>
      </c>
      <c r="J508" t="s">
        <v>21</v>
      </c>
      <c r="K508" t="s">
        <v>22</v>
      </c>
      <c r="L508">
        <v>1</v>
      </c>
      <c r="M508" s="6">
        <f t="shared" si="39"/>
        <v>66.010284810126578</v>
      </c>
      <c r="N508">
        <v>1511416800</v>
      </c>
      <c r="O508">
        <v>1512885600</v>
      </c>
      <c r="P508" s="10">
        <f t="shared" si="36"/>
        <v>43062.25</v>
      </c>
      <c r="Q508" s="10">
        <f t="shared" si="37"/>
        <v>43079.25</v>
      </c>
      <c r="R508" t="b">
        <v>0</v>
      </c>
      <c r="S508" t="b">
        <v>1</v>
      </c>
      <c r="T508" t="s">
        <v>33</v>
      </c>
      <c r="U508" t="s">
        <v>2038</v>
      </c>
      <c r="V508" t="s">
        <v>2044</v>
      </c>
    </row>
    <row r="509" spans="1:22" ht="46.8" x14ac:dyDescent="0.3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5">
        <f t="shared" si="35"/>
        <v>39.857142857142861</v>
      </c>
      <c r="G509" t="s">
        <v>14</v>
      </c>
      <c r="H509">
        <v>19</v>
      </c>
      <c r="I509" s="6">
        <f t="shared" si="38"/>
        <v>44.05263157894737</v>
      </c>
      <c r="J509" t="s">
        <v>21</v>
      </c>
      <c r="K509" t="s">
        <v>22</v>
      </c>
      <c r="L509">
        <v>1</v>
      </c>
      <c r="M509" s="6">
        <f t="shared" si="39"/>
        <v>44.05263157894737</v>
      </c>
      <c r="N509">
        <v>1365483600</v>
      </c>
      <c r="O509">
        <v>1369717200</v>
      </c>
      <c r="P509" s="10">
        <f t="shared" si="36"/>
        <v>41373.208333333336</v>
      </c>
      <c r="Q509" s="10">
        <f t="shared" si="37"/>
        <v>41422.208333333336</v>
      </c>
      <c r="R509" t="b">
        <v>0</v>
      </c>
      <c r="S509" t="b">
        <v>1</v>
      </c>
      <c r="T509" t="s">
        <v>28</v>
      </c>
      <c r="U509" t="s">
        <v>2037</v>
      </c>
      <c r="V509" t="s">
        <v>2043</v>
      </c>
    </row>
    <row r="510" spans="1:22" ht="31.2" x14ac:dyDescent="0.3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5">
        <f t="shared" si="35"/>
        <v>112.22929936305732</v>
      </c>
      <c r="G510" t="s">
        <v>20</v>
      </c>
      <c r="H510">
        <v>3657</v>
      </c>
      <c r="I510" s="6">
        <f t="shared" si="38"/>
        <v>52.999726551818434</v>
      </c>
      <c r="J510" t="s">
        <v>21</v>
      </c>
      <c r="K510" t="s">
        <v>22</v>
      </c>
      <c r="L510">
        <v>1</v>
      </c>
      <c r="M510" s="6">
        <f t="shared" si="39"/>
        <v>52.999726551818434</v>
      </c>
      <c r="N510">
        <v>1532840400</v>
      </c>
      <c r="O510">
        <v>1534654800</v>
      </c>
      <c r="P510" s="10">
        <f t="shared" si="36"/>
        <v>43310.208333333328</v>
      </c>
      <c r="Q510" s="10">
        <f t="shared" si="37"/>
        <v>43331.208333333328</v>
      </c>
      <c r="R510" t="b">
        <v>0</v>
      </c>
      <c r="S510" t="b">
        <v>0</v>
      </c>
      <c r="T510" t="s">
        <v>33</v>
      </c>
      <c r="U510" t="s">
        <v>2038</v>
      </c>
      <c r="V510" t="s">
        <v>2044</v>
      </c>
    </row>
    <row r="511" spans="1:22" ht="31.2" x14ac:dyDescent="0.3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5">
        <f t="shared" si="35"/>
        <v>70.925816023738875</v>
      </c>
      <c r="G511" t="s">
        <v>14</v>
      </c>
      <c r="H511">
        <v>1258</v>
      </c>
      <c r="I511" s="6">
        <f t="shared" si="38"/>
        <v>95</v>
      </c>
      <c r="J511" t="s">
        <v>21</v>
      </c>
      <c r="K511" t="s">
        <v>22</v>
      </c>
      <c r="L511">
        <v>1</v>
      </c>
      <c r="M511" s="6">
        <f t="shared" si="39"/>
        <v>95</v>
      </c>
      <c r="N511">
        <v>1336194000</v>
      </c>
      <c r="O511">
        <v>1337058000</v>
      </c>
      <c r="P511" s="10">
        <f t="shared" si="36"/>
        <v>41034.208333333336</v>
      </c>
      <c r="Q511" s="10">
        <f t="shared" si="37"/>
        <v>41044.208333333336</v>
      </c>
      <c r="R511" t="b">
        <v>0</v>
      </c>
      <c r="S511" t="b">
        <v>0</v>
      </c>
      <c r="T511" t="s">
        <v>33</v>
      </c>
      <c r="U511" t="s">
        <v>2038</v>
      </c>
      <c r="V511" t="s">
        <v>2044</v>
      </c>
    </row>
    <row r="512" spans="1:22" ht="31.2" x14ac:dyDescent="0.3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5">
        <f t="shared" si="35"/>
        <v>119.08974358974358</v>
      </c>
      <c r="G512" t="s">
        <v>20</v>
      </c>
      <c r="H512">
        <v>131</v>
      </c>
      <c r="I512" s="6">
        <f t="shared" si="38"/>
        <v>70.908396946564892</v>
      </c>
      <c r="J512" t="s">
        <v>26</v>
      </c>
      <c r="K512" t="s">
        <v>27</v>
      </c>
      <c r="L512">
        <v>0.69</v>
      </c>
      <c r="M512" s="6">
        <f t="shared" si="39"/>
        <v>48.926793893129769</v>
      </c>
      <c r="N512">
        <v>1527742800</v>
      </c>
      <c r="O512">
        <v>1529816400</v>
      </c>
      <c r="P512" s="10">
        <f t="shared" si="36"/>
        <v>43251.208333333328</v>
      </c>
      <c r="Q512" s="10">
        <f t="shared" si="37"/>
        <v>43275.208333333328</v>
      </c>
      <c r="R512" t="b">
        <v>0</v>
      </c>
      <c r="S512" t="b">
        <v>0</v>
      </c>
      <c r="T512" t="s">
        <v>53</v>
      </c>
      <c r="U512" t="s">
        <v>2039</v>
      </c>
      <c r="V512" t="s">
        <v>2047</v>
      </c>
    </row>
    <row r="513" spans="1:22" ht="31.2" x14ac:dyDescent="0.3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5">
        <f t="shared" si="35"/>
        <v>24.017591339648174</v>
      </c>
      <c r="G513" t="s">
        <v>14</v>
      </c>
      <c r="H513">
        <v>362</v>
      </c>
      <c r="I513" s="6">
        <f t="shared" si="38"/>
        <v>98.060773480662988</v>
      </c>
      <c r="J513" t="s">
        <v>21</v>
      </c>
      <c r="K513" t="s">
        <v>22</v>
      </c>
      <c r="L513">
        <v>1</v>
      </c>
      <c r="M513" s="6">
        <f t="shared" si="39"/>
        <v>98.060773480662988</v>
      </c>
      <c r="N513">
        <v>1564030800</v>
      </c>
      <c r="O513">
        <v>1564894800</v>
      </c>
      <c r="P513" s="10">
        <f t="shared" si="36"/>
        <v>43671.208333333328</v>
      </c>
      <c r="Q513" s="10">
        <f t="shared" si="37"/>
        <v>43681.208333333328</v>
      </c>
      <c r="R513" t="b">
        <v>0</v>
      </c>
      <c r="S513" t="b">
        <v>0</v>
      </c>
      <c r="T513" t="s">
        <v>33</v>
      </c>
      <c r="U513" t="s">
        <v>2038</v>
      </c>
      <c r="V513" t="s">
        <v>2044</v>
      </c>
    </row>
    <row r="514" spans="1:22" x14ac:dyDescent="0.3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5">
        <f t="shared" ref="F514:F577" si="40">E514/D514*100</f>
        <v>139.31868131868131</v>
      </c>
      <c r="G514" t="s">
        <v>20</v>
      </c>
      <c r="H514">
        <v>239</v>
      </c>
      <c r="I514" s="6">
        <f t="shared" si="38"/>
        <v>53.046025104602514</v>
      </c>
      <c r="J514" t="s">
        <v>21</v>
      </c>
      <c r="K514" t="s">
        <v>22</v>
      </c>
      <c r="L514">
        <v>1</v>
      </c>
      <c r="M514" s="6">
        <f t="shared" si="39"/>
        <v>53.046025104602514</v>
      </c>
      <c r="N514">
        <v>1404536400</v>
      </c>
      <c r="O514">
        <v>1404622800</v>
      </c>
      <c r="P514" s="10">
        <f t="shared" ref="P514:P577" si="41">(((N514/60)/60)/24)+DATE(1970,1,1)</f>
        <v>41825.208333333336</v>
      </c>
      <c r="Q514" s="10">
        <f t="shared" ref="Q514:Q577" si="42">(((O514/60)/60)/24)+DATE(1970,1,1)</f>
        <v>41826.208333333336</v>
      </c>
      <c r="R514" t="b">
        <v>0</v>
      </c>
      <c r="S514" t="b">
        <v>1</v>
      </c>
      <c r="T514" t="s">
        <v>89</v>
      </c>
      <c r="U514" t="s">
        <v>2052</v>
      </c>
      <c r="V514" t="s">
        <v>2053</v>
      </c>
    </row>
    <row r="515" spans="1:22" ht="31.2" x14ac:dyDescent="0.3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5">
        <f t="shared" si="40"/>
        <v>39.277108433734945</v>
      </c>
      <c r="G515" t="s">
        <v>74</v>
      </c>
      <c r="H515">
        <v>35</v>
      </c>
      <c r="I515" s="6">
        <f t="shared" ref="I515:I578" si="43">IF(ISERROR(E515/H515),0,E515/H515)</f>
        <v>93.142857142857139</v>
      </c>
      <c r="J515" t="s">
        <v>21</v>
      </c>
      <c r="K515" t="s">
        <v>22</v>
      </c>
      <c r="L515">
        <v>1</v>
      </c>
      <c r="M515" s="6">
        <f t="shared" ref="M515:M578" si="44">I515*L515</f>
        <v>93.142857142857139</v>
      </c>
      <c r="N515">
        <v>1284008400</v>
      </c>
      <c r="O515">
        <v>1284181200</v>
      </c>
      <c r="P515" s="10">
        <f t="shared" si="41"/>
        <v>40430.208333333336</v>
      </c>
      <c r="Q515" s="10">
        <f t="shared" si="42"/>
        <v>40432.208333333336</v>
      </c>
      <c r="R515" t="b">
        <v>0</v>
      </c>
      <c r="S515" t="b">
        <v>0</v>
      </c>
      <c r="T515" t="s">
        <v>269</v>
      </c>
      <c r="U515" t="s">
        <v>2039</v>
      </c>
      <c r="V515" t="s">
        <v>2062</v>
      </c>
    </row>
    <row r="516" spans="1:22" ht="31.2" x14ac:dyDescent="0.3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5">
        <f t="shared" si="40"/>
        <v>22.439077144917089</v>
      </c>
      <c r="G516" t="s">
        <v>74</v>
      </c>
      <c r="H516">
        <v>528</v>
      </c>
      <c r="I516" s="6">
        <f t="shared" si="43"/>
        <v>58.945075757575758</v>
      </c>
      <c r="J516" t="s">
        <v>98</v>
      </c>
      <c r="K516" t="s">
        <v>99</v>
      </c>
      <c r="L516">
        <v>1.2</v>
      </c>
      <c r="M516" s="6">
        <f t="shared" si="44"/>
        <v>70.734090909090909</v>
      </c>
      <c r="N516">
        <v>1386309600</v>
      </c>
      <c r="O516">
        <v>1386741600</v>
      </c>
      <c r="P516" s="10">
        <f t="shared" si="41"/>
        <v>41614.25</v>
      </c>
      <c r="Q516" s="10">
        <f t="shared" si="42"/>
        <v>41619.25</v>
      </c>
      <c r="R516" t="b">
        <v>0</v>
      </c>
      <c r="S516" t="b">
        <v>1</v>
      </c>
      <c r="T516" t="s">
        <v>23</v>
      </c>
      <c r="U516" t="s">
        <v>2036</v>
      </c>
      <c r="V516" t="s">
        <v>2042</v>
      </c>
    </row>
    <row r="517" spans="1:22" x14ac:dyDescent="0.3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5">
        <f t="shared" si="40"/>
        <v>55.779069767441861</v>
      </c>
      <c r="G517" t="s">
        <v>14</v>
      </c>
      <c r="H517">
        <v>133</v>
      </c>
      <c r="I517" s="6">
        <f t="shared" si="43"/>
        <v>36.067669172932334</v>
      </c>
      <c r="J517" t="s">
        <v>15</v>
      </c>
      <c r="K517" t="s">
        <v>16</v>
      </c>
      <c r="L517">
        <v>0.74</v>
      </c>
      <c r="M517" s="6">
        <f t="shared" si="44"/>
        <v>26.690075187969928</v>
      </c>
      <c r="N517">
        <v>1324620000</v>
      </c>
      <c r="O517">
        <v>1324792800</v>
      </c>
      <c r="P517" s="10">
        <f t="shared" si="41"/>
        <v>40900.25</v>
      </c>
      <c r="Q517" s="10">
        <f t="shared" si="42"/>
        <v>40902.25</v>
      </c>
      <c r="R517" t="b">
        <v>0</v>
      </c>
      <c r="S517" t="b">
        <v>1</v>
      </c>
      <c r="T517" t="s">
        <v>33</v>
      </c>
      <c r="U517" t="s">
        <v>2038</v>
      </c>
      <c r="V517" t="s">
        <v>2044</v>
      </c>
    </row>
    <row r="518" spans="1:22" ht="31.2" x14ac:dyDescent="0.3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5">
        <f t="shared" si="40"/>
        <v>42.523125996810208</v>
      </c>
      <c r="G518" t="s">
        <v>14</v>
      </c>
      <c r="H518">
        <v>846</v>
      </c>
      <c r="I518" s="6">
        <f t="shared" si="43"/>
        <v>63.030732860520096</v>
      </c>
      <c r="J518" t="s">
        <v>21</v>
      </c>
      <c r="K518" t="s">
        <v>22</v>
      </c>
      <c r="L518">
        <v>1</v>
      </c>
      <c r="M518" s="6">
        <f t="shared" si="44"/>
        <v>63.030732860520096</v>
      </c>
      <c r="N518">
        <v>1281070800</v>
      </c>
      <c r="O518">
        <v>1284354000</v>
      </c>
      <c r="P518" s="10">
        <f t="shared" si="41"/>
        <v>40396.208333333336</v>
      </c>
      <c r="Q518" s="10">
        <f t="shared" si="42"/>
        <v>40434.208333333336</v>
      </c>
      <c r="R518" t="b">
        <v>0</v>
      </c>
      <c r="S518" t="b">
        <v>0</v>
      </c>
      <c r="T518" t="s">
        <v>68</v>
      </c>
      <c r="U518" t="s">
        <v>2040</v>
      </c>
      <c r="V518" t="s">
        <v>2050</v>
      </c>
    </row>
    <row r="519" spans="1:22" ht="31.2" x14ac:dyDescent="0.3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5">
        <f t="shared" si="40"/>
        <v>112.00000000000001</v>
      </c>
      <c r="G519" t="s">
        <v>20</v>
      </c>
      <c r="H519">
        <v>78</v>
      </c>
      <c r="I519" s="6">
        <f t="shared" si="43"/>
        <v>84.717948717948715</v>
      </c>
      <c r="J519" t="s">
        <v>21</v>
      </c>
      <c r="K519" t="s">
        <v>22</v>
      </c>
      <c r="L519">
        <v>1</v>
      </c>
      <c r="M519" s="6">
        <f t="shared" si="44"/>
        <v>84.717948717948715</v>
      </c>
      <c r="N519">
        <v>1493960400</v>
      </c>
      <c r="O519">
        <v>1494392400</v>
      </c>
      <c r="P519" s="10">
        <f t="shared" si="41"/>
        <v>42860.208333333328</v>
      </c>
      <c r="Q519" s="10">
        <f t="shared" si="42"/>
        <v>42865.208333333328</v>
      </c>
      <c r="R519" t="b">
        <v>0</v>
      </c>
      <c r="S519" t="b">
        <v>0</v>
      </c>
      <c r="T519" t="s">
        <v>17</v>
      </c>
      <c r="U519" t="s">
        <v>2035</v>
      </c>
      <c r="V519" t="s">
        <v>2041</v>
      </c>
    </row>
    <row r="520" spans="1:22" ht="31.2" x14ac:dyDescent="0.3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5">
        <f t="shared" si="40"/>
        <v>7.0681818181818183</v>
      </c>
      <c r="G520" t="s">
        <v>14</v>
      </c>
      <c r="H520">
        <v>10</v>
      </c>
      <c r="I520" s="6">
        <f t="shared" si="43"/>
        <v>62.2</v>
      </c>
      <c r="J520" t="s">
        <v>21</v>
      </c>
      <c r="K520" t="s">
        <v>22</v>
      </c>
      <c r="L520">
        <v>1</v>
      </c>
      <c r="M520" s="6">
        <f t="shared" si="44"/>
        <v>62.2</v>
      </c>
      <c r="N520">
        <v>1519365600</v>
      </c>
      <c r="O520">
        <v>1519538400</v>
      </c>
      <c r="P520" s="10">
        <f t="shared" si="41"/>
        <v>43154.25</v>
      </c>
      <c r="Q520" s="10">
        <f t="shared" si="42"/>
        <v>43156.25</v>
      </c>
      <c r="R520" t="b">
        <v>0</v>
      </c>
      <c r="S520" t="b">
        <v>1</v>
      </c>
      <c r="T520" t="s">
        <v>71</v>
      </c>
      <c r="U520" t="s">
        <v>2039</v>
      </c>
      <c r="V520" t="s">
        <v>2051</v>
      </c>
    </row>
    <row r="521" spans="1:22" ht="31.2" x14ac:dyDescent="0.3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5">
        <f t="shared" si="40"/>
        <v>101.74563871693867</v>
      </c>
      <c r="G521" t="s">
        <v>20</v>
      </c>
      <c r="H521">
        <v>1773</v>
      </c>
      <c r="I521" s="6">
        <f t="shared" si="43"/>
        <v>101.97518330513255</v>
      </c>
      <c r="J521" t="s">
        <v>21</v>
      </c>
      <c r="K521" t="s">
        <v>22</v>
      </c>
      <c r="L521">
        <v>1</v>
      </c>
      <c r="M521" s="6">
        <f t="shared" si="44"/>
        <v>101.97518330513255</v>
      </c>
      <c r="N521">
        <v>1420696800</v>
      </c>
      <c r="O521">
        <v>1421906400</v>
      </c>
      <c r="P521" s="10">
        <f t="shared" si="41"/>
        <v>42012.25</v>
      </c>
      <c r="Q521" s="10">
        <f t="shared" si="42"/>
        <v>42026.25</v>
      </c>
      <c r="R521" t="b">
        <v>0</v>
      </c>
      <c r="S521" t="b">
        <v>1</v>
      </c>
      <c r="T521" t="s">
        <v>23</v>
      </c>
      <c r="U521" t="s">
        <v>2036</v>
      </c>
      <c r="V521" t="s">
        <v>2042</v>
      </c>
    </row>
    <row r="522" spans="1:22" ht="31.2" x14ac:dyDescent="0.3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5">
        <f t="shared" si="40"/>
        <v>425.75</v>
      </c>
      <c r="G522" t="s">
        <v>20</v>
      </c>
      <c r="H522">
        <v>32</v>
      </c>
      <c r="I522" s="6">
        <f t="shared" si="43"/>
        <v>106.4375</v>
      </c>
      <c r="J522" t="s">
        <v>21</v>
      </c>
      <c r="K522" t="s">
        <v>22</v>
      </c>
      <c r="L522">
        <v>1</v>
      </c>
      <c r="M522" s="6">
        <f t="shared" si="44"/>
        <v>106.4375</v>
      </c>
      <c r="N522">
        <v>1555650000</v>
      </c>
      <c r="O522">
        <v>1555909200</v>
      </c>
      <c r="P522" s="10">
        <f t="shared" si="41"/>
        <v>43574.208333333328</v>
      </c>
      <c r="Q522" s="10">
        <f t="shared" si="42"/>
        <v>43577.208333333328</v>
      </c>
      <c r="R522" t="b">
        <v>0</v>
      </c>
      <c r="S522" t="b">
        <v>0</v>
      </c>
      <c r="T522" t="s">
        <v>33</v>
      </c>
      <c r="U522" t="s">
        <v>2038</v>
      </c>
      <c r="V522" t="s">
        <v>2044</v>
      </c>
    </row>
    <row r="523" spans="1:22" ht="31.2" x14ac:dyDescent="0.3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5">
        <f t="shared" si="40"/>
        <v>145.53947368421052</v>
      </c>
      <c r="G523" t="s">
        <v>20</v>
      </c>
      <c r="H523">
        <v>369</v>
      </c>
      <c r="I523" s="6">
        <f t="shared" si="43"/>
        <v>29.975609756097562</v>
      </c>
      <c r="J523" t="s">
        <v>21</v>
      </c>
      <c r="K523" t="s">
        <v>22</v>
      </c>
      <c r="L523">
        <v>1</v>
      </c>
      <c r="M523" s="6">
        <f t="shared" si="44"/>
        <v>29.975609756097562</v>
      </c>
      <c r="N523">
        <v>1471928400</v>
      </c>
      <c r="O523">
        <v>1472446800</v>
      </c>
      <c r="P523" s="10">
        <f t="shared" si="41"/>
        <v>42605.208333333328</v>
      </c>
      <c r="Q523" s="10">
        <f t="shared" si="42"/>
        <v>42611.208333333328</v>
      </c>
      <c r="R523" t="b">
        <v>0</v>
      </c>
      <c r="S523" t="b">
        <v>1</v>
      </c>
      <c r="T523" t="s">
        <v>53</v>
      </c>
      <c r="U523" t="s">
        <v>2039</v>
      </c>
      <c r="V523" t="s">
        <v>2047</v>
      </c>
    </row>
    <row r="524" spans="1:22" ht="31.2" x14ac:dyDescent="0.3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5">
        <f t="shared" si="40"/>
        <v>32.453465346534657</v>
      </c>
      <c r="G524" t="s">
        <v>14</v>
      </c>
      <c r="H524">
        <v>191</v>
      </c>
      <c r="I524" s="6">
        <f t="shared" si="43"/>
        <v>85.806282722513089</v>
      </c>
      <c r="J524" t="s">
        <v>21</v>
      </c>
      <c r="K524" t="s">
        <v>22</v>
      </c>
      <c r="L524">
        <v>1</v>
      </c>
      <c r="M524" s="6">
        <f t="shared" si="44"/>
        <v>85.806282722513089</v>
      </c>
      <c r="N524">
        <v>1341291600</v>
      </c>
      <c r="O524">
        <v>1342328400</v>
      </c>
      <c r="P524" s="10">
        <f t="shared" si="41"/>
        <v>41093.208333333336</v>
      </c>
      <c r="Q524" s="10">
        <f t="shared" si="42"/>
        <v>41105.208333333336</v>
      </c>
      <c r="R524" t="b">
        <v>0</v>
      </c>
      <c r="S524" t="b">
        <v>0</v>
      </c>
      <c r="T524" t="s">
        <v>100</v>
      </c>
      <c r="U524" t="s">
        <v>2039</v>
      </c>
      <c r="V524" t="s">
        <v>2054</v>
      </c>
    </row>
    <row r="525" spans="1:22" ht="31.2" x14ac:dyDescent="0.3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5">
        <f t="shared" si="40"/>
        <v>700.33333333333326</v>
      </c>
      <c r="G525" t="s">
        <v>20</v>
      </c>
      <c r="H525">
        <v>89</v>
      </c>
      <c r="I525" s="6">
        <f t="shared" si="43"/>
        <v>70.82022471910112</v>
      </c>
      <c r="J525" t="s">
        <v>21</v>
      </c>
      <c r="K525" t="s">
        <v>22</v>
      </c>
      <c r="L525">
        <v>1</v>
      </c>
      <c r="M525" s="6">
        <f t="shared" si="44"/>
        <v>70.82022471910112</v>
      </c>
      <c r="N525">
        <v>1267682400</v>
      </c>
      <c r="O525">
        <v>1268114400</v>
      </c>
      <c r="P525" s="10">
        <f t="shared" si="41"/>
        <v>40241.25</v>
      </c>
      <c r="Q525" s="10">
        <f t="shared" si="42"/>
        <v>40246.25</v>
      </c>
      <c r="R525" t="b">
        <v>0</v>
      </c>
      <c r="S525" t="b">
        <v>0</v>
      </c>
      <c r="T525" t="s">
        <v>100</v>
      </c>
      <c r="U525" t="s">
        <v>2039</v>
      </c>
      <c r="V525" t="s">
        <v>2054</v>
      </c>
    </row>
    <row r="526" spans="1:22" ht="31.2" x14ac:dyDescent="0.3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5">
        <f t="shared" si="40"/>
        <v>83.904860392967933</v>
      </c>
      <c r="G526" t="s">
        <v>14</v>
      </c>
      <c r="H526">
        <v>1979</v>
      </c>
      <c r="I526" s="6">
        <f t="shared" si="43"/>
        <v>40.998484082870135</v>
      </c>
      <c r="J526" t="s">
        <v>21</v>
      </c>
      <c r="K526" t="s">
        <v>22</v>
      </c>
      <c r="L526">
        <v>1</v>
      </c>
      <c r="M526" s="6">
        <f t="shared" si="44"/>
        <v>40.998484082870135</v>
      </c>
      <c r="N526">
        <v>1272258000</v>
      </c>
      <c r="O526">
        <v>1273381200</v>
      </c>
      <c r="P526" s="10">
        <f t="shared" si="41"/>
        <v>40294.208333333336</v>
      </c>
      <c r="Q526" s="10">
        <f t="shared" si="42"/>
        <v>40307.208333333336</v>
      </c>
      <c r="R526" t="b">
        <v>0</v>
      </c>
      <c r="S526" t="b">
        <v>0</v>
      </c>
      <c r="T526" t="s">
        <v>33</v>
      </c>
      <c r="U526" t="s">
        <v>2038</v>
      </c>
      <c r="V526" t="s">
        <v>2044</v>
      </c>
    </row>
    <row r="527" spans="1:22" ht="31.2" x14ac:dyDescent="0.3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5">
        <f t="shared" si="40"/>
        <v>84.19047619047619</v>
      </c>
      <c r="G527" t="s">
        <v>14</v>
      </c>
      <c r="H527">
        <v>63</v>
      </c>
      <c r="I527" s="6">
        <f t="shared" si="43"/>
        <v>28.063492063492063</v>
      </c>
      <c r="J527" t="s">
        <v>21</v>
      </c>
      <c r="K527" t="s">
        <v>22</v>
      </c>
      <c r="L527">
        <v>1</v>
      </c>
      <c r="M527" s="6">
        <f t="shared" si="44"/>
        <v>28.063492063492063</v>
      </c>
      <c r="N527">
        <v>1290492000</v>
      </c>
      <c r="O527">
        <v>1290837600</v>
      </c>
      <c r="P527" s="10">
        <f t="shared" si="41"/>
        <v>40505.25</v>
      </c>
      <c r="Q527" s="10">
        <f t="shared" si="42"/>
        <v>40509.25</v>
      </c>
      <c r="R527" t="b">
        <v>0</v>
      </c>
      <c r="S527" t="b">
        <v>0</v>
      </c>
      <c r="T527" t="s">
        <v>65</v>
      </c>
      <c r="U527" t="s">
        <v>2037</v>
      </c>
      <c r="V527" t="s">
        <v>2049</v>
      </c>
    </row>
    <row r="528" spans="1:22" ht="46.8" x14ac:dyDescent="0.3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5">
        <f t="shared" si="40"/>
        <v>155.95180722891567</v>
      </c>
      <c r="G528" t="s">
        <v>20</v>
      </c>
      <c r="H528">
        <v>147</v>
      </c>
      <c r="I528" s="6">
        <f t="shared" si="43"/>
        <v>88.054421768707485</v>
      </c>
      <c r="J528" t="s">
        <v>21</v>
      </c>
      <c r="K528" t="s">
        <v>22</v>
      </c>
      <c r="L528">
        <v>1</v>
      </c>
      <c r="M528" s="6">
        <f t="shared" si="44"/>
        <v>88.054421768707485</v>
      </c>
      <c r="N528">
        <v>1451109600</v>
      </c>
      <c r="O528">
        <v>1454306400</v>
      </c>
      <c r="P528" s="10">
        <f t="shared" si="41"/>
        <v>42364.25</v>
      </c>
      <c r="Q528" s="10">
        <f t="shared" si="42"/>
        <v>42401.25</v>
      </c>
      <c r="R528" t="b">
        <v>0</v>
      </c>
      <c r="S528" t="b">
        <v>1</v>
      </c>
      <c r="T528" t="s">
        <v>33</v>
      </c>
      <c r="U528" t="s">
        <v>2038</v>
      </c>
      <c r="V528" t="s">
        <v>2044</v>
      </c>
    </row>
    <row r="529" spans="1:22" ht="31.2" x14ac:dyDescent="0.3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5">
        <f t="shared" si="40"/>
        <v>99.619450317124731</v>
      </c>
      <c r="G529" t="s">
        <v>14</v>
      </c>
      <c r="H529">
        <v>6080</v>
      </c>
      <c r="I529" s="6">
        <f t="shared" si="43"/>
        <v>31</v>
      </c>
      <c r="J529" t="s">
        <v>15</v>
      </c>
      <c r="K529" t="s">
        <v>16</v>
      </c>
      <c r="L529">
        <v>0.74</v>
      </c>
      <c r="M529" s="6">
        <f t="shared" si="44"/>
        <v>22.94</v>
      </c>
      <c r="N529">
        <v>1454652000</v>
      </c>
      <c r="O529">
        <v>1457762400</v>
      </c>
      <c r="P529" s="10">
        <f t="shared" si="41"/>
        <v>42405.25</v>
      </c>
      <c r="Q529" s="10">
        <f t="shared" si="42"/>
        <v>42441.25</v>
      </c>
      <c r="R529" t="b">
        <v>0</v>
      </c>
      <c r="S529" t="b">
        <v>0</v>
      </c>
      <c r="T529" t="s">
        <v>71</v>
      </c>
      <c r="U529" t="s">
        <v>2039</v>
      </c>
      <c r="V529" t="s">
        <v>2051</v>
      </c>
    </row>
    <row r="530" spans="1:22" ht="31.2" x14ac:dyDescent="0.3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5">
        <f t="shared" si="40"/>
        <v>80.300000000000011</v>
      </c>
      <c r="G530" t="s">
        <v>14</v>
      </c>
      <c r="H530">
        <v>80</v>
      </c>
      <c r="I530" s="6">
        <f t="shared" si="43"/>
        <v>90.337500000000006</v>
      </c>
      <c r="J530" t="s">
        <v>40</v>
      </c>
      <c r="K530" t="s">
        <v>41</v>
      </c>
      <c r="L530">
        <v>1.35</v>
      </c>
      <c r="M530" s="6">
        <f t="shared" si="44"/>
        <v>121.95562500000001</v>
      </c>
      <c r="N530">
        <v>1385186400</v>
      </c>
      <c r="O530">
        <v>1389074400</v>
      </c>
      <c r="P530" s="10">
        <f t="shared" si="41"/>
        <v>41601.25</v>
      </c>
      <c r="Q530" s="10">
        <f t="shared" si="42"/>
        <v>41646.25</v>
      </c>
      <c r="R530" t="b">
        <v>0</v>
      </c>
      <c r="S530" t="b">
        <v>0</v>
      </c>
      <c r="T530" t="s">
        <v>60</v>
      </c>
      <c r="U530" t="s">
        <v>2036</v>
      </c>
      <c r="V530" t="s">
        <v>2048</v>
      </c>
    </row>
    <row r="531" spans="1:22" ht="31.2" x14ac:dyDescent="0.3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5">
        <f t="shared" si="40"/>
        <v>11.254901960784313</v>
      </c>
      <c r="G531" t="s">
        <v>14</v>
      </c>
      <c r="H531">
        <v>9</v>
      </c>
      <c r="I531" s="6">
        <f t="shared" si="43"/>
        <v>63.777777777777779</v>
      </c>
      <c r="J531" t="s">
        <v>21</v>
      </c>
      <c r="K531" t="s">
        <v>22</v>
      </c>
      <c r="L531">
        <v>1</v>
      </c>
      <c r="M531" s="6">
        <f t="shared" si="44"/>
        <v>63.777777777777779</v>
      </c>
      <c r="N531">
        <v>1399698000</v>
      </c>
      <c r="O531">
        <v>1402117200</v>
      </c>
      <c r="P531" s="10">
        <f t="shared" si="41"/>
        <v>41769.208333333336</v>
      </c>
      <c r="Q531" s="10">
        <f t="shared" si="42"/>
        <v>41797.208333333336</v>
      </c>
      <c r="R531" t="b">
        <v>0</v>
      </c>
      <c r="S531" t="b">
        <v>0</v>
      </c>
      <c r="T531" t="s">
        <v>89</v>
      </c>
      <c r="U531" t="s">
        <v>2052</v>
      </c>
      <c r="V531" t="s">
        <v>2053</v>
      </c>
    </row>
    <row r="532" spans="1:22" ht="31.2" x14ac:dyDescent="0.3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5">
        <f t="shared" si="40"/>
        <v>91.740952380952379</v>
      </c>
      <c r="G532" t="s">
        <v>14</v>
      </c>
      <c r="H532">
        <v>1784</v>
      </c>
      <c r="I532" s="6">
        <f t="shared" si="43"/>
        <v>53.995515695067262</v>
      </c>
      <c r="J532" t="s">
        <v>21</v>
      </c>
      <c r="K532" t="s">
        <v>22</v>
      </c>
      <c r="L532">
        <v>1</v>
      </c>
      <c r="M532" s="6">
        <f t="shared" si="44"/>
        <v>53.995515695067262</v>
      </c>
      <c r="N532">
        <v>1283230800</v>
      </c>
      <c r="O532">
        <v>1284440400</v>
      </c>
      <c r="P532" s="10">
        <f t="shared" si="41"/>
        <v>40421.208333333336</v>
      </c>
      <c r="Q532" s="10">
        <f t="shared" si="42"/>
        <v>40435.208333333336</v>
      </c>
      <c r="R532" t="b">
        <v>0</v>
      </c>
      <c r="S532" t="b">
        <v>1</v>
      </c>
      <c r="T532" t="s">
        <v>119</v>
      </c>
      <c r="U532" t="s">
        <v>2040</v>
      </c>
      <c r="V532" t="s">
        <v>2055</v>
      </c>
    </row>
    <row r="533" spans="1:22" ht="46.8" x14ac:dyDescent="0.3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5">
        <f t="shared" si="40"/>
        <v>95.521156936261391</v>
      </c>
      <c r="G533" t="s">
        <v>47</v>
      </c>
      <c r="H533">
        <v>3640</v>
      </c>
      <c r="I533" s="6">
        <f t="shared" si="43"/>
        <v>48.993956043956047</v>
      </c>
      <c r="J533" t="s">
        <v>98</v>
      </c>
      <c r="K533" t="s">
        <v>99</v>
      </c>
      <c r="L533">
        <v>1.2</v>
      </c>
      <c r="M533" s="6">
        <f t="shared" si="44"/>
        <v>58.792747252747255</v>
      </c>
      <c r="N533">
        <v>1384149600</v>
      </c>
      <c r="O533">
        <v>1388988000</v>
      </c>
      <c r="P533" s="10">
        <f t="shared" si="41"/>
        <v>41589.25</v>
      </c>
      <c r="Q533" s="10">
        <f t="shared" si="42"/>
        <v>41645.25</v>
      </c>
      <c r="R533" t="b">
        <v>0</v>
      </c>
      <c r="S533" t="b">
        <v>0</v>
      </c>
      <c r="T533" t="s">
        <v>89</v>
      </c>
      <c r="U533" t="s">
        <v>2052</v>
      </c>
      <c r="V533" t="s">
        <v>2053</v>
      </c>
    </row>
    <row r="534" spans="1:22" ht="31.2" x14ac:dyDescent="0.3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5">
        <f t="shared" si="40"/>
        <v>502.87499999999994</v>
      </c>
      <c r="G534" t="s">
        <v>20</v>
      </c>
      <c r="H534">
        <v>126</v>
      </c>
      <c r="I534" s="6">
        <f t="shared" si="43"/>
        <v>63.857142857142854</v>
      </c>
      <c r="J534" t="s">
        <v>15</v>
      </c>
      <c r="K534" t="s">
        <v>16</v>
      </c>
      <c r="L534">
        <v>0.74</v>
      </c>
      <c r="M534" s="6">
        <f t="shared" si="44"/>
        <v>47.254285714285714</v>
      </c>
      <c r="N534">
        <v>1516860000</v>
      </c>
      <c r="O534">
        <v>1516946400</v>
      </c>
      <c r="P534" s="10">
        <f t="shared" si="41"/>
        <v>43125.25</v>
      </c>
      <c r="Q534" s="10">
        <f t="shared" si="42"/>
        <v>43126.25</v>
      </c>
      <c r="R534" t="b">
        <v>0</v>
      </c>
      <c r="S534" t="b">
        <v>0</v>
      </c>
      <c r="T534" t="s">
        <v>33</v>
      </c>
      <c r="U534" t="s">
        <v>2038</v>
      </c>
      <c r="V534" t="s">
        <v>2044</v>
      </c>
    </row>
    <row r="535" spans="1:22" ht="31.2" x14ac:dyDescent="0.3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5">
        <f t="shared" si="40"/>
        <v>159.24394463667818</v>
      </c>
      <c r="G535" t="s">
        <v>20</v>
      </c>
      <c r="H535">
        <v>2218</v>
      </c>
      <c r="I535" s="6">
        <f t="shared" si="43"/>
        <v>82.996393146979258</v>
      </c>
      <c r="J535" t="s">
        <v>40</v>
      </c>
      <c r="K535" t="s">
        <v>41</v>
      </c>
      <c r="L535">
        <v>1.35</v>
      </c>
      <c r="M535" s="6">
        <f t="shared" si="44"/>
        <v>112.04513074842201</v>
      </c>
      <c r="N535">
        <v>1374642000</v>
      </c>
      <c r="O535">
        <v>1377752400</v>
      </c>
      <c r="P535" s="10">
        <f t="shared" si="41"/>
        <v>41479.208333333336</v>
      </c>
      <c r="Q535" s="10">
        <f t="shared" si="42"/>
        <v>41515.208333333336</v>
      </c>
      <c r="R535" t="b">
        <v>0</v>
      </c>
      <c r="S535" t="b">
        <v>0</v>
      </c>
      <c r="T535" t="s">
        <v>60</v>
      </c>
      <c r="U535" t="s">
        <v>2036</v>
      </c>
      <c r="V535" t="s">
        <v>2048</v>
      </c>
    </row>
    <row r="536" spans="1:22" ht="31.2" x14ac:dyDescent="0.3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5">
        <f t="shared" si="40"/>
        <v>15.022446689113355</v>
      </c>
      <c r="G536" t="s">
        <v>14</v>
      </c>
      <c r="H536">
        <v>243</v>
      </c>
      <c r="I536" s="6">
        <f t="shared" si="43"/>
        <v>55.08230452674897</v>
      </c>
      <c r="J536" t="s">
        <v>21</v>
      </c>
      <c r="K536" t="s">
        <v>22</v>
      </c>
      <c r="L536">
        <v>1</v>
      </c>
      <c r="M536" s="6">
        <f t="shared" si="44"/>
        <v>55.08230452674897</v>
      </c>
      <c r="N536">
        <v>1534482000</v>
      </c>
      <c r="O536">
        <v>1534568400</v>
      </c>
      <c r="P536" s="10">
        <f t="shared" si="41"/>
        <v>43329.208333333328</v>
      </c>
      <c r="Q536" s="10">
        <f t="shared" si="42"/>
        <v>43330.208333333328</v>
      </c>
      <c r="R536" t="b">
        <v>0</v>
      </c>
      <c r="S536" t="b">
        <v>1</v>
      </c>
      <c r="T536" t="s">
        <v>53</v>
      </c>
      <c r="U536" t="s">
        <v>2039</v>
      </c>
      <c r="V536" t="s">
        <v>2047</v>
      </c>
    </row>
    <row r="537" spans="1:22" ht="31.2" x14ac:dyDescent="0.3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5">
        <f t="shared" si="40"/>
        <v>482.03846153846149</v>
      </c>
      <c r="G537" t="s">
        <v>20</v>
      </c>
      <c r="H537">
        <v>202</v>
      </c>
      <c r="I537" s="6">
        <f t="shared" si="43"/>
        <v>62.044554455445542</v>
      </c>
      <c r="J537" t="s">
        <v>107</v>
      </c>
      <c r="K537" t="s">
        <v>108</v>
      </c>
      <c r="L537">
        <v>1.1200000000000001</v>
      </c>
      <c r="M537" s="6">
        <f t="shared" si="44"/>
        <v>69.489900990099017</v>
      </c>
      <c r="N537">
        <v>1528434000</v>
      </c>
      <c r="O537">
        <v>1528606800</v>
      </c>
      <c r="P537" s="10">
        <f t="shared" si="41"/>
        <v>43259.208333333328</v>
      </c>
      <c r="Q537" s="10">
        <f t="shared" si="42"/>
        <v>43261.208333333328</v>
      </c>
      <c r="R537" t="b">
        <v>0</v>
      </c>
      <c r="S537" t="b">
        <v>1</v>
      </c>
      <c r="T537" t="s">
        <v>33</v>
      </c>
      <c r="U537" t="s">
        <v>2038</v>
      </c>
      <c r="V537" t="s">
        <v>2044</v>
      </c>
    </row>
    <row r="538" spans="1:22" ht="31.2" x14ac:dyDescent="0.3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5">
        <f t="shared" si="40"/>
        <v>149.96938775510205</v>
      </c>
      <c r="G538" t="s">
        <v>20</v>
      </c>
      <c r="H538">
        <v>140</v>
      </c>
      <c r="I538" s="6">
        <f t="shared" si="43"/>
        <v>104.97857142857143</v>
      </c>
      <c r="J538" t="s">
        <v>107</v>
      </c>
      <c r="K538" t="s">
        <v>108</v>
      </c>
      <c r="L538">
        <v>1.1200000000000001</v>
      </c>
      <c r="M538" s="6">
        <f t="shared" si="44"/>
        <v>117.57600000000001</v>
      </c>
      <c r="N538">
        <v>1282626000</v>
      </c>
      <c r="O538">
        <v>1284872400</v>
      </c>
      <c r="P538" s="10">
        <f t="shared" si="41"/>
        <v>40414.208333333336</v>
      </c>
      <c r="Q538" s="10">
        <f t="shared" si="42"/>
        <v>40440.208333333336</v>
      </c>
      <c r="R538" t="b">
        <v>0</v>
      </c>
      <c r="S538" t="b">
        <v>0</v>
      </c>
      <c r="T538" t="s">
        <v>119</v>
      </c>
      <c r="U538" t="s">
        <v>2040</v>
      </c>
      <c r="V538" t="s">
        <v>2055</v>
      </c>
    </row>
    <row r="539" spans="1:22" ht="31.2" x14ac:dyDescent="0.3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5">
        <f t="shared" si="40"/>
        <v>117.22156398104266</v>
      </c>
      <c r="G539" t="s">
        <v>20</v>
      </c>
      <c r="H539">
        <v>1052</v>
      </c>
      <c r="I539" s="6">
        <f t="shared" si="43"/>
        <v>94.044676806083643</v>
      </c>
      <c r="J539" t="s">
        <v>36</v>
      </c>
      <c r="K539" t="s">
        <v>37</v>
      </c>
      <c r="L539">
        <v>0.15</v>
      </c>
      <c r="M539" s="6">
        <f t="shared" si="44"/>
        <v>14.106701520912546</v>
      </c>
      <c r="N539">
        <v>1535605200</v>
      </c>
      <c r="O539">
        <v>1537592400</v>
      </c>
      <c r="P539" s="10">
        <f t="shared" si="41"/>
        <v>43342.208333333328</v>
      </c>
      <c r="Q539" s="10">
        <f t="shared" si="42"/>
        <v>43365.208333333328</v>
      </c>
      <c r="R539" t="b">
        <v>1</v>
      </c>
      <c r="S539" t="b">
        <v>1</v>
      </c>
      <c r="T539" t="s">
        <v>42</v>
      </c>
      <c r="U539" t="s">
        <v>2039</v>
      </c>
      <c r="V539" t="s">
        <v>2045</v>
      </c>
    </row>
    <row r="540" spans="1:22" ht="31.2" x14ac:dyDescent="0.3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5">
        <f t="shared" si="40"/>
        <v>37.695968274950431</v>
      </c>
      <c r="G540" t="s">
        <v>14</v>
      </c>
      <c r="H540">
        <v>1296</v>
      </c>
      <c r="I540" s="6">
        <f t="shared" si="43"/>
        <v>44.007716049382715</v>
      </c>
      <c r="J540" t="s">
        <v>21</v>
      </c>
      <c r="K540" t="s">
        <v>22</v>
      </c>
      <c r="L540">
        <v>1</v>
      </c>
      <c r="M540" s="6">
        <f t="shared" si="44"/>
        <v>44.007716049382715</v>
      </c>
      <c r="N540">
        <v>1379826000</v>
      </c>
      <c r="O540">
        <v>1381208400</v>
      </c>
      <c r="P540" s="10">
        <f t="shared" si="41"/>
        <v>41539.208333333336</v>
      </c>
      <c r="Q540" s="10">
        <f t="shared" si="42"/>
        <v>41555.208333333336</v>
      </c>
      <c r="R540" t="b">
        <v>0</v>
      </c>
      <c r="S540" t="b">
        <v>0</v>
      </c>
      <c r="T540" t="s">
        <v>292</v>
      </c>
      <c r="U540" t="s">
        <v>2052</v>
      </c>
      <c r="V540" t="s">
        <v>2063</v>
      </c>
    </row>
    <row r="541" spans="1:22" ht="31.2" x14ac:dyDescent="0.3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5">
        <f t="shared" si="40"/>
        <v>72.653061224489804</v>
      </c>
      <c r="G541" t="s">
        <v>14</v>
      </c>
      <c r="H541">
        <v>77</v>
      </c>
      <c r="I541" s="6">
        <f t="shared" si="43"/>
        <v>92.467532467532465</v>
      </c>
      <c r="J541" t="s">
        <v>21</v>
      </c>
      <c r="K541" t="s">
        <v>22</v>
      </c>
      <c r="L541">
        <v>1</v>
      </c>
      <c r="M541" s="6">
        <f t="shared" si="44"/>
        <v>92.467532467532465</v>
      </c>
      <c r="N541">
        <v>1561957200</v>
      </c>
      <c r="O541">
        <v>1562475600</v>
      </c>
      <c r="P541" s="10">
        <f t="shared" si="41"/>
        <v>43647.208333333328</v>
      </c>
      <c r="Q541" s="10">
        <f t="shared" si="42"/>
        <v>43653.208333333328</v>
      </c>
      <c r="R541" t="b">
        <v>0</v>
      </c>
      <c r="S541" t="b">
        <v>1</v>
      </c>
      <c r="T541" t="s">
        <v>17</v>
      </c>
      <c r="U541" t="s">
        <v>2035</v>
      </c>
      <c r="V541" t="s">
        <v>2041</v>
      </c>
    </row>
    <row r="542" spans="1:22" ht="31.2" x14ac:dyDescent="0.3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5">
        <f t="shared" si="40"/>
        <v>265.98113207547169</v>
      </c>
      <c r="G542" t="s">
        <v>20</v>
      </c>
      <c r="H542">
        <v>247</v>
      </c>
      <c r="I542" s="6">
        <f t="shared" si="43"/>
        <v>57.072874493927124</v>
      </c>
      <c r="J542" t="s">
        <v>21</v>
      </c>
      <c r="K542" t="s">
        <v>22</v>
      </c>
      <c r="L542">
        <v>1</v>
      </c>
      <c r="M542" s="6">
        <f t="shared" si="44"/>
        <v>57.072874493927124</v>
      </c>
      <c r="N542">
        <v>1525496400</v>
      </c>
      <c r="O542">
        <v>1527397200</v>
      </c>
      <c r="P542" s="10">
        <f t="shared" si="41"/>
        <v>43225.208333333328</v>
      </c>
      <c r="Q542" s="10">
        <f t="shared" si="42"/>
        <v>43247.208333333328</v>
      </c>
      <c r="R542" t="b">
        <v>0</v>
      </c>
      <c r="S542" t="b">
        <v>0</v>
      </c>
      <c r="T542" t="s">
        <v>122</v>
      </c>
      <c r="U542" t="s">
        <v>2056</v>
      </c>
      <c r="V542" t="s">
        <v>2057</v>
      </c>
    </row>
    <row r="543" spans="1:22" ht="31.2" x14ac:dyDescent="0.3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5">
        <f t="shared" si="40"/>
        <v>24.205617977528089</v>
      </c>
      <c r="G543" t="s">
        <v>14</v>
      </c>
      <c r="H543">
        <v>395</v>
      </c>
      <c r="I543" s="6">
        <f t="shared" si="43"/>
        <v>109.07848101265823</v>
      </c>
      <c r="J543" t="s">
        <v>107</v>
      </c>
      <c r="K543" t="s">
        <v>108</v>
      </c>
      <c r="L543">
        <v>1.1200000000000001</v>
      </c>
      <c r="M543" s="6">
        <f t="shared" si="44"/>
        <v>122.16789873417723</v>
      </c>
      <c r="N543">
        <v>1433912400</v>
      </c>
      <c r="O543">
        <v>1436158800</v>
      </c>
      <c r="P543" s="10">
        <f t="shared" si="41"/>
        <v>42165.208333333328</v>
      </c>
      <c r="Q543" s="10">
        <f t="shared" si="42"/>
        <v>42191.208333333328</v>
      </c>
      <c r="R543" t="b">
        <v>0</v>
      </c>
      <c r="S543" t="b">
        <v>0</v>
      </c>
      <c r="T543" t="s">
        <v>292</v>
      </c>
      <c r="U543" t="s">
        <v>2052</v>
      </c>
      <c r="V543" t="s">
        <v>2063</v>
      </c>
    </row>
    <row r="544" spans="1:22" ht="31.2" x14ac:dyDescent="0.3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5">
        <f t="shared" si="40"/>
        <v>2.5064935064935066</v>
      </c>
      <c r="G544" t="s">
        <v>14</v>
      </c>
      <c r="H544">
        <v>49</v>
      </c>
      <c r="I544" s="6">
        <f t="shared" si="43"/>
        <v>39.387755102040813</v>
      </c>
      <c r="J544" t="s">
        <v>40</v>
      </c>
      <c r="K544" t="s">
        <v>41</v>
      </c>
      <c r="L544">
        <v>1.35</v>
      </c>
      <c r="M544" s="6">
        <f t="shared" si="44"/>
        <v>53.173469387755098</v>
      </c>
      <c r="N544">
        <v>1453442400</v>
      </c>
      <c r="O544">
        <v>1456034400</v>
      </c>
      <c r="P544" s="10">
        <f t="shared" si="41"/>
        <v>42391.25</v>
      </c>
      <c r="Q544" s="10">
        <f t="shared" si="42"/>
        <v>42421.25</v>
      </c>
      <c r="R544" t="b">
        <v>0</v>
      </c>
      <c r="S544" t="b">
        <v>0</v>
      </c>
      <c r="T544" t="s">
        <v>60</v>
      </c>
      <c r="U544" t="s">
        <v>2036</v>
      </c>
      <c r="V544" t="s">
        <v>2048</v>
      </c>
    </row>
    <row r="545" spans="1:22" ht="31.2" x14ac:dyDescent="0.3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5">
        <f t="shared" si="40"/>
        <v>16.329799764428738</v>
      </c>
      <c r="G545" t="s">
        <v>14</v>
      </c>
      <c r="H545">
        <v>180</v>
      </c>
      <c r="I545" s="6">
        <f t="shared" si="43"/>
        <v>77.022222222222226</v>
      </c>
      <c r="J545" t="s">
        <v>21</v>
      </c>
      <c r="K545" t="s">
        <v>22</v>
      </c>
      <c r="L545">
        <v>1</v>
      </c>
      <c r="M545" s="6">
        <f t="shared" si="44"/>
        <v>77.022222222222226</v>
      </c>
      <c r="N545">
        <v>1378875600</v>
      </c>
      <c r="O545">
        <v>1380171600</v>
      </c>
      <c r="P545" s="10">
        <f t="shared" si="41"/>
        <v>41528.208333333336</v>
      </c>
      <c r="Q545" s="10">
        <f t="shared" si="42"/>
        <v>41543.208333333336</v>
      </c>
      <c r="R545" t="b">
        <v>0</v>
      </c>
      <c r="S545" t="b">
        <v>0</v>
      </c>
      <c r="T545" t="s">
        <v>89</v>
      </c>
      <c r="U545" t="s">
        <v>2052</v>
      </c>
      <c r="V545" t="s">
        <v>2053</v>
      </c>
    </row>
    <row r="546" spans="1:22" ht="31.2" x14ac:dyDescent="0.3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5">
        <f t="shared" si="40"/>
        <v>276.5</v>
      </c>
      <c r="G546" t="s">
        <v>20</v>
      </c>
      <c r="H546">
        <v>84</v>
      </c>
      <c r="I546" s="6">
        <f t="shared" si="43"/>
        <v>92.166666666666671</v>
      </c>
      <c r="J546" t="s">
        <v>21</v>
      </c>
      <c r="K546" t="s">
        <v>22</v>
      </c>
      <c r="L546">
        <v>1</v>
      </c>
      <c r="M546" s="6">
        <f t="shared" si="44"/>
        <v>92.166666666666671</v>
      </c>
      <c r="N546">
        <v>1452232800</v>
      </c>
      <c r="O546">
        <v>1453356000</v>
      </c>
      <c r="P546" s="10">
        <f t="shared" si="41"/>
        <v>42377.25</v>
      </c>
      <c r="Q546" s="10">
        <f t="shared" si="42"/>
        <v>42390.25</v>
      </c>
      <c r="R546" t="b">
        <v>0</v>
      </c>
      <c r="S546" t="b">
        <v>0</v>
      </c>
      <c r="T546" t="s">
        <v>23</v>
      </c>
      <c r="U546" t="s">
        <v>2036</v>
      </c>
      <c r="V546" t="s">
        <v>2042</v>
      </c>
    </row>
    <row r="547" spans="1:22" ht="31.2" x14ac:dyDescent="0.3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5">
        <f t="shared" si="40"/>
        <v>88.803571428571431</v>
      </c>
      <c r="G547" t="s">
        <v>14</v>
      </c>
      <c r="H547">
        <v>2690</v>
      </c>
      <c r="I547" s="6">
        <f t="shared" si="43"/>
        <v>61.007063197026021</v>
      </c>
      <c r="J547" t="s">
        <v>21</v>
      </c>
      <c r="K547" t="s">
        <v>22</v>
      </c>
      <c r="L547">
        <v>1</v>
      </c>
      <c r="M547" s="6">
        <f t="shared" si="44"/>
        <v>61.007063197026021</v>
      </c>
      <c r="N547">
        <v>1577253600</v>
      </c>
      <c r="O547">
        <v>1578981600</v>
      </c>
      <c r="P547" s="10">
        <f t="shared" si="41"/>
        <v>43824.25</v>
      </c>
      <c r="Q547" s="10">
        <f t="shared" si="42"/>
        <v>43844.25</v>
      </c>
      <c r="R547" t="b">
        <v>0</v>
      </c>
      <c r="S547" t="b">
        <v>0</v>
      </c>
      <c r="T547" t="s">
        <v>33</v>
      </c>
      <c r="U547" t="s">
        <v>2038</v>
      </c>
      <c r="V547" t="s">
        <v>2044</v>
      </c>
    </row>
    <row r="548" spans="1:22" ht="31.2" x14ac:dyDescent="0.3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5">
        <f t="shared" si="40"/>
        <v>163.57142857142856</v>
      </c>
      <c r="G548" t="s">
        <v>20</v>
      </c>
      <c r="H548">
        <v>88</v>
      </c>
      <c r="I548" s="6">
        <f t="shared" si="43"/>
        <v>78.068181818181813</v>
      </c>
      <c r="J548" t="s">
        <v>21</v>
      </c>
      <c r="K548" t="s">
        <v>22</v>
      </c>
      <c r="L548">
        <v>1</v>
      </c>
      <c r="M548" s="6">
        <f t="shared" si="44"/>
        <v>78.068181818181813</v>
      </c>
      <c r="N548">
        <v>1537160400</v>
      </c>
      <c r="O548">
        <v>1537419600</v>
      </c>
      <c r="P548" s="10">
        <f t="shared" si="41"/>
        <v>43360.208333333328</v>
      </c>
      <c r="Q548" s="10">
        <f t="shared" si="42"/>
        <v>43363.208333333328</v>
      </c>
      <c r="R548" t="b">
        <v>0</v>
      </c>
      <c r="S548" t="b">
        <v>1</v>
      </c>
      <c r="T548" t="s">
        <v>33</v>
      </c>
      <c r="U548" t="s">
        <v>2038</v>
      </c>
      <c r="V548" t="s">
        <v>2044</v>
      </c>
    </row>
    <row r="549" spans="1:22" ht="31.2" x14ac:dyDescent="0.3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5">
        <f t="shared" si="40"/>
        <v>969</v>
      </c>
      <c r="G549" t="s">
        <v>20</v>
      </c>
      <c r="H549">
        <v>156</v>
      </c>
      <c r="I549" s="6">
        <f t="shared" si="43"/>
        <v>80.75</v>
      </c>
      <c r="J549" t="s">
        <v>21</v>
      </c>
      <c r="K549" t="s">
        <v>22</v>
      </c>
      <c r="L549">
        <v>1</v>
      </c>
      <c r="M549" s="6">
        <f t="shared" si="44"/>
        <v>80.75</v>
      </c>
      <c r="N549">
        <v>1422165600</v>
      </c>
      <c r="O549">
        <v>1423202400</v>
      </c>
      <c r="P549" s="10">
        <f t="shared" si="41"/>
        <v>42029.25</v>
      </c>
      <c r="Q549" s="10">
        <f t="shared" si="42"/>
        <v>42041.25</v>
      </c>
      <c r="R549" t="b">
        <v>0</v>
      </c>
      <c r="S549" t="b">
        <v>0</v>
      </c>
      <c r="T549" t="s">
        <v>53</v>
      </c>
      <c r="U549" t="s">
        <v>2039</v>
      </c>
      <c r="V549" t="s">
        <v>2047</v>
      </c>
    </row>
    <row r="550" spans="1:22" ht="31.2" x14ac:dyDescent="0.3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5">
        <f t="shared" si="40"/>
        <v>270.91376701966715</v>
      </c>
      <c r="G550" t="s">
        <v>20</v>
      </c>
      <c r="H550">
        <v>2985</v>
      </c>
      <c r="I550" s="6">
        <f t="shared" si="43"/>
        <v>59.991289782244557</v>
      </c>
      <c r="J550" t="s">
        <v>21</v>
      </c>
      <c r="K550" t="s">
        <v>22</v>
      </c>
      <c r="L550">
        <v>1</v>
      </c>
      <c r="M550" s="6">
        <f t="shared" si="44"/>
        <v>59.991289782244557</v>
      </c>
      <c r="N550">
        <v>1459486800</v>
      </c>
      <c r="O550">
        <v>1460610000</v>
      </c>
      <c r="P550" s="10">
        <f t="shared" si="41"/>
        <v>42461.208333333328</v>
      </c>
      <c r="Q550" s="10">
        <f t="shared" si="42"/>
        <v>42474.208333333328</v>
      </c>
      <c r="R550" t="b">
        <v>0</v>
      </c>
      <c r="S550" t="b">
        <v>0</v>
      </c>
      <c r="T550" t="s">
        <v>33</v>
      </c>
      <c r="U550" t="s">
        <v>2038</v>
      </c>
      <c r="V550" t="s">
        <v>2044</v>
      </c>
    </row>
    <row r="551" spans="1:22" ht="46.8" x14ac:dyDescent="0.3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5">
        <f t="shared" si="40"/>
        <v>284.21355932203392</v>
      </c>
      <c r="G551" t="s">
        <v>20</v>
      </c>
      <c r="H551">
        <v>762</v>
      </c>
      <c r="I551" s="6">
        <f t="shared" si="43"/>
        <v>110.03018372703411</v>
      </c>
      <c r="J551" t="s">
        <v>21</v>
      </c>
      <c r="K551" t="s">
        <v>22</v>
      </c>
      <c r="L551">
        <v>1</v>
      </c>
      <c r="M551" s="6">
        <f t="shared" si="44"/>
        <v>110.03018372703411</v>
      </c>
      <c r="N551">
        <v>1369717200</v>
      </c>
      <c r="O551">
        <v>1370494800</v>
      </c>
      <c r="P551" s="10">
        <f t="shared" si="41"/>
        <v>41422.208333333336</v>
      </c>
      <c r="Q551" s="10">
        <f t="shared" si="42"/>
        <v>41431.208333333336</v>
      </c>
      <c r="R551" t="b">
        <v>0</v>
      </c>
      <c r="S551" t="b">
        <v>0</v>
      </c>
      <c r="T551" t="s">
        <v>65</v>
      </c>
      <c r="U551" t="s">
        <v>2037</v>
      </c>
      <c r="V551" t="s">
        <v>2049</v>
      </c>
    </row>
    <row r="552" spans="1:22" ht="46.8" x14ac:dyDescent="0.3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5">
        <f t="shared" si="40"/>
        <v>4</v>
      </c>
      <c r="G552" t="s">
        <v>74</v>
      </c>
      <c r="H552">
        <v>1</v>
      </c>
      <c r="I552" s="6">
        <f t="shared" si="43"/>
        <v>4</v>
      </c>
      <c r="J552" t="s">
        <v>98</v>
      </c>
      <c r="K552" t="s">
        <v>99</v>
      </c>
      <c r="L552">
        <v>1.2</v>
      </c>
      <c r="M552" s="6">
        <f t="shared" si="44"/>
        <v>4.8</v>
      </c>
      <c r="N552">
        <v>1330495200</v>
      </c>
      <c r="O552">
        <v>1332306000</v>
      </c>
      <c r="P552" s="10">
        <f t="shared" si="41"/>
        <v>40968.25</v>
      </c>
      <c r="Q552" s="10">
        <f t="shared" si="42"/>
        <v>40989.208333333336</v>
      </c>
      <c r="R552" t="b">
        <v>0</v>
      </c>
      <c r="S552" t="b">
        <v>0</v>
      </c>
      <c r="T552" t="s">
        <v>60</v>
      </c>
      <c r="U552" t="s">
        <v>2036</v>
      </c>
      <c r="V552" t="s">
        <v>2048</v>
      </c>
    </row>
    <row r="553" spans="1:22" ht="31.2" x14ac:dyDescent="0.3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5">
        <f t="shared" si="40"/>
        <v>58.6329816768462</v>
      </c>
      <c r="G553" t="s">
        <v>14</v>
      </c>
      <c r="H553">
        <v>2779</v>
      </c>
      <c r="I553" s="6">
        <f t="shared" si="43"/>
        <v>37.99856063332134</v>
      </c>
      <c r="J553" t="s">
        <v>26</v>
      </c>
      <c r="K553" t="s">
        <v>27</v>
      </c>
      <c r="L553">
        <v>0.69</v>
      </c>
      <c r="M553" s="6">
        <f t="shared" si="44"/>
        <v>26.219006836991721</v>
      </c>
      <c r="N553">
        <v>1419055200</v>
      </c>
      <c r="O553">
        <v>1422511200</v>
      </c>
      <c r="P553" s="10">
        <f t="shared" si="41"/>
        <v>41993.25</v>
      </c>
      <c r="Q553" s="10">
        <f t="shared" si="42"/>
        <v>42033.25</v>
      </c>
      <c r="R553" t="b">
        <v>0</v>
      </c>
      <c r="S553" t="b">
        <v>1</v>
      </c>
      <c r="T553" t="s">
        <v>28</v>
      </c>
      <c r="U553" t="s">
        <v>2037</v>
      </c>
      <c r="V553" t="s">
        <v>2043</v>
      </c>
    </row>
    <row r="554" spans="1:22" ht="31.2" x14ac:dyDescent="0.3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5">
        <f t="shared" si="40"/>
        <v>98.51111111111112</v>
      </c>
      <c r="G554" t="s">
        <v>14</v>
      </c>
      <c r="H554">
        <v>92</v>
      </c>
      <c r="I554" s="6">
        <f t="shared" si="43"/>
        <v>96.369565217391298</v>
      </c>
      <c r="J554" t="s">
        <v>21</v>
      </c>
      <c r="K554" t="s">
        <v>22</v>
      </c>
      <c r="L554">
        <v>1</v>
      </c>
      <c r="M554" s="6">
        <f t="shared" si="44"/>
        <v>96.369565217391298</v>
      </c>
      <c r="N554">
        <v>1480140000</v>
      </c>
      <c r="O554">
        <v>1480312800</v>
      </c>
      <c r="P554" s="10">
        <f t="shared" si="41"/>
        <v>42700.25</v>
      </c>
      <c r="Q554" s="10">
        <f t="shared" si="42"/>
        <v>42702.25</v>
      </c>
      <c r="R554" t="b">
        <v>0</v>
      </c>
      <c r="S554" t="b">
        <v>0</v>
      </c>
      <c r="T554" t="s">
        <v>33</v>
      </c>
      <c r="U554" t="s">
        <v>2038</v>
      </c>
      <c r="V554" t="s">
        <v>2044</v>
      </c>
    </row>
    <row r="555" spans="1:22" ht="46.8" x14ac:dyDescent="0.3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5">
        <f t="shared" si="40"/>
        <v>43.975381008206334</v>
      </c>
      <c r="G555" t="s">
        <v>14</v>
      </c>
      <c r="H555">
        <v>1028</v>
      </c>
      <c r="I555" s="6">
        <f t="shared" si="43"/>
        <v>72.978599221789878</v>
      </c>
      <c r="J555" t="s">
        <v>21</v>
      </c>
      <c r="K555" t="s">
        <v>22</v>
      </c>
      <c r="L555">
        <v>1</v>
      </c>
      <c r="M555" s="6">
        <f t="shared" si="44"/>
        <v>72.978599221789878</v>
      </c>
      <c r="N555">
        <v>1293948000</v>
      </c>
      <c r="O555">
        <v>1294034400</v>
      </c>
      <c r="P555" s="10">
        <f t="shared" si="41"/>
        <v>40545.25</v>
      </c>
      <c r="Q555" s="10">
        <f t="shared" si="42"/>
        <v>40546.25</v>
      </c>
      <c r="R555" t="b">
        <v>0</v>
      </c>
      <c r="S555" t="b">
        <v>0</v>
      </c>
      <c r="T555" t="s">
        <v>23</v>
      </c>
      <c r="U555" t="s">
        <v>2036</v>
      </c>
      <c r="V555" t="s">
        <v>2042</v>
      </c>
    </row>
    <row r="556" spans="1:22" ht="31.2" x14ac:dyDescent="0.3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5">
        <f t="shared" si="40"/>
        <v>151.66315789473683</v>
      </c>
      <c r="G556" t="s">
        <v>20</v>
      </c>
      <c r="H556">
        <v>554</v>
      </c>
      <c r="I556" s="6">
        <f t="shared" si="43"/>
        <v>26.007220216606498</v>
      </c>
      <c r="J556" t="s">
        <v>15</v>
      </c>
      <c r="K556" t="s">
        <v>16</v>
      </c>
      <c r="L556">
        <v>0.74</v>
      </c>
      <c r="M556" s="6">
        <f t="shared" si="44"/>
        <v>19.245342960288809</v>
      </c>
      <c r="N556">
        <v>1482127200</v>
      </c>
      <c r="O556">
        <v>1482645600</v>
      </c>
      <c r="P556" s="10">
        <f t="shared" si="41"/>
        <v>42723.25</v>
      </c>
      <c r="Q556" s="10">
        <f t="shared" si="42"/>
        <v>42729.25</v>
      </c>
      <c r="R556" t="b">
        <v>0</v>
      </c>
      <c r="S556" t="b">
        <v>0</v>
      </c>
      <c r="T556" t="s">
        <v>60</v>
      </c>
      <c r="U556" t="s">
        <v>2036</v>
      </c>
      <c r="V556" t="s">
        <v>2048</v>
      </c>
    </row>
    <row r="557" spans="1:22" ht="31.2" x14ac:dyDescent="0.3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5">
        <f t="shared" si="40"/>
        <v>223.63492063492063</v>
      </c>
      <c r="G557" t="s">
        <v>20</v>
      </c>
      <c r="H557">
        <v>135</v>
      </c>
      <c r="I557" s="6">
        <f t="shared" si="43"/>
        <v>104.36296296296297</v>
      </c>
      <c r="J557" t="s">
        <v>36</v>
      </c>
      <c r="K557" t="s">
        <v>37</v>
      </c>
      <c r="L557">
        <v>0.15</v>
      </c>
      <c r="M557" s="6">
        <f t="shared" si="44"/>
        <v>15.654444444444444</v>
      </c>
      <c r="N557">
        <v>1396414800</v>
      </c>
      <c r="O557">
        <v>1399093200</v>
      </c>
      <c r="P557" s="10">
        <f t="shared" si="41"/>
        <v>41731.208333333336</v>
      </c>
      <c r="Q557" s="10">
        <f t="shared" si="42"/>
        <v>41762.208333333336</v>
      </c>
      <c r="R557" t="b">
        <v>0</v>
      </c>
      <c r="S557" t="b">
        <v>0</v>
      </c>
      <c r="T557" t="s">
        <v>23</v>
      </c>
      <c r="U557" t="s">
        <v>2036</v>
      </c>
      <c r="V557" t="s">
        <v>2042</v>
      </c>
    </row>
    <row r="558" spans="1:22" ht="31.2" x14ac:dyDescent="0.3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5">
        <f t="shared" si="40"/>
        <v>239.75</v>
      </c>
      <c r="G558" t="s">
        <v>20</v>
      </c>
      <c r="H558">
        <v>122</v>
      </c>
      <c r="I558" s="6">
        <f t="shared" si="43"/>
        <v>102.18852459016394</v>
      </c>
      <c r="J558" t="s">
        <v>21</v>
      </c>
      <c r="K558" t="s">
        <v>22</v>
      </c>
      <c r="L558">
        <v>1</v>
      </c>
      <c r="M558" s="6">
        <f t="shared" si="44"/>
        <v>102.18852459016394</v>
      </c>
      <c r="N558">
        <v>1315285200</v>
      </c>
      <c r="O558">
        <v>1315890000</v>
      </c>
      <c r="P558" s="10">
        <f t="shared" si="41"/>
        <v>40792.208333333336</v>
      </c>
      <c r="Q558" s="10">
        <f t="shared" si="42"/>
        <v>40799.208333333336</v>
      </c>
      <c r="R558" t="b">
        <v>0</v>
      </c>
      <c r="S558" t="b">
        <v>1</v>
      </c>
      <c r="T558" t="s">
        <v>206</v>
      </c>
      <c r="U558" t="s">
        <v>2040</v>
      </c>
      <c r="V558" t="s">
        <v>2061</v>
      </c>
    </row>
    <row r="559" spans="1:22" ht="31.2" x14ac:dyDescent="0.3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5">
        <f t="shared" si="40"/>
        <v>199.33333333333334</v>
      </c>
      <c r="G559" t="s">
        <v>20</v>
      </c>
      <c r="H559">
        <v>221</v>
      </c>
      <c r="I559" s="6">
        <f t="shared" si="43"/>
        <v>54.117647058823529</v>
      </c>
      <c r="J559" t="s">
        <v>21</v>
      </c>
      <c r="K559" t="s">
        <v>22</v>
      </c>
      <c r="L559">
        <v>1</v>
      </c>
      <c r="M559" s="6">
        <f t="shared" si="44"/>
        <v>54.117647058823529</v>
      </c>
      <c r="N559">
        <v>1443762000</v>
      </c>
      <c r="O559">
        <v>1444021200</v>
      </c>
      <c r="P559" s="10">
        <f t="shared" si="41"/>
        <v>42279.208333333328</v>
      </c>
      <c r="Q559" s="10">
        <f t="shared" si="42"/>
        <v>42282.208333333328</v>
      </c>
      <c r="R559" t="b">
        <v>0</v>
      </c>
      <c r="S559" t="b">
        <v>1</v>
      </c>
      <c r="T559" t="s">
        <v>474</v>
      </c>
      <c r="U559" t="s">
        <v>2039</v>
      </c>
      <c r="V559" t="s">
        <v>2065</v>
      </c>
    </row>
    <row r="560" spans="1:22" ht="31.2" x14ac:dyDescent="0.3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5">
        <f t="shared" si="40"/>
        <v>137.34482758620689</v>
      </c>
      <c r="G560" t="s">
        <v>20</v>
      </c>
      <c r="H560">
        <v>126</v>
      </c>
      <c r="I560" s="6">
        <f t="shared" si="43"/>
        <v>63.222222222222221</v>
      </c>
      <c r="J560" t="s">
        <v>21</v>
      </c>
      <c r="K560" t="s">
        <v>22</v>
      </c>
      <c r="L560">
        <v>1</v>
      </c>
      <c r="M560" s="6">
        <f t="shared" si="44"/>
        <v>63.222222222222221</v>
      </c>
      <c r="N560">
        <v>1456293600</v>
      </c>
      <c r="O560">
        <v>1460005200</v>
      </c>
      <c r="P560" s="10">
        <f t="shared" si="41"/>
        <v>42424.25</v>
      </c>
      <c r="Q560" s="10">
        <f t="shared" si="42"/>
        <v>42467.208333333328</v>
      </c>
      <c r="R560" t="b">
        <v>0</v>
      </c>
      <c r="S560" t="b">
        <v>0</v>
      </c>
      <c r="T560" t="s">
        <v>33</v>
      </c>
      <c r="U560" t="s">
        <v>2038</v>
      </c>
      <c r="V560" t="s">
        <v>2044</v>
      </c>
    </row>
    <row r="561" spans="1:22" ht="31.2" x14ac:dyDescent="0.3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5">
        <f t="shared" si="40"/>
        <v>100.9696106362773</v>
      </c>
      <c r="G561" t="s">
        <v>20</v>
      </c>
      <c r="H561">
        <v>1022</v>
      </c>
      <c r="I561" s="6">
        <f t="shared" si="43"/>
        <v>104.03228962818004</v>
      </c>
      <c r="J561" t="s">
        <v>21</v>
      </c>
      <c r="K561" t="s">
        <v>22</v>
      </c>
      <c r="L561">
        <v>1</v>
      </c>
      <c r="M561" s="6">
        <f t="shared" si="44"/>
        <v>104.03228962818004</v>
      </c>
      <c r="N561">
        <v>1470114000</v>
      </c>
      <c r="O561">
        <v>1470718800</v>
      </c>
      <c r="P561" s="10">
        <f t="shared" si="41"/>
        <v>42584.208333333328</v>
      </c>
      <c r="Q561" s="10">
        <f t="shared" si="42"/>
        <v>42591.208333333328</v>
      </c>
      <c r="R561" t="b">
        <v>0</v>
      </c>
      <c r="S561" t="b">
        <v>0</v>
      </c>
      <c r="T561" t="s">
        <v>33</v>
      </c>
      <c r="U561" t="s">
        <v>2038</v>
      </c>
      <c r="V561" t="s">
        <v>2044</v>
      </c>
    </row>
    <row r="562" spans="1:22" ht="31.2" x14ac:dyDescent="0.3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5">
        <f t="shared" si="40"/>
        <v>794.16</v>
      </c>
      <c r="G562" t="s">
        <v>20</v>
      </c>
      <c r="H562">
        <v>3177</v>
      </c>
      <c r="I562" s="6">
        <f t="shared" si="43"/>
        <v>49.994334277620396</v>
      </c>
      <c r="J562" t="s">
        <v>21</v>
      </c>
      <c r="K562" t="s">
        <v>22</v>
      </c>
      <c r="L562">
        <v>1</v>
      </c>
      <c r="M562" s="6">
        <f t="shared" si="44"/>
        <v>49.994334277620396</v>
      </c>
      <c r="N562">
        <v>1321596000</v>
      </c>
      <c r="O562">
        <v>1325052000</v>
      </c>
      <c r="P562" s="10">
        <f t="shared" si="41"/>
        <v>40865.25</v>
      </c>
      <c r="Q562" s="10">
        <f t="shared" si="42"/>
        <v>40905.25</v>
      </c>
      <c r="R562" t="b">
        <v>0</v>
      </c>
      <c r="S562" t="b">
        <v>0</v>
      </c>
      <c r="T562" t="s">
        <v>71</v>
      </c>
      <c r="U562" t="s">
        <v>2039</v>
      </c>
      <c r="V562" t="s">
        <v>2051</v>
      </c>
    </row>
    <row r="563" spans="1:22" ht="31.2" x14ac:dyDescent="0.3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5">
        <f t="shared" si="40"/>
        <v>369.7</v>
      </c>
      <c r="G563" t="s">
        <v>20</v>
      </c>
      <c r="H563">
        <v>198</v>
      </c>
      <c r="I563" s="6">
        <f t="shared" si="43"/>
        <v>56.015151515151516</v>
      </c>
      <c r="J563" t="s">
        <v>98</v>
      </c>
      <c r="K563" t="s">
        <v>99</v>
      </c>
      <c r="L563">
        <v>1.2</v>
      </c>
      <c r="M563" s="6">
        <f t="shared" si="44"/>
        <v>67.218181818181819</v>
      </c>
      <c r="N563">
        <v>1318827600</v>
      </c>
      <c r="O563">
        <v>1319000400</v>
      </c>
      <c r="P563" s="10">
        <f t="shared" si="41"/>
        <v>40833.208333333336</v>
      </c>
      <c r="Q563" s="10">
        <f t="shared" si="42"/>
        <v>40835.208333333336</v>
      </c>
      <c r="R563" t="b">
        <v>0</v>
      </c>
      <c r="S563" t="b">
        <v>0</v>
      </c>
      <c r="T563" t="s">
        <v>33</v>
      </c>
      <c r="U563" t="s">
        <v>2038</v>
      </c>
      <c r="V563" t="s">
        <v>2044</v>
      </c>
    </row>
    <row r="564" spans="1:22" ht="31.2" x14ac:dyDescent="0.3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5">
        <f t="shared" si="40"/>
        <v>12.818181818181817</v>
      </c>
      <c r="G564" t="s">
        <v>14</v>
      </c>
      <c r="H564">
        <v>26</v>
      </c>
      <c r="I564" s="6">
        <f t="shared" si="43"/>
        <v>48.807692307692307</v>
      </c>
      <c r="J564" t="s">
        <v>98</v>
      </c>
      <c r="K564" t="s">
        <v>99</v>
      </c>
      <c r="L564">
        <v>1.2</v>
      </c>
      <c r="M564" s="6">
        <f t="shared" si="44"/>
        <v>58.569230769230764</v>
      </c>
      <c r="N564">
        <v>1552366800</v>
      </c>
      <c r="O564">
        <v>1552539600</v>
      </c>
      <c r="P564" s="10">
        <f t="shared" si="41"/>
        <v>43536.208333333328</v>
      </c>
      <c r="Q564" s="10">
        <f t="shared" si="42"/>
        <v>43538.208333333328</v>
      </c>
      <c r="R564" t="b">
        <v>0</v>
      </c>
      <c r="S564" t="b">
        <v>0</v>
      </c>
      <c r="T564" t="s">
        <v>23</v>
      </c>
      <c r="U564" t="s">
        <v>2036</v>
      </c>
      <c r="V564" t="s">
        <v>2042</v>
      </c>
    </row>
    <row r="565" spans="1:22" ht="31.2" x14ac:dyDescent="0.3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5">
        <f t="shared" si="40"/>
        <v>138.02702702702703</v>
      </c>
      <c r="G565" t="s">
        <v>20</v>
      </c>
      <c r="H565">
        <v>85</v>
      </c>
      <c r="I565" s="6">
        <f t="shared" si="43"/>
        <v>60.082352941176474</v>
      </c>
      <c r="J565" t="s">
        <v>26</v>
      </c>
      <c r="K565" t="s">
        <v>27</v>
      </c>
      <c r="L565">
        <v>0.69</v>
      </c>
      <c r="M565" s="6">
        <f t="shared" si="44"/>
        <v>41.456823529411764</v>
      </c>
      <c r="N565">
        <v>1542088800</v>
      </c>
      <c r="O565">
        <v>1543816800</v>
      </c>
      <c r="P565" s="10">
        <f t="shared" si="41"/>
        <v>43417.25</v>
      </c>
      <c r="Q565" s="10">
        <f t="shared" si="42"/>
        <v>43437.25</v>
      </c>
      <c r="R565" t="b">
        <v>0</v>
      </c>
      <c r="S565" t="b">
        <v>0</v>
      </c>
      <c r="T565" t="s">
        <v>42</v>
      </c>
      <c r="U565" t="s">
        <v>2039</v>
      </c>
      <c r="V565" t="s">
        <v>2045</v>
      </c>
    </row>
    <row r="566" spans="1:22" ht="31.2" x14ac:dyDescent="0.3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5">
        <f t="shared" si="40"/>
        <v>83.813278008298752</v>
      </c>
      <c r="G566" t="s">
        <v>14</v>
      </c>
      <c r="H566">
        <v>1790</v>
      </c>
      <c r="I566" s="6">
        <f t="shared" si="43"/>
        <v>78.990502793296088</v>
      </c>
      <c r="J566" t="s">
        <v>21</v>
      </c>
      <c r="K566" t="s">
        <v>22</v>
      </c>
      <c r="L566">
        <v>1</v>
      </c>
      <c r="M566" s="6">
        <f t="shared" si="44"/>
        <v>78.990502793296088</v>
      </c>
      <c r="N566">
        <v>1426395600</v>
      </c>
      <c r="O566">
        <v>1427086800</v>
      </c>
      <c r="P566" s="10">
        <f t="shared" si="41"/>
        <v>42078.208333333328</v>
      </c>
      <c r="Q566" s="10">
        <f t="shared" si="42"/>
        <v>42086.208333333328</v>
      </c>
      <c r="R566" t="b">
        <v>0</v>
      </c>
      <c r="S566" t="b">
        <v>0</v>
      </c>
      <c r="T566" t="s">
        <v>33</v>
      </c>
      <c r="U566" t="s">
        <v>2038</v>
      </c>
      <c r="V566" t="s">
        <v>2044</v>
      </c>
    </row>
    <row r="567" spans="1:22" ht="31.2" x14ac:dyDescent="0.3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5">
        <f t="shared" si="40"/>
        <v>204.60063224446787</v>
      </c>
      <c r="G567" t="s">
        <v>20</v>
      </c>
      <c r="H567">
        <v>3596</v>
      </c>
      <c r="I567" s="6">
        <f t="shared" si="43"/>
        <v>53.99499443826474</v>
      </c>
      <c r="J567" t="s">
        <v>21</v>
      </c>
      <c r="K567" t="s">
        <v>22</v>
      </c>
      <c r="L567">
        <v>1</v>
      </c>
      <c r="M567" s="6">
        <f t="shared" si="44"/>
        <v>53.99499443826474</v>
      </c>
      <c r="N567">
        <v>1321336800</v>
      </c>
      <c r="O567">
        <v>1323064800</v>
      </c>
      <c r="P567" s="10">
        <f t="shared" si="41"/>
        <v>40862.25</v>
      </c>
      <c r="Q567" s="10">
        <f t="shared" si="42"/>
        <v>40882.25</v>
      </c>
      <c r="R567" t="b">
        <v>0</v>
      </c>
      <c r="S567" t="b">
        <v>0</v>
      </c>
      <c r="T567" t="s">
        <v>33</v>
      </c>
      <c r="U567" t="s">
        <v>2038</v>
      </c>
      <c r="V567" t="s">
        <v>2044</v>
      </c>
    </row>
    <row r="568" spans="1:22" ht="31.2" x14ac:dyDescent="0.3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5">
        <f t="shared" si="40"/>
        <v>44.344086021505376</v>
      </c>
      <c r="G568" t="s">
        <v>14</v>
      </c>
      <c r="H568">
        <v>37</v>
      </c>
      <c r="I568" s="6">
        <f t="shared" si="43"/>
        <v>111.45945945945945</v>
      </c>
      <c r="J568" t="s">
        <v>21</v>
      </c>
      <c r="K568" t="s">
        <v>22</v>
      </c>
      <c r="L568">
        <v>1</v>
      </c>
      <c r="M568" s="6">
        <f t="shared" si="44"/>
        <v>111.45945945945945</v>
      </c>
      <c r="N568">
        <v>1456293600</v>
      </c>
      <c r="O568">
        <v>1458277200</v>
      </c>
      <c r="P568" s="10">
        <f t="shared" si="41"/>
        <v>42424.25</v>
      </c>
      <c r="Q568" s="10">
        <f t="shared" si="42"/>
        <v>42447.208333333328</v>
      </c>
      <c r="R568" t="b">
        <v>0</v>
      </c>
      <c r="S568" t="b">
        <v>1</v>
      </c>
      <c r="T568" t="s">
        <v>50</v>
      </c>
      <c r="U568" t="s">
        <v>2036</v>
      </c>
      <c r="V568" t="s">
        <v>2046</v>
      </c>
    </row>
    <row r="569" spans="1:22" ht="31.2" x14ac:dyDescent="0.3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5">
        <f t="shared" si="40"/>
        <v>218.60294117647058</v>
      </c>
      <c r="G569" t="s">
        <v>20</v>
      </c>
      <c r="H569">
        <v>244</v>
      </c>
      <c r="I569" s="6">
        <f t="shared" si="43"/>
        <v>60.922131147540981</v>
      </c>
      <c r="J569" t="s">
        <v>21</v>
      </c>
      <c r="K569" t="s">
        <v>22</v>
      </c>
      <c r="L569">
        <v>1</v>
      </c>
      <c r="M569" s="6">
        <f t="shared" si="44"/>
        <v>60.922131147540981</v>
      </c>
      <c r="N569">
        <v>1404968400</v>
      </c>
      <c r="O569">
        <v>1405141200</v>
      </c>
      <c r="P569" s="10">
        <f t="shared" si="41"/>
        <v>41830.208333333336</v>
      </c>
      <c r="Q569" s="10">
        <f t="shared" si="42"/>
        <v>41832.208333333336</v>
      </c>
      <c r="R569" t="b">
        <v>0</v>
      </c>
      <c r="S569" t="b">
        <v>0</v>
      </c>
      <c r="T569" t="s">
        <v>23</v>
      </c>
      <c r="U569" t="s">
        <v>2036</v>
      </c>
      <c r="V569" t="s">
        <v>2042</v>
      </c>
    </row>
    <row r="570" spans="1:22" ht="31.2" x14ac:dyDescent="0.3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5">
        <f t="shared" si="40"/>
        <v>186.03314917127071</v>
      </c>
      <c r="G570" t="s">
        <v>20</v>
      </c>
      <c r="H570">
        <v>5180</v>
      </c>
      <c r="I570" s="6">
        <f t="shared" si="43"/>
        <v>26.0015444015444</v>
      </c>
      <c r="J570" t="s">
        <v>21</v>
      </c>
      <c r="K570" t="s">
        <v>22</v>
      </c>
      <c r="L570">
        <v>1</v>
      </c>
      <c r="M570" s="6">
        <f t="shared" si="44"/>
        <v>26.0015444015444</v>
      </c>
      <c r="N570">
        <v>1279170000</v>
      </c>
      <c r="O570">
        <v>1283058000</v>
      </c>
      <c r="P570" s="10">
        <f t="shared" si="41"/>
        <v>40374.208333333336</v>
      </c>
      <c r="Q570" s="10">
        <f t="shared" si="42"/>
        <v>40419.208333333336</v>
      </c>
      <c r="R570" t="b">
        <v>0</v>
      </c>
      <c r="S570" t="b">
        <v>0</v>
      </c>
      <c r="T570" t="s">
        <v>33</v>
      </c>
      <c r="U570" t="s">
        <v>2038</v>
      </c>
      <c r="V570" t="s">
        <v>2044</v>
      </c>
    </row>
    <row r="571" spans="1:22" ht="31.2" x14ac:dyDescent="0.3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5">
        <f t="shared" si="40"/>
        <v>237.33830845771143</v>
      </c>
      <c r="G571" t="s">
        <v>20</v>
      </c>
      <c r="H571">
        <v>589</v>
      </c>
      <c r="I571" s="6">
        <f t="shared" si="43"/>
        <v>80.993208828522924</v>
      </c>
      <c r="J571" t="s">
        <v>107</v>
      </c>
      <c r="K571" t="s">
        <v>108</v>
      </c>
      <c r="L571">
        <v>1.1200000000000001</v>
      </c>
      <c r="M571" s="6">
        <f t="shared" si="44"/>
        <v>90.71239388794568</v>
      </c>
      <c r="N571">
        <v>1294725600</v>
      </c>
      <c r="O571">
        <v>1295762400</v>
      </c>
      <c r="P571" s="10">
        <f t="shared" si="41"/>
        <v>40554.25</v>
      </c>
      <c r="Q571" s="10">
        <f t="shared" si="42"/>
        <v>40566.25</v>
      </c>
      <c r="R571" t="b">
        <v>0</v>
      </c>
      <c r="S571" t="b">
        <v>0</v>
      </c>
      <c r="T571" t="s">
        <v>71</v>
      </c>
      <c r="U571" t="s">
        <v>2039</v>
      </c>
      <c r="V571" t="s">
        <v>2051</v>
      </c>
    </row>
    <row r="572" spans="1:22" ht="31.2" x14ac:dyDescent="0.3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5">
        <f t="shared" si="40"/>
        <v>305.65384615384613</v>
      </c>
      <c r="G572" t="s">
        <v>20</v>
      </c>
      <c r="H572">
        <v>2725</v>
      </c>
      <c r="I572" s="6">
        <f t="shared" si="43"/>
        <v>34.995963302752294</v>
      </c>
      <c r="J572" t="s">
        <v>21</v>
      </c>
      <c r="K572" t="s">
        <v>22</v>
      </c>
      <c r="L572">
        <v>1</v>
      </c>
      <c r="M572" s="6">
        <f t="shared" si="44"/>
        <v>34.995963302752294</v>
      </c>
      <c r="N572">
        <v>1419055200</v>
      </c>
      <c r="O572">
        <v>1419573600</v>
      </c>
      <c r="P572" s="10">
        <f t="shared" si="41"/>
        <v>41993.25</v>
      </c>
      <c r="Q572" s="10">
        <f t="shared" si="42"/>
        <v>41999.25</v>
      </c>
      <c r="R572" t="b">
        <v>0</v>
      </c>
      <c r="S572" t="b">
        <v>1</v>
      </c>
      <c r="T572" t="s">
        <v>23</v>
      </c>
      <c r="U572" t="s">
        <v>2036</v>
      </c>
      <c r="V572" t="s">
        <v>2042</v>
      </c>
    </row>
    <row r="573" spans="1:22" ht="31.2" x14ac:dyDescent="0.3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5">
        <f t="shared" si="40"/>
        <v>94.142857142857139</v>
      </c>
      <c r="G573" t="s">
        <v>14</v>
      </c>
      <c r="H573">
        <v>35</v>
      </c>
      <c r="I573" s="6">
        <f t="shared" si="43"/>
        <v>94.142857142857139</v>
      </c>
      <c r="J573" t="s">
        <v>107</v>
      </c>
      <c r="K573" t="s">
        <v>108</v>
      </c>
      <c r="L573">
        <v>1.1200000000000001</v>
      </c>
      <c r="M573" s="6">
        <f t="shared" si="44"/>
        <v>105.44000000000001</v>
      </c>
      <c r="N573">
        <v>1434690000</v>
      </c>
      <c r="O573">
        <v>1438750800</v>
      </c>
      <c r="P573" s="10">
        <f t="shared" si="41"/>
        <v>42174.208333333328</v>
      </c>
      <c r="Q573" s="10">
        <f t="shared" si="42"/>
        <v>42221.208333333328</v>
      </c>
      <c r="R573" t="b">
        <v>0</v>
      </c>
      <c r="S573" t="b">
        <v>0</v>
      </c>
      <c r="T573" t="s">
        <v>100</v>
      </c>
      <c r="U573" t="s">
        <v>2039</v>
      </c>
      <c r="V573" t="s">
        <v>2054</v>
      </c>
    </row>
    <row r="574" spans="1:22" ht="31.2" x14ac:dyDescent="0.3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5">
        <f t="shared" si="40"/>
        <v>54.400000000000006</v>
      </c>
      <c r="G574" t="s">
        <v>74</v>
      </c>
      <c r="H574">
        <v>94</v>
      </c>
      <c r="I574" s="6">
        <f t="shared" si="43"/>
        <v>52.085106382978722</v>
      </c>
      <c r="J574" t="s">
        <v>21</v>
      </c>
      <c r="K574" t="s">
        <v>22</v>
      </c>
      <c r="L574">
        <v>1</v>
      </c>
      <c r="M574" s="6">
        <f t="shared" si="44"/>
        <v>52.085106382978722</v>
      </c>
      <c r="N574">
        <v>1443416400</v>
      </c>
      <c r="O574">
        <v>1444798800</v>
      </c>
      <c r="P574" s="10">
        <f t="shared" si="41"/>
        <v>42275.208333333328</v>
      </c>
      <c r="Q574" s="10">
        <f t="shared" si="42"/>
        <v>42291.208333333328</v>
      </c>
      <c r="R574" t="b">
        <v>0</v>
      </c>
      <c r="S574" t="b">
        <v>1</v>
      </c>
      <c r="T574" t="s">
        <v>23</v>
      </c>
      <c r="U574" t="s">
        <v>2036</v>
      </c>
      <c r="V574" t="s">
        <v>2042</v>
      </c>
    </row>
    <row r="575" spans="1:22" ht="31.2" x14ac:dyDescent="0.3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5">
        <f t="shared" si="40"/>
        <v>111.88059701492537</v>
      </c>
      <c r="G575" t="s">
        <v>20</v>
      </c>
      <c r="H575">
        <v>300</v>
      </c>
      <c r="I575" s="6">
        <f t="shared" si="43"/>
        <v>24.986666666666668</v>
      </c>
      <c r="J575" t="s">
        <v>21</v>
      </c>
      <c r="K575" t="s">
        <v>22</v>
      </c>
      <c r="L575">
        <v>1</v>
      </c>
      <c r="M575" s="6">
        <f t="shared" si="44"/>
        <v>24.986666666666668</v>
      </c>
      <c r="N575">
        <v>1399006800</v>
      </c>
      <c r="O575">
        <v>1399179600</v>
      </c>
      <c r="P575" s="10">
        <f t="shared" si="41"/>
        <v>41761.208333333336</v>
      </c>
      <c r="Q575" s="10">
        <f t="shared" si="42"/>
        <v>41763.208333333336</v>
      </c>
      <c r="R575" t="b">
        <v>0</v>
      </c>
      <c r="S575" t="b">
        <v>0</v>
      </c>
      <c r="T575" t="s">
        <v>1029</v>
      </c>
      <c r="U575" t="s">
        <v>2066</v>
      </c>
      <c r="V575" t="s">
        <v>2067</v>
      </c>
    </row>
    <row r="576" spans="1:22" x14ac:dyDescent="0.3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5">
        <f t="shared" si="40"/>
        <v>369.14814814814815</v>
      </c>
      <c r="G576" t="s">
        <v>20</v>
      </c>
      <c r="H576">
        <v>144</v>
      </c>
      <c r="I576" s="6">
        <f t="shared" si="43"/>
        <v>69.215277777777771</v>
      </c>
      <c r="J576" t="s">
        <v>21</v>
      </c>
      <c r="K576" t="s">
        <v>22</v>
      </c>
      <c r="L576">
        <v>1</v>
      </c>
      <c r="M576" s="6">
        <f t="shared" si="44"/>
        <v>69.215277777777771</v>
      </c>
      <c r="N576">
        <v>1575698400</v>
      </c>
      <c r="O576">
        <v>1576562400</v>
      </c>
      <c r="P576" s="10">
        <f t="shared" si="41"/>
        <v>43806.25</v>
      </c>
      <c r="Q576" s="10">
        <f t="shared" si="42"/>
        <v>43816.25</v>
      </c>
      <c r="R576" t="b">
        <v>0</v>
      </c>
      <c r="S576" t="b">
        <v>1</v>
      </c>
      <c r="T576" t="s">
        <v>17</v>
      </c>
      <c r="U576" t="s">
        <v>2035</v>
      </c>
      <c r="V576" t="s">
        <v>2041</v>
      </c>
    </row>
    <row r="577" spans="1:22" ht="31.2" x14ac:dyDescent="0.3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5">
        <f t="shared" si="40"/>
        <v>62.930372148859547</v>
      </c>
      <c r="G577" t="s">
        <v>14</v>
      </c>
      <c r="H577">
        <v>558</v>
      </c>
      <c r="I577" s="6">
        <f t="shared" si="43"/>
        <v>93.944444444444443</v>
      </c>
      <c r="J577" t="s">
        <v>21</v>
      </c>
      <c r="K577" t="s">
        <v>22</v>
      </c>
      <c r="L577">
        <v>1</v>
      </c>
      <c r="M577" s="6">
        <f t="shared" si="44"/>
        <v>93.944444444444443</v>
      </c>
      <c r="N577">
        <v>1400562000</v>
      </c>
      <c r="O577">
        <v>1400821200</v>
      </c>
      <c r="P577" s="10">
        <f t="shared" si="41"/>
        <v>41779.208333333336</v>
      </c>
      <c r="Q577" s="10">
        <f t="shared" si="42"/>
        <v>41782.208333333336</v>
      </c>
      <c r="R577" t="b">
        <v>0</v>
      </c>
      <c r="S577" t="b">
        <v>1</v>
      </c>
      <c r="T577" t="s">
        <v>33</v>
      </c>
      <c r="U577" t="s">
        <v>2038</v>
      </c>
      <c r="V577" t="s">
        <v>2044</v>
      </c>
    </row>
    <row r="578" spans="1:22" ht="31.2" x14ac:dyDescent="0.3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5">
        <f t="shared" ref="F578:F641" si="45">E578/D578*100</f>
        <v>64.927835051546396</v>
      </c>
      <c r="G578" t="s">
        <v>14</v>
      </c>
      <c r="H578">
        <v>64</v>
      </c>
      <c r="I578" s="6">
        <f t="shared" si="43"/>
        <v>98.40625</v>
      </c>
      <c r="J578" t="s">
        <v>21</v>
      </c>
      <c r="K578" t="s">
        <v>22</v>
      </c>
      <c r="L578">
        <v>1</v>
      </c>
      <c r="M578" s="6">
        <f t="shared" si="44"/>
        <v>98.40625</v>
      </c>
      <c r="N578">
        <v>1509512400</v>
      </c>
      <c r="O578">
        <v>1510984800</v>
      </c>
      <c r="P578" s="10">
        <f t="shared" ref="P578:P641" si="46">(((N578/60)/60)/24)+DATE(1970,1,1)</f>
        <v>43040.208333333328</v>
      </c>
      <c r="Q578" s="10">
        <f t="shared" ref="Q578:Q641" si="47">(((O578/60)/60)/24)+DATE(1970,1,1)</f>
        <v>43057.25</v>
      </c>
      <c r="R578" t="b">
        <v>0</v>
      </c>
      <c r="S578" t="b">
        <v>0</v>
      </c>
      <c r="T578" t="s">
        <v>33</v>
      </c>
      <c r="U578" t="s">
        <v>2038</v>
      </c>
      <c r="V578" t="s">
        <v>2044</v>
      </c>
    </row>
    <row r="579" spans="1:22" ht="31.2" x14ac:dyDescent="0.3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5">
        <f t="shared" si="45"/>
        <v>18.853658536585368</v>
      </c>
      <c r="G579" t="s">
        <v>74</v>
      </c>
      <c r="H579">
        <v>37</v>
      </c>
      <c r="I579" s="6">
        <f t="shared" ref="I579:I642" si="48">IF(ISERROR(E579/H579),0,E579/H579)</f>
        <v>41.783783783783782</v>
      </c>
      <c r="J579" t="s">
        <v>21</v>
      </c>
      <c r="K579" t="s">
        <v>22</v>
      </c>
      <c r="L579">
        <v>1</v>
      </c>
      <c r="M579" s="6">
        <f t="shared" ref="M579:M642" si="49">I579*L579</f>
        <v>41.783783783783782</v>
      </c>
      <c r="N579">
        <v>1299823200</v>
      </c>
      <c r="O579">
        <v>1302066000</v>
      </c>
      <c r="P579" s="10">
        <f t="shared" si="46"/>
        <v>40613.25</v>
      </c>
      <c r="Q579" s="10">
        <f t="shared" si="47"/>
        <v>40639.208333333336</v>
      </c>
      <c r="R579" t="b">
        <v>0</v>
      </c>
      <c r="S579" t="b">
        <v>0</v>
      </c>
      <c r="T579" t="s">
        <v>159</v>
      </c>
      <c r="U579" t="s">
        <v>2036</v>
      </c>
      <c r="V579" t="s">
        <v>2060</v>
      </c>
    </row>
    <row r="580" spans="1:22" x14ac:dyDescent="0.3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5">
        <f t="shared" si="45"/>
        <v>16.754404145077721</v>
      </c>
      <c r="G580" t="s">
        <v>14</v>
      </c>
      <c r="H580">
        <v>245</v>
      </c>
      <c r="I580" s="6">
        <f t="shared" si="48"/>
        <v>65.991836734693877</v>
      </c>
      <c r="J580" t="s">
        <v>21</v>
      </c>
      <c r="K580" t="s">
        <v>22</v>
      </c>
      <c r="L580">
        <v>1</v>
      </c>
      <c r="M580" s="6">
        <f t="shared" si="49"/>
        <v>65.991836734693877</v>
      </c>
      <c r="N580">
        <v>1322719200</v>
      </c>
      <c r="O580">
        <v>1322978400</v>
      </c>
      <c r="P580" s="10">
        <f t="shared" si="46"/>
        <v>40878.25</v>
      </c>
      <c r="Q580" s="10">
        <f t="shared" si="47"/>
        <v>40881.25</v>
      </c>
      <c r="R580" t="b">
        <v>0</v>
      </c>
      <c r="S580" t="b">
        <v>0</v>
      </c>
      <c r="T580" t="s">
        <v>474</v>
      </c>
      <c r="U580" t="s">
        <v>2039</v>
      </c>
      <c r="V580" t="s">
        <v>2065</v>
      </c>
    </row>
    <row r="581" spans="1:22" ht="31.2" x14ac:dyDescent="0.3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5">
        <f t="shared" si="45"/>
        <v>101.11290322580646</v>
      </c>
      <c r="G581" t="s">
        <v>20</v>
      </c>
      <c r="H581">
        <v>87</v>
      </c>
      <c r="I581" s="6">
        <f t="shared" si="48"/>
        <v>72.05747126436782</v>
      </c>
      <c r="J581" t="s">
        <v>21</v>
      </c>
      <c r="K581" t="s">
        <v>22</v>
      </c>
      <c r="L581">
        <v>1</v>
      </c>
      <c r="M581" s="6">
        <f t="shared" si="49"/>
        <v>72.05747126436782</v>
      </c>
      <c r="N581">
        <v>1312693200</v>
      </c>
      <c r="O581">
        <v>1313730000</v>
      </c>
      <c r="P581" s="10">
        <f t="shared" si="46"/>
        <v>40762.208333333336</v>
      </c>
      <c r="Q581" s="10">
        <f t="shared" si="47"/>
        <v>40774.208333333336</v>
      </c>
      <c r="R581" t="b">
        <v>0</v>
      </c>
      <c r="S581" t="b">
        <v>0</v>
      </c>
      <c r="T581" t="s">
        <v>159</v>
      </c>
      <c r="U581" t="s">
        <v>2036</v>
      </c>
      <c r="V581" t="s">
        <v>2060</v>
      </c>
    </row>
    <row r="582" spans="1:22" ht="31.2" x14ac:dyDescent="0.3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5">
        <f t="shared" si="45"/>
        <v>341.5022831050228</v>
      </c>
      <c r="G582" t="s">
        <v>20</v>
      </c>
      <c r="H582">
        <v>3116</v>
      </c>
      <c r="I582" s="6">
        <f t="shared" si="48"/>
        <v>48.003209242618745</v>
      </c>
      <c r="J582" t="s">
        <v>21</v>
      </c>
      <c r="K582" t="s">
        <v>22</v>
      </c>
      <c r="L582">
        <v>1</v>
      </c>
      <c r="M582" s="6">
        <f t="shared" si="49"/>
        <v>48.003209242618745</v>
      </c>
      <c r="N582">
        <v>1393394400</v>
      </c>
      <c r="O582">
        <v>1394085600</v>
      </c>
      <c r="P582" s="10">
        <f t="shared" si="46"/>
        <v>41696.25</v>
      </c>
      <c r="Q582" s="10">
        <f t="shared" si="47"/>
        <v>41704.25</v>
      </c>
      <c r="R582" t="b">
        <v>0</v>
      </c>
      <c r="S582" t="b">
        <v>0</v>
      </c>
      <c r="T582" t="s">
        <v>33</v>
      </c>
      <c r="U582" t="s">
        <v>2038</v>
      </c>
      <c r="V582" t="s">
        <v>2044</v>
      </c>
    </row>
    <row r="583" spans="1:22" ht="31.2" x14ac:dyDescent="0.3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5">
        <f t="shared" si="45"/>
        <v>64.016666666666666</v>
      </c>
      <c r="G583" t="s">
        <v>14</v>
      </c>
      <c r="H583">
        <v>71</v>
      </c>
      <c r="I583" s="6">
        <f t="shared" si="48"/>
        <v>54.098591549295776</v>
      </c>
      <c r="J583" t="s">
        <v>21</v>
      </c>
      <c r="K583" t="s">
        <v>22</v>
      </c>
      <c r="L583">
        <v>1</v>
      </c>
      <c r="M583" s="6">
        <f t="shared" si="49"/>
        <v>54.098591549295776</v>
      </c>
      <c r="N583">
        <v>1304053200</v>
      </c>
      <c r="O583">
        <v>1305349200</v>
      </c>
      <c r="P583" s="10">
        <f t="shared" si="46"/>
        <v>40662.208333333336</v>
      </c>
      <c r="Q583" s="10">
        <f t="shared" si="47"/>
        <v>40677.208333333336</v>
      </c>
      <c r="R583" t="b">
        <v>0</v>
      </c>
      <c r="S583" t="b">
        <v>0</v>
      </c>
      <c r="T583" t="s">
        <v>28</v>
      </c>
      <c r="U583" t="s">
        <v>2037</v>
      </c>
      <c r="V583" t="s">
        <v>2043</v>
      </c>
    </row>
    <row r="584" spans="1:22" ht="31.2" x14ac:dyDescent="0.3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5">
        <f t="shared" si="45"/>
        <v>52.080459770114942</v>
      </c>
      <c r="G584" t="s">
        <v>14</v>
      </c>
      <c r="H584">
        <v>42</v>
      </c>
      <c r="I584" s="6">
        <f t="shared" si="48"/>
        <v>107.88095238095238</v>
      </c>
      <c r="J584" t="s">
        <v>21</v>
      </c>
      <c r="K584" t="s">
        <v>22</v>
      </c>
      <c r="L584">
        <v>1</v>
      </c>
      <c r="M584" s="6">
        <f t="shared" si="49"/>
        <v>107.88095238095238</v>
      </c>
      <c r="N584">
        <v>1433912400</v>
      </c>
      <c r="O584">
        <v>1434344400</v>
      </c>
      <c r="P584" s="10">
        <f t="shared" si="46"/>
        <v>42165.208333333328</v>
      </c>
      <c r="Q584" s="10">
        <f t="shared" si="47"/>
        <v>42170.208333333328</v>
      </c>
      <c r="R584" t="b">
        <v>0</v>
      </c>
      <c r="S584" t="b">
        <v>1</v>
      </c>
      <c r="T584" t="s">
        <v>89</v>
      </c>
      <c r="U584" t="s">
        <v>2052</v>
      </c>
      <c r="V584" t="s">
        <v>2053</v>
      </c>
    </row>
    <row r="585" spans="1:22" ht="31.2" x14ac:dyDescent="0.3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5">
        <f t="shared" si="45"/>
        <v>322.40211640211641</v>
      </c>
      <c r="G585" t="s">
        <v>20</v>
      </c>
      <c r="H585">
        <v>909</v>
      </c>
      <c r="I585" s="6">
        <f t="shared" si="48"/>
        <v>67.034103410341032</v>
      </c>
      <c r="J585" t="s">
        <v>21</v>
      </c>
      <c r="K585" t="s">
        <v>22</v>
      </c>
      <c r="L585">
        <v>1</v>
      </c>
      <c r="M585" s="6">
        <f t="shared" si="49"/>
        <v>67.034103410341032</v>
      </c>
      <c r="N585">
        <v>1329717600</v>
      </c>
      <c r="O585">
        <v>1331186400</v>
      </c>
      <c r="P585" s="10">
        <f t="shared" si="46"/>
        <v>40959.25</v>
      </c>
      <c r="Q585" s="10">
        <f t="shared" si="47"/>
        <v>40976.25</v>
      </c>
      <c r="R585" t="b">
        <v>0</v>
      </c>
      <c r="S585" t="b">
        <v>0</v>
      </c>
      <c r="T585" t="s">
        <v>42</v>
      </c>
      <c r="U585" t="s">
        <v>2039</v>
      </c>
      <c r="V585" t="s">
        <v>2045</v>
      </c>
    </row>
    <row r="586" spans="1:22" ht="31.2" x14ac:dyDescent="0.3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5">
        <f t="shared" si="45"/>
        <v>119.50810185185186</v>
      </c>
      <c r="G586" t="s">
        <v>20</v>
      </c>
      <c r="H586">
        <v>1613</v>
      </c>
      <c r="I586" s="6">
        <f t="shared" si="48"/>
        <v>64.01425914445133</v>
      </c>
      <c r="J586" t="s">
        <v>21</v>
      </c>
      <c r="K586" t="s">
        <v>22</v>
      </c>
      <c r="L586">
        <v>1</v>
      </c>
      <c r="M586" s="6">
        <f t="shared" si="49"/>
        <v>64.01425914445133</v>
      </c>
      <c r="N586">
        <v>1335330000</v>
      </c>
      <c r="O586">
        <v>1336539600</v>
      </c>
      <c r="P586" s="10">
        <f t="shared" si="46"/>
        <v>41024.208333333336</v>
      </c>
      <c r="Q586" s="10">
        <f t="shared" si="47"/>
        <v>41038.208333333336</v>
      </c>
      <c r="R586" t="b">
        <v>0</v>
      </c>
      <c r="S586" t="b">
        <v>0</v>
      </c>
      <c r="T586" t="s">
        <v>28</v>
      </c>
      <c r="U586" t="s">
        <v>2037</v>
      </c>
      <c r="V586" t="s">
        <v>2043</v>
      </c>
    </row>
    <row r="587" spans="1:22" ht="31.2" x14ac:dyDescent="0.3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5">
        <f t="shared" si="45"/>
        <v>146.79775280898878</v>
      </c>
      <c r="G587" t="s">
        <v>20</v>
      </c>
      <c r="H587">
        <v>136</v>
      </c>
      <c r="I587" s="6">
        <f t="shared" si="48"/>
        <v>96.066176470588232</v>
      </c>
      <c r="J587" t="s">
        <v>21</v>
      </c>
      <c r="K587" t="s">
        <v>22</v>
      </c>
      <c r="L587">
        <v>1</v>
      </c>
      <c r="M587" s="6">
        <f t="shared" si="49"/>
        <v>96.066176470588232</v>
      </c>
      <c r="N587">
        <v>1268888400</v>
      </c>
      <c r="O587">
        <v>1269752400</v>
      </c>
      <c r="P587" s="10">
        <f t="shared" si="46"/>
        <v>40255.208333333336</v>
      </c>
      <c r="Q587" s="10">
        <f t="shared" si="47"/>
        <v>40265.208333333336</v>
      </c>
      <c r="R587" t="b">
        <v>0</v>
      </c>
      <c r="S587" t="b">
        <v>0</v>
      </c>
      <c r="T587" t="s">
        <v>206</v>
      </c>
      <c r="U587" t="s">
        <v>2040</v>
      </c>
      <c r="V587" t="s">
        <v>2061</v>
      </c>
    </row>
    <row r="588" spans="1:22" ht="31.2" x14ac:dyDescent="0.3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5">
        <f t="shared" si="45"/>
        <v>950.57142857142856</v>
      </c>
      <c r="G588" t="s">
        <v>20</v>
      </c>
      <c r="H588">
        <v>130</v>
      </c>
      <c r="I588" s="6">
        <f t="shared" si="48"/>
        <v>51.184615384615384</v>
      </c>
      <c r="J588" t="s">
        <v>21</v>
      </c>
      <c r="K588" t="s">
        <v>22</v>
      </c>
      <c r="L588">
        <v>1</v>
      </c>
      <c r="M588" s="6">
        <f t="shared" si="49"/>
        <v>51.184615384615384</v>
      </c>
      <c r="N588">
        <v>1289973600</v>
      </c>
      <c r="O588">
        <v>1291615200</v>
      </c>
      <c r="P588" s="10">
        <f t="shared" si="46"/>
        <v>40499.25</v>
      </c>
      <c r="Q588" s="10">
        <f t="shared" si="47"/>
        <v>40518.25</v>
      </c>
      <c r="R588" t="b">
        <v>0</v>
      </c>
      <c r="S588" t="b">
        <v>0</v>
      </c>
      <c r="T588" t="s">
        <v>23</v>
      </c>
      <c r="U588" t="s">
        <v>2036</v>
      </c>
      <c r="V588" t="s">
        <v>2042</v>
      </c>
    </row>
    <row r="589" spans="1:22" ht="31.2" x14ac:dyDescent="0.3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5">
        <f t="shared" si="45"/>
        <v>72.893617021276597</v>
      </c>
      <c r="G589" t="s">
        <v>14</v>
      </c>
      <c r="H589">
        <v>156</v>
      </c>
      <c r="I589" s="6">
        <f t="shared" si="48"/>
        <v>43.92307692307692</v>
      </c>
      <c r="J589" t="s">
        <v>15</v>
      </c>
      <c r="K589" t="s">
        <v>16</v>
      </c>
      <c r="L589">
        <v>0.74</v>
      </c>
      <c r="M589" s="6">
        <f t="shared" si="49"/>
        <v>32.503076923076918</v>
      </c>
      <c r="N589">
        <v>1547877600</v>
      </c>
      <c r="O589">
        <v>1552366800</v>
      </c>
      <c r="P589" s="10">
        <f t="shared" si="46"/>
        <v>43484.25</v>
      </c>
      <c r="Q589" s="10">
        <f t="shared" si="47"/>
        <v>43536.208333333328</v>
      </c>
      <c r="R589" t="b">
        <v>0</v>
      </c>
      <c r="S589" t="b">
        <v>1</v>
      </c>
      <c r="T589" t="s">
        <v>17</v>
      </c>
      <c r="U589" t="s">
        <v>2035</v>
      </c>
      <c r="V589" t="s">
        <v>2041</v>
      </c>
    </row>
    <row r="590" spans="1:22" ht="31.2" x14ac:dyDescent="0.3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5">
        <f t="shared" si="45"/>
        <v>79.008248730964468</v>
      </c>
      <c r="G590" t="s">
        <v>14</v>
      </c>
      <c r="H590">
        <v>1368</v>
      </c>
      <c r="I590" s="6">
        <f t="shared" si="48"/>
        <v>91.021198830409361</v>
      </c>
      <c r="J590" t="s">
        <v>40</v>
      </c>
      <c r="K590" t="s">
        <v>41</v>
      </c>
      <c r="L590">
        <v>1.35</v>
      </c>
      <c r="M590" s="6">
        <f t="shared" si="49"/>
        <v>122.87861842105265</v>
      </c>
      <c r="N590">
        <v>1269493200</v>
      </c>
      <c r="O590">
        <v>1272171600</v>
      </c>
      <c r="P590" s="10">
        <f t="shared" si="46"/>
        <v>40262.208333333336</v>
      </c>
      <c r="Q590" s="10">
        <f t="shared" si="47"/>
        <v>40293.208333333336</v>
      </c>
      <c r="R590" t="b">
        <v>0</v>
      </c>
      <c r="S590" t="b">
        <v>0</v>
      </c>
      <c r="T590" t="s">
        <v>33</v>
      </c>
      <c r="U590" t="s">
        <v>2038</v>
      </c>
      <c r="V590" t="s">
        <v>2044</v>
      </c>
    </row>
    <row r="591" spans="1:22" ht="31.2" x14ac:dyDescent="0.3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5">
        <f t="shared" si="45"/>
        <v>64.721518987341781</v>
      </c>
      <c r="G591" t="s">
        <v>14</v>
      </c>
      <c r="H591">
        <v>102</v>
      </c>
      <c r="I591" s="6">
        <f t="shared" si="48"/>
        <v>50.127450980392155</v>
      </c>
      <c r="J591" t="s">
        <v>21</v>
      </c>
      <c r="K591" t="s">
        <v>22</v>
      </c>
      <c r="L591">
        <v>1</v>
      </c>
      <c r="M591" s="6">
        <f t="shared" si="49"/>
        <v>50.127450980392155</v>
      </c>
      <c r="N591">
        <v>1436072400</v>
      </c>
      <c r="O591">
        <v>1436677200</v>
      </c>
      <c r="P591" s="10">
        <f t="shared" si="46"/>
        <v>42190.208333333328</v>
      </c>
      <c r="Q591" s="10">
        <f t="shared" si="47"/>
        <v>42197.208333333328</v>
      </c>
      <c r="R591" t="b">
        <v>0</v>
      </c>
      <c r="S591" t="b">
        <v>0</v>
      </c>
      <c r="T591" t="s">
        <v>42</v>
      </c>
      <c r="U591" t="s">
        <v>2039</v>
      </c>
      <c r="V591" t="s">
        <v>2045</v>
      </c>
    </row>
    <row r="592" spans="1:22" ht="31.2" x14ac:dyDescent="0.3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5">
        <f t="shared" si="45"/>
        <v>82.028169014084511</v>
      </c>
      <c r="G592" t="s">
        <v>14</v>
      </c>
      <c r="H592">
        <v>86</v>
      </c>
      <c r="I592" s="6">
        <f t="shared" si="48"/>
        <v>67.720930232558146</v>
      </c>
      <c r="J592" t="s">
        <v>26</v>
      </c>
      <c r="K592" t="s">
        <v>27</v>
      </c>
      <c r="L592">
        <v>0.69</v>
      </c>
      <c r="M592" s="6">
        <f t="shared" si="49"/>
        <v>46.72744186046512</v>
      </c>
      <c r="N592">
        <v>1419141600</v>
      </c>
      <c r="O592">
        <v>1420092000</v>
      </c>
      <c r="P592" s="10">
        <f t="shared" si="46"/>
        <v>41994.25</v>
      </c>
      <c r="Q592" s="10">
        <f t="shared" si="47"/>
        <v>42005.25</v>
      </c>
      <c r="R592" t="b">
        <v>0</v>
      </c>
      <c r="S592" t="b">
        <v>0</v>
      </c>
      <c r="T592" t="s">
        <v>133</v>
      </c>
      <c r="U592" t="s">
        <v>2040</v>
      </c>
      <c r="V592" t="s">
        <v>2058</v>
      </c>
    </row>
    <row r="593" spans="1:22" ht="31.2" x14ac:dyDescent="0.3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5">
        <f t="shared" si="45"/>
        <v>1037.6666666666667</v>
      </c>
      <c r="G593" t="s">
        <v>20</v>
      </c>
      <c r="H593">
        <v>102</v>
      </c>
      <c r="I593" s="6">
        <f t="shared" si="48"/>
        <v>61.03921568627451</v>
      </c>
      <c r="J593" t="s">
        <v>21</v>
      </c>
      <c r="K593" t="s">
        <v>22</v>
      </c>
      <c r="L593">
        <v>1</v>
      </c>
      <c r="M593" s="6">
        <f t="shared" si="49"/>
        <v>61.03921568627451</v>
      </c>
      <c r="N593">
        <v>1279083600</v>
      </c>
      <c r="O593">
        <v>1279947600</v>
      </c>
      <c r="P593" s="10">
        <f t="shared" si="46"/>
        <v>40373.208333333336</v>
      </c>
      <c r="Q593" s="10">
        <f t="shared" si="47"/>
        <v>40383.208333333336</v>
      </c>
      <c r="R593" t="b">
        <v>0</v>
      </c>
      <c r="S593" t="b">
        <v>0</v>
      </c>
      <c r="T593" t="s">
        <v>89</v>
      </c>
      <c r="U593" t="s">
        <v>2052</v>
      </c>
      <c r="V593" t="s">
        <v>2053</v>
      </c>
    </row>
    <row r="594" spans="1:22" ht="31.2" x14ac:dyDescent="0.3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5">
        <f t="shared" si="45"/>
        <v>12.910076530612244</v>
      </c>
      <c r="G594" t="s">
        <v>14</v>
      </c>
      <c r="H594">
        <v>253</v>
      </c>
      <c r="I594" s="6">
        <f t="shared" si="48"/>
        <v>80.011857707509876</v>
      </c>
      <c r="J594" t="s">
        <v>21</v>
      </c>
      <c r="K594" t="s">
        <v>22</v>
      </c>
      <c r="L594">
        <v>1</v>
      </c>
      <c r="M594" s="6">
        <f t="shared" si="49"/>
        <v>80.011857707509876</v>
      </c>
      <c r="N594">
        <v>1401426000</v>
      </c>
      <c r="O594">
        <v>1402203600</v>
      </c>
      <c r="P594" s="10">
        <f t="shared" si="46"/>
        <v>41789.208333333336</v>
      </c>
      <c r="Q594" s="10">
        <f t="shared" si="47"/>
        <v>41798.208333333336</v>
      </c>
      <c r="R594" t="b">
        <v>0</v>
      </c>
      <c r="S594" t="b">
        <v>0</v>
      </c>
      <c r="T594" t="s">
        <v>33</v>
      </c>
      <c r="U594" t="s">
        <v>2038</v>
      </c>
      <c r="V594" t="s">
        <v>2044</v>
      </c>
    </row>
    <row r="595" spans="1:22" ht="31.2" x14ac:dyDescent="0.3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5">
        <f t="shared" si="45"/>
        <v>154.84210526315789</v>
      </c>
      <c r="G595" t="s">
        <v>20</v>
      </c>
      <c r="H595">
        <v>4006</v>
      </c>
      <c r="I595" s="6">
        <f t="shared" si="48"/>
        <v>47.001497753369947</v>
      </c>
      <c r="J595" t="s">
        <v>21</v>
      </c>
      <c r="K595" t="s">
        <v>22</v>
      </c>
      <c r="L595">
        <v>1</v>
      </c>
      <c r="M595" s="6">
        <f t="shared" si="49"/>
        <v>47.001497753369947</v>
      </c>
      <c r="N595">
        <v>1395810000</v>
      </c>
      <c r="O595">
        <v>1396933200</v>
      </c>
      <c r="P595" s="10">
        <f t="shared" si="46"/>
        <v>41724.208333333336</v>
      </c>
      <c r="Q595" s="10">
        <f t="shared" si="47"/>
        <v>41737.208333333336</v>
      </c>
      <c r="R595" t="b">
        <v>0</v>
      </c>
      <c r="S595" t="b">
        <v>0</v>
      </c>
      <c r="T595" t="s">
        <v>71</v>
      </c>
      <c r="U595" t="s">
        <v>2039</v>
      </c>
      <c r="V595" t="s">
        <v>2051</v>
      </c>
    </row>
    <row r="596" spans="1:22" ht="31.2" x14ac:dyDescent="0.3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5">
        <f t="shared" si="45"/>
        <v>7.0991735537190088</v>
      </c>
      <c r="G596" t="s">
        <v>14</v>
      </c>
      <c r="H596">
        <v>157</v>
      </c>
      <c r="I596" s="6">
        <f t="shared" si="48"/>
        <v>71.127388535031841</v>
      </c>
      <c r="J596" t="s">
        <v>21</v>
      </c>
      <c r="K596" t="s">
        <v>22</v>
      </c>
      <c r="L596">
        <v>1</v>
      </c>
      <c r="M596" s="6">
        <f t="shared" si="49"/>
        <v>71.127388535031841</v>
      </c>
      <c r="N596">
        <v>1467003600</v>
      </c>
      <c r="O596">
        <v>1467262800</v>
      </c>
      <c r="P596" s="10">
        <f t="shared" si="46"/>
        <v>42548.208333333328</v>
      </c>
      <c r="Q596" s="10">
        <f t="shared" si="47"/>
        <v>42551.208333333328</v>
      </c>
      <c r="R596" t="b">
        <v>0</v>
      </c>
      <c r="S596" t="b">
        <v>1</v>
      </c>
      <c r="T596" t="s">
        <v>33</v>
      </c>
      <c r="U596" t="s">
        <v>2038</v>
      </c>
      <c r="V596" t="s">
        <v>2044</v>
      </c>
    </row>
    <row r="597" spans="1:22" ht="46.8" x14ac:dyDescent="0.3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5">
        <f t="shared" si="45"/>
        <v>208.52773826458036</v>
      </c>
      <c r="G597" t="s">
        <v>20</v>
      </c>
      <c r="H597">
        <v>1629</v>
      </c>
      <c r="I597" s="6">
        <f t="shared" si="48"/>
        <v>89.99079189686924</v>
      </c>
      <c r="J597" t="s">
        <v>21</v>
      </c>
      <c r="K597" t="s">
        <v>22</v>
      </c>
      <c r="L597">
        <v>1</v>
      </c>
      <c r="M597" s="6">
        <f t="shared" si="49"/>
        <v>89.99079189686924</v>
      </c>
      <c r="N597">
        <v>1268715600</v>
      </c>
      <c r="O597">
        <v>1270530000</v>
      </c>
      <c r="P597" s="10">
        <f t="shared" si="46"/>
        <v>40253.208333333336</v>
      </c>
      <c r="Q597" s="10">
        <f t="shared" si="47"/>
        <v>40274.208333333336</v>
      </c>
      <c r="R597" t="b">
        <v>0</v>
      </c>
      <c r="S597" t="b">
        <v>1</v>
      </c>
      <c r="T597" t="s">
        <v>33</v>
      </c>
      <c r="U597" t="s">
        <v>2038</v>
      </c>
      <c r="V597" t="s">
        <v>2044</v>
      </c>
    </row>
    <row r="598" spans="1:22" ht="31.2" x14ac:dyDescent="0.3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5">
        <f t="shared" si="45"/>
        <v>99.683544303797461</v>
      </c>
      <c r="G598" t="s">
        <v>14</v>
      </c>
      <c r="H598">
        <v>183</v>
      </c>
      <c r="I598" s="6">
        <f t="shared" si="48"/>
        <v>43.032786885245905</v>
      </c>
      <c r="J598" t="s">
        <v>21</v>
      </c>
      <c r="K598" t="s">
        <v>22</v>
      </c>
      <c r="L598">
        <v>1</v>
      </c>
      <c r="M598" s="6">
        <f t="shared" si="49"/>
        <v>43.032786885245905</v>
      </c>
      <c r="N598">
        <v>1457157600</v>
      </c>
      <c r="O598">
        <v>1457762400</v>
      </c>
      <c r="P598" s="10">
        <f t="shared" si="46"/>
        <v>42434.25</v>
      </c>
      <c r="Q598" s="10">
        <f t="shared" si="47"/>
        <v>42441.25</v>
      </c>
      <c r="R598" t="b">
        <v>0</v>
      </c>
      <c r="S598" t="b">
        <v>1</v>
      </c>
      <c r="T598" t="s">
        <v>53</v>
      </c>
      <c r="U598" t="s">
        <v>2039</v>
      </c>
      <c r="V598" t="s">
        <v>2047</v>
      </c>
    </row>
    <row r="599" spans="1:22" ht="31.2" x14ac:dyDescent="0.3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5">
        <f t="shared" si="45"/>
        <v>201.59756097560978</v>
      </c>
      <c r="G599" t="s">
        <v>20</v>
      </c>
      <c r="H599">
        <v>2188</v>
      </c>
      <c r="I599" s="6">
        <f t="shared" si="48"/>
        <v>67.997714808043881</v>
      </c>
      <c r="J599" t="s">
        <v>21</v>
      </c>
      <c r="K599" t="s">
        <v>22</v>
      </c>
      <c r="L599">
        <v>1</v>
      </c>
      <c r="M599" s="6">
        <f t="shared" si="49"/>
        <v>67.997714808043881</v>
      </c>
      <c r="N599">
        <v>1573970400</v>
      </c>
      <c r="O599">
        <v>1575525600</v>
      </c>
      <c r="P599" s="10">
        <f t="shared" si="46"/>
        <v>43786.25</v>
      </c>
      <c r="Q599" s="10">
        <f t="shared" si="47"/>
        <v>43804.25</v>
      </c>
      <c r="R599" t="b">
        <v>0</v>
      </c>
      <c r="S599" t="b">
        <v>0</v>
      </c>
      <c r="T599" t="s">
        <v>33</v>
      </c>
      <c r="U599" t="s">
        <v>2038</v>
      </c>
      <c r="V599" t="s">
        <v>2044</v>
      </c>
    </row>
    <row r="600" spans="1:22" ht="31.2" x14ac:dyDescent="0.3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5">
        <f t="shared" si="45"/>
        <v>162.09032258064516</v>
      </c>
      <c r="G600" t="s">
        <v>20</v>
      </c>
      <c r="H600">
        <v>2409</v>
      </c>
      <c r="I600" s="6">
        <f t="shared" si="48"/>
        <v>73.004566210045667</v>
      </c>
      <c r="J600" t="s">
        <v>107</v>
      </c>
      <c r="K600" t="s">
        <v>108</v>
      </c>
      <c r="L600">
        <v>1.1200000000000001</v>
      </c>
      <c r="M600" s="6">
        <f t="shared" si="49"/>
        <v>81.765114155251155</v>
      </c>
      <c r="N600">
        <v>1276578000</v>
      </c>
      <c r="O600">
        <v>1279083600</v>
      </c>
      <c r="P600" s="10">
        <f t="shared" si="46"/>
        <v>40344.208333333336</v>
      </c>
      <c r="Q600" s="10">
        <f t="shared" si="47"/>
        <v>40373.208333333336</v>
      </c>
      <c r="R600" t="b">
        <v>0</v>
      </c>
      <c r="S600" t="b">
        <v>0</v>
      </c>
      <c r="T600" t="s">
        <v>23</v>
      </c>
      <c r="U600" t="s">
        <v>2036</v>
      </c>
      <c r="V600" t="s">
        <v>2042</v>
      </c>
    </row>
    <row r="601" spans="1:22" ht="31.2" x14ac:dyDescent="0.3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5">
        <f t="shared" si="45"/>
        <v>3.6436208125445471</v>
      </c>
      <c r="G601" t="s">
        <v>14</v>
      </c>
      <c r="H601">
        <v>82</v>
      </c>
      <c r="I601" s="6">
        <f t="shared" si="48"/>
        <v>62.341463414634148</v>
      </c>
      <c r="J601" t="s">
        <v>36</v>
      </c>
      <c r="K601" t="s">
        <v>37</v>
      </c>
      <c r="L601">
        <v>0.15</v>
      </c>
      <c r="M601" s="6">
        <f t="shared" si="49"/>
        <v>9.3512195121951223</v>
      </c>
      <c r="N601">
        <v>1423720800</v>
      </c>
      <c r="O601">
        <v>1424412000</v>
      </c>
      <c r="P601" s="10">
        <f t="shared" si="46"/>
        <v>42047.25</v>
      </c>
      <c r="Q601" s="10">
        <f t="shared" si="47"/>
        <v>42055.25</v>
      </c>
      <c r="R601" t="b">
        <v>0</v>
      </c>
      <c r="S601" t="b">
        <v>0</v>
      </c>
      <c r="T601" t="s">
        <v>42</v>
      </c>
      <c r="U601" t="s">
        <v>2039</v>
      </c>
      <c r="V601" t="s">
        <v>2045</v>
      </c>
    </row>
    <row r="602" spans="1:22" ht="31.2" x14ac:dyDescent="0.3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5">
        <f t="shared" si="45"/>
        <v>5</v>
      </c>
      <c r="G602" t="s">
        <v>14</v>
      </c>
      <c r="H602">
        <v>1</v>
      </c>
      <c r="I602" s="6">
        <f t="shared" si="48"/>
        <v>5</v>
      </c>
      <c r="J602" t="s">
        <v>40</v>
      </c>
      <c r="K602" t="s">
        <v>41</v>
      </c>
      <c r="L602">
        <v>1.35</v>
      </c>
      <c r="M602" s="6">
        <f t="shared" si="49"/>
        <v>6.75</v>
      </c>
      <c r="N602">
        <v>1375160400</v>
      </c>
      <c r="O602">
        <v>1376197200</v>
      </c>
      <c r="P602" s="10">
        <f t="shared" si="46"/>
        <v>41485.208333333336</v>
      </c>
      <c r="Q602" s="10">
        <f t="shared" si="47"/>
        <v>41497.208333333336</v>
      </c>
      <c r="R602" t="b">
        <v>0</v>
      </c>
      <c r="S602" t="b">
        <v>0</v>
      </c>
      <c r="T602" t="s">
        <v>17</v>
      </c>
      <c r="U602" t="s">
        <v>2035</v>
      </c>
      <c r="V602" t="s">
        <v>2041</v>
      </c>
    </row>
    <row r="603" spans="1:22" x14ac:dyDescent="0.3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5">
        <f t="shared" si="45"/>
        <v>206.63492063492063</v>
      </c>
      <c r="G603" t="s">
        <v>20</v>
      </c>
      <c r="H603">
        <v>194</v>
      </c>
      <c r="I603" s="6">
        <f t="shared" si="48"/>
        <v>67.103092783505161</v>
      </c>
      <c r="J603" t="s">
        <v>21</v>
      </c>
      <c r="K603" t="s">
        <v>22</v>
      </c>
      <c r="L603">
        <v>1</v>
      </c>
      <c r="M603" s="6">
        <f t="shared" si="49"/>
        <v>67.103092783505161</v>
      </c>
      <c r="N603">
        <v>1401426000</v>
      </c>
      <c r="O603">
        <v>1402894800</v>
      </c>
      <c r="P603" s="10">
        <f t="shared" si="46"/>
        <v>41789.208333333336</v>
      </c>
      <c r="Q603" s="10">
        <f t="shared" si="47"/>
        <v>41806.208333333336</v>
      </c>
      <c r="R603" t="b">
        <v>1</v>
      </c>
      <c r="S603" t="b">
        <v>0</v>
      </c>
      <c r="T603" t="s">
        <v>65</v>
      </c>
      <c r="U603" t="s">
        <v>2037</v>
      </c>
      <c r="V603" t="s">
        <v>2049</v>
      </c>
    </row>
    <row r="604" spans="1:22" ht="31.2" x14ac:dyDescent="0.3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5">
        <f t="shared" si="45"/>
        <v>128.23628691983123</v>
      </c>
      <c r="G604" t="s">
        <v>20</v>
      </c>
      <c r="H604">
        <v>1140</v>
      </c>
      <c r="I604" s="6">
        <f t="shared" si="48"/>
        <v>79.978947368421046</v>
      </c>
      <c r="J604" t="s">
        <v>21</v>
      </c>
      <c r="K604" t="s">
        <v>22</v>
      </c>
      <c r="L604">
        <v>1</v>
      </c>
      <c r="M604" s="6">
        <f t="shared" si="49"/>
        <v>79.978947368421046</v>
      </c>
      <c r="N604">
        <v>1433480400</v>
      </c>
      <c r="O604">
        <v>1434430800</v>
      </c>
      <c r="P604" s="10">
        <f t="shared" si="46"/>
        <v>42160.208333333328</v>
      </c>
      <c r="Q604" s="10">
        <f t="shared" si="47"/>
        <v>42171.208333333328</v>
      </c>
      <c r="R604" t="b">
        <v>0</v>
      </c>
      <c r="S604" t="b">
        <v>0</v>
      </c>
      <c r="T604" t="s">
        <v>33</v>
      </c>
      <c r="U604" t="s">
        <v>2038</v>
      </c>
      <c r="V604" t="s">
        <v>2044</v>
      </c>
    </row>
    <row r="605" spans="1:22" ht="31.2" x14ac:dyDescent="0.3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5">
        <f t="shared" si="45"/>
        <v>119.66037735849055</v>
      </c>
      <c r="G605" t="s">
        <v>20</v>
      </c>
      <c r="H605">
        <v>102</v>
      </c>
      <c r="I605" s="6">
        <f t="shared" si="48"/>
        <v>62.176470588235297</v>
      </c>
      <c r="J605" t="s">
        <v>21</v>
      </c>
      <c r="K605" t="s">
        <v>22</v>
      </c>
      <c r="L605">
        <v>1</v>
      </c>
      <c r="M605" s="6">
        <f t="shared" si="49"/>
        <v>62.176470588235297</v>
      </c>
      <c r="N605">
        <v>1555563600</v>
      </c>
      <c r="O605">
        <v>1557896400</v>
      </c>
      <c r="P605" s="10">
        <f t="shared" si="46"/>
        <v>43573.208333333328</v>
      </c>
      <c r="Q605" s="10">
        <f t="shared" si="47"/>
        <v>43600.208333333328</v>
      </c>
      <c r="R605" t="b">
        <v>0</v>
      </c>
      <c r="S605" t="b">
        <v>0</v>
      </c>
      <c r="T605" t="s">
        <v>33</v>
      </c>
      <c r="U605" t="s">
        <v>2038</v>
      </c>
      <c r="V605" t="s">
        <v>2044</v>
      </c>
    </row>
    <row r="606" spans="1:22" ht="31.2" x14ac:dyDescent="0.3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5">
        <f t="shared" si="45"/>
        <v>170.73055242390078</v>
      </c>
      <c r="G606" t="s">
        <v>20</v>
      </c>
      <c r="H606">
        <v>2857</v>
      </c>
      <c r="I606" s="6">
        <f t="shared" si="48"/>
        <v>53.005950297514879</v>
      </c>
      <c r="J606" t="s">
        <v>21</v>
      </c>
      <c r="K606" t="s">
        <v>22</v>
      </c>
      <c r="L606">
        <v>1</v>
      </c>
      <c r="M606" s="6">
        <f t="shared" si="49"/>
        <v>53.005950297514879</v>
      </c>
      <c r="N606">
        <v>1295676000</v>
      </c>
      <c r="O606">
        <v>1297490400</v>
      </c>
      <c r="P606" s="10">
        <f t="shared" si="46"/>
        <v>40565.25</v>
      </c>
      <c r="Q606" s="10">
        <f t="shared" si="47"/>
        <v>40586.25</v>
      </c>
      <c r="R606" t="b">
        <v>0</v>
      </c>
      <c r="S606" t="b">
        <v>0</v>
      </c>
      <c r="T606" t="s">
        <v>33</v>
      </c>
      <c r="U606" t="s">
        <v>2038</v>
      </c>
      <c r="V606" t="s">
        <v>2044</v>
      </c>
    </row>
    <row r="607" spans="1:22" ht="31.2" x14ac:dyDescent="0.3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5">
        <f t="shared" si="45"/>
        <v>187.21212121212122</v>
      </c>
      <c r="G607" t="s">
        <v>20</v>
      </c>
      <c r="H607">
        <v>107</v>
      </c>
      <c r="I607" s="6">
        <f t="shared" si="48"/>
        <v>57.738317757009348</v>
      </c>
      <c r="J607" t="s">
        <v>21</v>
      </c>
      <c r="K607" t="s">
        <v>22</v>
      </c>
      <c r="L607">
        <v>1</v>
      </c>
      <c r="M607" s="6">
        <f t="shared" si="49"/>
        <v>57.738317757009348</v>
      </c>
      <c r="N607">
        <v>1443848400</v>
      </c>
      <c r="O607">
        <v>1447394400</v>
      </c>
      <c r="P607" s="10">
        <f t="shared" si="46"/>
        <v>42280.208333333328</v>
      </c>
      <c r="Q607" s="10">
        <f t="shared" si="47"/>
        <v>42321.25</v>
      </c>
      <c r="R607" t="b">
        <v>0</v>
      </c>
      <c r="S607" t="b">
        <v>0</v>
      </c>
      <c r="T607" t="s">
        <v>68</v>
      </c>
      <c r="U607" t="s">
        <v>2040</v>
      </c>
      <c r="V607" t="s">
        <v>2050</v>
      </c>
    </row>
    <row r="608" spans="1:22" ht="31.2" x14ac:dyDescent="0.3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5">
        <f t="shared" si="45"/>
        <v>188.38235294117646</v>
      </c>
      <c r="G608" t="s">
        <v>20</v>
      </c>
      <c r="H608">
        <v>160</v>
      </c>
      <c r="I608" s="6">
        <f t="shared" si="48"/>
        <v>40.03125</v>
      </c>
      <c r="J608" t="s">
        <v>40</v>
      </c>
      <c r="K608" t="s">
        <v>41</v>
      </c>
      <c r="L608">
        <v>1.35</v>
      </c>
      <c r="M608" s="6">
        <f t="shared" si="49"/>
        <v>54.042187500000004</v>
      </c>
      <c r="N608">
        <v>1457330400</v>
      </c>
      <c r="O608">
        <v>1458277200</v>
      </c>
      <c r="P608" s="10">
        <f t="shared" si="46"/>
        <v>42436.25</v>
      </c>
      <c r="Q608" s="10">
        <f t="shared" si="47"/>
        <v>42447.208333333328</v>
      </c>
      <c r="R608" t="b">
        <v>0</v>
      </c>
      <c r="S608" t="b">
        <v>0</v>
      </c>
      <c r="T608" t="s">
        <v>23</v>
      </c>
      <c r="U608" t="s">
        <v>2036</v>
      </c>
      <c r="V608" t="s">
        <v>2042</v>
      </c>
    </row>
    <row r="609" spans="1:22" ht="31.2" x14ac:dyDescent="0.3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5">
        <f t="shared" si="45"/>
        <v>131.29869186046511</v>
      </c>
      <c r="G609" t="s">
        <v>20</v>
      </c>
      <c r="H609">
        <v>2230</v>
      </c>
      <c r="I609" s="6">
        <f t="shared" si="48"/>
        <v>81.016591928251117</v>
      </c>
      <c r="J609" t="s">
        <v>21</v>
      </c>
      <c r="K609" t="s">
        <v>22</v>
      </c>
      <c r="L609">
        <v>1</v>
      </c>
      <c r="M609" s="6">
        <f t="shared" si="49"/>
        <v>81.016591928251117</v>
      </c>
      <c r="N609">
        <v>1395550800</v>
      </c>
      <c r="O609">
        <v>1395723600</v>
      </c>
      <c r="P609" s="10">
        <f t="shared" si="46"/>
        <v>41721.208333333336</v>
      </c>
      <c r="Q609" s="10">
        <f t="shared" si="47"/>
        <v>41723.208333333336</v>
      </c>
      <c r="R609" t="b">
        <v>0</v>
      </c>
      <c r="S609" t="b">
        <v>0</v>
      </c>
      <c r="T609" t="s">
        <v>17</v>
      </c>
      <c r="U609" t="s">
        <v>2035</v>
      </c>
      <c r="V609" t="s">
        <v>2041</v>
      </c>
    </row>
    <row r="610" spans="1:22" ht="31.2" x14ac:dyDescent="0.3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5">
        <f t="shared" si="45"/>
        <v>283.97435897435901</v>
      </c>
      <c r="G610" t="s">
        <v>20</v>
      </c>
      <c r="H610">
        <v>316</v>
      </c>
      <c r="I610" s="6">
        <f t="shared" si="48"/>
        <v>35.047468354430379</v>
      </c>
      <c r="J610" t="s">
        <v>21</v>
      </c>
      <c r="K610" t="s">
        <v>22</v>
      </c>
      <c r="L610">
        <v>1</v>
      </c>
      <c r="M610" s="6">
        <f t="shared" si="49"/>
        <v>35.047468354430379</v>
      </c>
      <c r="N610">
        <v>1551852000</v>
      </c>
      <c r="O610">
        <v>1552197600</v>
      </c>
      <c r="P610" s="10">
        <f t="shared" si="46"/>
        <v>43530.25</v>
      </c>
      <c r="Q610" s="10">
        <f t="shared" si="47"/>
        <v>43534.25</v>
      </c>
      <c r="R610" t="b">
        <v>0</v>
      </c>
      <c r="S610" t="b">
        <v>1</v>
      </c>
      <c r="T610" t="s">
        <v>159</v>
      </c>
      <c r="U610" t="s">
        <v>2036</v>
      </c>
      <c r="V610" t="s">
        <v>2060</v>
      </c>
    </row>
    <row r="611" spans="1:22" ht="31.2" x14ac:dyDescent="0.3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5">
        <f t="shared" si="45"/>
        <v>120.41999999999999</v>
      </c>
      <c r="G611" t="s">
        <v>20</v>
      </c>
      <c r="H611">
        <v>117</v>
      </c>
      <c r="I611" s="6">
        <f t="shared" si="48"/>
        <v>102.92307692307692</v>
      </c>
      <c r="J611" t="s">
        <v>21</v>
      </c>
      <c r="K611" t="s">
        <v>22</v>
      </c>
      <c r="L611">
        <v>1</v>
      </c>
      <c r="M611" s="6">
        <f t="shared" si="49"/>
        <v>102.92307692307692</v>
      </c>
      <c r="N611">
        <v>1547618400</v>
      </c>
      <c r="O611">
        <v>1549087200</v>
      </c>
      <c r="P611" s="10">
        <f t="shared" si="46"/>
        <v>43481.25</v>
      </c>
      <c r="Q611" s="10">
        <f t="shared" si="47"/>
        <v>43498.25</v>
      </c>
      <c r="R611" t="b">
        <v>0</v>
      </c>
      <c r="S611" t="b">
        <v>0</v>
      </c>
      <c r="T611" t="s">
        <v>474</v>
      </c>
      <c r="U611" t="s">
        <v>2039</v>
      </c>
      <c r="V611" t="s">
        <v>2065</v>
      </c>
    </row>
    <row r="612" spans="1:22" ht="31.2" x14ac:dyDescent="0.3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5">
        <f t="shared" si="45"/>
        <v>419.0560747663551</v>
      </c>
      <c r="G612" t="s">
        <v>20</v>
      </c>
      <c r="H612">
        <v>6406</v>
      </c>
      <c r="I612" s="6">
        <f t="shared" si="48"/>
        <v>27.998126756166094</v>
      </c>
      <c r="J612" t="s">
        <v>21</v>
      </c>
      <c r="K612" t="s">
        <v>22</v>
      </c>
      <c r="L612">
        <v>1</v>
      </c>
      <c r="M612" s="6">
        <f t="shared" si="49"/>
        <v>27.998126756166094</v>
      </c>
      <c r="N612">
        <v>1355637600</v>
      </c>
      <c r="O612">
        <v>1356847200</v>
      </c>
      <c r="P612" s="10">
        <f t="shared" si="46"/>
        <v>41259.25</v>
      </c>
      <c r="Q612" s="10">
        <f t="shared" si="47"/>
        <v>41273.25</v>
      </c>
      <c r="R612" t="b">
        <v>0</v>
      </c>
      <c r="S612" t="b">
        <v>0</v>
      </c>
      <c r="T612" t="s">
        <v>33</v>
      </c>
      <c r="U612" t="s">
        <v>2038</v>
      </c>
      <c r="V612" t="s">
        <v>2044</v>
      </c>
    </row>
    <row r="613" spans="1:22" ht="31.2" x14ac:dyDescent="0.3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5">
        <f t="shared" si="45"/>
        <v>13.853658536585368</v>
      </c>
      <c r="G613" t="s">
        <v>74</v>
      </c>
      <c r="H613">
        <v>15</v>
      </c>
      <c r="I613" s="6">
        <f t="shared" si="48"/>
        <v>75.733333333333334</v>
      </c>
      <c r="J613" t="s">
        <v>21</v>
      </c>
      <c r="K613" t="s">
        <v>22</v>
      </c>
      <c r="L613">
        <v>1</v>
      </c>
      <c r="M613" s="6">
        <f t="shared" si="49"/>
        <v>75.733333333333334</v>
      </c>
      <c r="N613">
        <v>1374728400</v>
      </c>
      <c r="O613">
        <v>1375765200</v>
      </c>
      <c r="P613" s="10">
        <f t="shared" si="46"/>
        <v>41480.208333333336</v>
      </c>
      <c r="Q613" s="10">
        <f t="shared" si="47"/>
        <v>41492.208333333336</v>
      </c>
      <c r="R613" t="b">
        <v>0</v>
      </c>
      <c r="S613" t="b">
        <v>0</v>
      </c>
      <c r="T613" t="s">
        <v>33</v>
      </c>
      <c r="U613" t="s">
        <v>2038</v>
      </c>
      <c r="V613" t="s">
        <v>2044</v>
      </c>
    </row>
    <row r="614" spans="1:22" x14ac:dyDescent="0.3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5">
        <f t="shared" si="45"/>
        <v>139.43548387096774</v>
      </c>
      <c r="G614" t="s">
        <v>20</v>
      </c>
      <c r="H614">
        <v>192</v>
      </c>
      <c r="I614" s="6">
        <f t="shared" si="48"/>
        <v>45.026041666666664</v>
      </c>
      <c r="J614" t="s">
        <v>21</v>
      </c>
      <c r="K614" t="s">
        <v>22</v>
      </c>
      <c r="L614">
        <v>1</v>
      </c>
      <c r="M614" s="6">
        <f t="shared" si="49"/>
        <v>45.026041666666664</v>
      </c>
      <c r="N614">
        <v>1287810000</v>
      </c>
      <c r="O614">
        <v>1289800800</v>
      </c>
      <c r="P614" s="10">
        <f t="shared" si="46"/>
        <v>40474.208333333336</v>
      </c>
      <c r="Q614" s="10">
        <f t="shared" si="47"/>
        <v>40497.25</v>
      </c>
      <c r="R614" t="b">
        <v>0</v>
      </c>
      <c r="S614" t="b">
        <v>0</v>
      </c>
      <c r="T614" t="s">
        <v>50</v>
      </c>
      <c r="U614" t="s">
        <v>2036</v>
      </c>
      <c r="V614" t="s">
        <v>2046</v>
      </c>
    </row>
    <row r="615" spans="1:22" ht="31.2" x14ac:dyDescent="0.3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5">
        <f t="shared" si="45"/>
        <v>174</v>
      </c>
      <c r="G615" t="s">
        <v>20</v>
      </c>
      <c r="H615">
        <v>26</v>
      </c>
      <c r="I615" s="6">
        <f t="shared" si="48"/>
        <v>73.615384615384613</v>
      </c>
      <c r="J615" t="s">
        <v>15</v>
      </c>
      <c r="K615" t="s">
        <v>16</v>
      </c>
      <c r="L615">
        <v>0.74</v>
      </c>
      <c r="M615" s="6">
        <f t="shared" si="49"/>
        <v>54.475384615384613</v>
      </c>
      <c r="N615">
        <v>1503723600</v>
      </c>
      <c r="O615">
        <v>1504501200</v>
      </c>
      <c r="P615" s="10">
        <f t="shared" si="46"/>
        <v>42973.208333333328</v>
      </c>
      <c r="Q615" s="10">
        <f t="shared" si="47"/>
        <v>42982.208333333328</v>
      </c>
      <c r="R615" t="b">
        <v>0</v>
      </c>
      <c r="S615" t="b">
        <v>0</v>
      </c>
      <c r="T615" t="s">
        <v>33</v>
      </c>
      <c r="U615" t="s">
        <v>2038</v>
      </c>
      <c r="V615" t="s">
        <v>2044</v>
      </c>
    </row>
    <row r="616" spans="1:22" ht="31.2" x14ac:dyDescent="0.3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5">
        <f t="shared" si="45"/>
        <v>155.49056603773585</v>
      </c>
      <c r="G616" t="s">
        <v>20</v>
      </c>
      <c r="H616">
        <v>723</v>
      </c>
      <c r="I616" s="6">
        <f t="shared" si="48"/>
        <v>56.991701244813278</v>
      </c>
      <c r="J616" t="s">
        <v>21</v>
      </c>
      <c r="K616" t="s">
        <v>22</v>
      </c>
      <c r="L616">
        <v>1</v>
      </c>
      <c r="M616" s="6">
        <f t="shared" si="49"/>
        <v>56.991701244813278</v>
      </c>
      <c r="N616">
        <v>1484114400</v>
      </c>
      <c r="O616">
        <v>1485669600</v>
      </c>
      <c r="P616" s="10">
        <f t="shared" si="46"/>
        <v>42746.25</v>
      </c>
      <c r="Q616" s="10">
        <f t="shared" si="47"/>
        <v>42764.25</v>
      </c>
      <c r="R616" t="b">
        <v>0</v>
      </c>
      <c r="S616" t="b">
        <v>0</v>
      </c>
      <c r="T616" t="s">
        <v>33</v>
      </c>
      <c r="U616" t="s">
        <v>2038</v>
      </c>
      <c r="V616" t="s">
        <v>2044</v>
      </c>
    </row>
    <row r="617" spans="1:22" ht="31.2" x14ac:dyDescent="0.3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5">
        <f t="shared" si="45"/>
        <v>170.44705882352943</v>
      </c>
      <c r="G617" t="s">
        <v>20</v>
      </c>
      <c r="H617">
        <v>170</v>
      </c>
      <c r="I617" s="6">
        <f t="shared" si="48"/>
        <v>85.223529411764702</v>
      </c>
      <c r="J617" t="s">
        <v>107</v>
      </c>
      <c r="K617" t="s">
        <v>108</v>
      </c>
      <c r="L617">
        <v>1.1200000000000001</v>
      </c>
      <c r="M617" s="6">
        <f t="shared" si="49"/>
        <v>95.450352941176476</v>
      </c>
      <c r="N617">
        <v>1461906000</v>
      </c>
      <c r="O617">
        <v>1462770000</v>
      </c>
      <c r="P617" s="10">
        <f t="shared" si="46"/>
        <v>42489.208333333328</v>
      </c>
      <c r="Q617" s="10">
        <f t="shared" si="47"/>
        <v>42499.208333333328</v>
      </c>
      <c r="R617" t="b">
        <v>0</v>
      </c>
      <c r="S617" t="b">
        <v>0</v>
      </c>
      <c r="T617" t="s">
        <v>33</v>
      </c>
      <c r="U617" t="s">
        <v>2038</v>
      </c>
      <c r="V617" t="s">
        <v>2044</v>
      </c>
    </row>
    <row r="618" spans="1:22" ht="31.2" x14ac:dyDescent="0.3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5">
        <f t="shared" si="45"/>
        <v>189.515625</v>
      </c>
      <c r="G618" t="s">
        <v>20</v>
      </c>
      <c r="H618">
        <v>238</v>
      </c>
      <c r="I618" s="6">
        <f t="shared" si="48"/>
        <v>50.962184873949582</v>
      </c>
      <c r="J618" t="s">
        <v>40</v>
      </c>
      <c r="K618" t="s">
        <v>41</v>
      </c>
      <c r="L618">
        <v>1.35</v>
      </c>
      <c r="M618" s="6">
        <f t="shared" si="49"/>
        <v>68.798949579831941</v>
      </c>
      <c r="N618">
        <v>1379653200</v>
      </c>
      <c r="O618">
        <v>1379739600</v>
      </c>
      <c r="P618" s="10">
        <f t="shared" si="46"/>
        <v>41537.208333333336</v>
      </c>
      <c r="Q618" s="10">
        <f t="shared" si="47"/>
        <v>41538.208333333336</v>
      </c>
      <c r="R618" t="b">
        <v>0</v>
      </c>
      <c r="S618" t="b">
        <v>1</v>
      </c>
      <c r="T618" t="s">
        <v>60</v>
      </c>
      <c r="U618" t="s">
        <v>2036</v>
      </c>
      <c r="V618" t="s">
        <v>2048</v>
      </c>
    </row>
    <row r="619" spans="1:22" ht="31.2" x14ac:dyDescent="0.3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5">
        <f t="shared" si="45"/>
        <v>249.71428571428572</v>
      </c>
      <c r="G619" t="s">
        <v>20</v>
      </c>
      <c r="H619">
        <v>55</v>
      </c>
      <c r="I619" s="6">
        <f t="shared" si="48"/>
        <v>63.563636363636363</v>
      </c>
      <c r="J619" t="s">
        <v>21</v>
      </c>
      <c r="K619" t="s">
        <v>22</v>
      </c>
      <c r="L619">
        <v>1</v>
      </c>
      <c r="M619" s="6">
        <f t="shared" si="49"/>
        <v>63.563636363636363</v>
      </c>
      <c r="N619">
        <v>1401858000</v>
      </c>
      <c r="O619">
        <v>1402722000</v>
      </c>
      <c r="P619" s="10">
        <f t="shared" si="46"/>
        <v>41794.208333333336</v>
      </c>
      <c r="Q619" s="10">
        <f t="shared" si="47"/>
        <v>41804.208333333336</v>
      </c>
      <c r="R619" t="b">
        <v>0</v>
      </c>
      <c r="S619" t="b">
        <v>0</v>
      </c>
      <c r="T619" t="s">
        <v>33</v>
      </c>
      <c r="U619" t="s">
        <v>2038</v>
      </c>
      <c r="V619" t="s">
        <v>2044</v>
      </c>
    </row>
    <row r="620" spans="1:22" ht="31.2" x14ac:dyDescent="0.3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5">
        <f t="shared" si="45"/>
        <v>48.860523665659613</v>
      </c>
      <c r="G620" t="s">
        <v>14</v>
      </c>
      <c r="H620">
        <v>1198</v>
      </c>
      <c r="I620" s="6">
        <f t="shared" si="48"/>
        <v>80.999165275459092</v>
      </c>
      <c r="J620" t="s">
        <v>21</v>
      </c>
      <c r="K620" t="s">
        <v>22</v>
      </c>
      <c r="L620">
        <v>1</v>
      </c>
      <c r="M620" s="6">
        <f t="shared" si="49"/>
        <v>80.999165275459092</v>
      </c>
      <c r="N620">
        <v>1367470800</v>
      </c>
      <c r="O620">
        <v>1369285200</v>
      </c>
      <c r="P620" s="10">
        <f t="shared" si="46"/>
        <v>41396.208333333336</v>
      </c>
      <c r="Q620" s="10">
        <f t="shared" si="47"/>
        <v>41417.208333333336</v>
      </c>
      <c r="R620" t="b">
        <v>0</v>
      </c>
      <c r="S620" t="b">
        <v>0</v>
      </c>
      <c r="T620" t="s">
        <v>68</v>
      </c>
      <c r="U620" t="s">
        <v>2040</v>
      </c>
      <c r="V620" t="s">
        <v>2050</v>
      </c>
    </row>
    <row r="621" spans="1:22" ht="31.2" x14ac:dyDescent="0.3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5">
        <f t="shared" si="45"/>
        <v>28.461970393057683</v>
      </c>
      <c r="G621" t="s">
        <v>14</v>
      </c>
      <c r="H621">
        <v>648</v>
      </c>
      <c r="I621" s="6">
        <f t="shared" si="48"/>
        <v>86.044753086419746</v>
      </c>
      <c r="J621" t="s">
        <v>21</v>
      </c>
      <c r="K621" t="s">
        <v>22</v>
      </c>
      <c r="L621">
        <v>1</v>
      </c>
      <c r="M621" s="6">
        <f t="shared" si="49"/>
        <v>86.044753086419746</v>
      </c>
      <c r="N621">
        <v>1304658000</v>
      </c>
      <c r="O621">
        <v>1304744400</v>
      </c>
      <c r="P621" s="10">
        <f t="shared" si="46"/>
        <v>40669.208333333336</v>
      </c>
      <c r="Q621" s="10">
        <f t="shared" si="47"/>
        <v>40670.208333333336</v>
      </c>
      <c r="R621" t="b">
        <v>1</v>
      </c>
      <c r="S621" t="b">
        <v>1</v>
      </c>
      <c r="T621" t="s">
        <v>33</v>
      </c>
      <c r="U621" t="s">
        <v>2038</v>
      </c>
      <c r="V621" t="s">
        <v>2044</v>
      </c>
    </row>
    <row r="622" spans="1:22" ht="31.2" x14ac:dyDescent="0.3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5">
        <f t="shared" si="45"/>
        <v>268.02325581395348</v>
      </c>
      <c r="G622" t="s">
        <v>20</v>
      </c>
      <c r="H622">
        <v>128</v>
      </c>
      <c r="I622" s="6">
        <f t="shared" si="48"/>
        <v>90.0390625</v>
      </c>
      <c r="J622" t="s">
        <v>26</v>
      </c>
      <c r="K622" t="s">
        <v>27</v>
      </c>
      <c r="L622">
        <v>0.69</v>
      </c>
      <c r="M622" s="6">
        <f t="shared" si="49"/>
        <v>62.126953124999993</v>
      </c>
      <c r="N622">
        <v>1467954000</v>
      </c>
      <c r="O622">
        <v>1468299600</v>
      </c>
      <c r="P622" s="10">
        <f t="shared" si="46"/>
        <v>42559.208333333328</v>
      </c>
      <c r="Q622" s="10">
        <f t="shared" si="47"/>
        <v>42563.208333333328</v>
      </c>
      <c r="R622" t="b">
        <v>0</v>
      </c>
      <c r="S622" t="b">
        <v>0</v>
      </c>
      <c r="T622" t="s">
        <v>122</v>
      </c>
      <c r="U622" t="s">
        <v>2056</v>
      </c>
      <c r="V622" t="s">
        <v>2057</v>
      </c>
    </row>
    <row r="623" spans="1:22" ht="31.2" x14ac:dyDescent="0.3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5">
        <f t="shared" si="45"/>
        <v>619.80078125</v>
      </c>
      <c r="G623" t="s">
        <v>20</v>
      </c>
      <c r="H623">
        <v>2144</v>
      </c>
      <c r="I623" s="6">
        <f t="shared" si="48"/>
        <v>74.006063432835816</v>
      </c>
      <c r="J623" t="s">
        <v>21</v>
      </c>
      <c r="K623" t="s">
        <v>22</v>
      </c>
      <c r="L623">
        <v>1</v>
      </c>
      <c r="M623" s="6">
        <f t="shared" si="49"/>
        <v>74.006063432835816</v>
      </c>
      <c r="N623">
        <v>1473742800</v>
      </c>
      <c r="O623">
        <v>1474174800</v>
      </c>
      <c r="P623" s="10">
        <f t="shared" si="46"/>
        <v>42626.208333333328</v>
      </c>
      <c r="Q623" s="10">
        <f t="shared" si="47"/>
        <v>42631.208333333328</v>
      </c>
      <c r="R623" t="b">
        <v>0</v>
      </c>
      <c r="S623" t="b">
        <v>0</v>
      </c>
      <c r="T623" t="s">
        <v>33</v>
      </c>
      <c r="U623" t="s">
        <v>2038</v>
      </c>
      <c r="V623" t="s">
        <v>2044</v>
      </c>
    </row>
    <row r="624" spans="1:22" ht="31.2" x14ac:dyDescent="0.3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5">
        <f t="shared" si="45"/>
        <v>3.1301587301587301</v>
      </c>
      <c r="G624" t="s">
        <v>14</v>
      </c>
      <c r="H624">
        <v>64</v>
      </c>
      <c r="I624" s="6">
        <f t="shared" si="48"/>
        <v>92.4375</v>
      </c>
      <c r="J624" t="s">
        <v>21</v>
      </c>
      <c r="K624" t="s">
        <v>22</v>
      </c>
      <c r="L624">
        <v>1</v>
      </c>
      <c r="M624" s="6">
        <f t="shared" si="49"/>
        <v>92.4375</v>
      </c>
      <c r="N624">
        <v>1523768400</v>
      </c>
      <c r="O624">
        <v>1526014800</v>
      </c>
      <c r="P624" s="10">
        <f t="shared" si="46"/>
        <v>43205.208333333328</v>
      </c>
      <c r="Q624" s="10">
        <f t="shared" si="47"/>
        <v>43231.208333333328</v>
      </c>
      <c r="R624" t="b">
        <v>0</v>
      </c>
      <c r="S624" t="b">
        <v>0</v>
      </c>
      <c r="T624" t="s">
        <v>60</v>
      </c>
      <c r="U624" t="s">
        <v>2036</v>
      </c>
      <c r="V624" t="s">
        <v>2048</v>
      </c>
    </row>
    <row r="625" spans="1:22" ht="31.2" x14ac:dyDescent="0.3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5">
        <f t="shared" si="45"/>
        <v>159.92152704135739</v>
      </c>
      <c r="G625" t="s">
        <v>20</v>
      </c>
      <c r="H625">
        <v>2693</v>
      </c>
      <c r="I625" s="6">
        <f t="shared" si="48"/>
        <v>55.999257333828446</v>
      </c>
      <c r="J625" t="s">
        <v>40</v>
      </c>
      <c r="K625" t="s">
        <v>41</v>
      </c>
      <c r="L625">
        <v>1.35</v>
      </c>
      <c r="M625" s="6">
        <f t="shared" si="49"/>
        <v>75.598997400668409</v>
      </c>
      <c r="N625">
        <v>1437022800</v>
      </c>
      <c r="O625">
        <v>1437454800</v>
      </c>
      <c r="P625" s="10">
        <f t="shared" si="46"/>
        <v>42201.208333333328</v>
      </c>
      <c r="Q625" s="10">
        <f t="shared" si="47"/>
        <v>42206.208333333328</v>
      </c>
      <c r="R625" t="b">
        <v>0</v>
      </c>
      <c r="S625" t="b">
        <v>0</v>
      </c>
      <c r="T625" t="s">
        <v>33</v>
      </c>
      <c r="U625" t="s">
        <v>2038</v>
      </c>
      <c r="V625" t="s">
        <v>2044</v>
      </c>
    </row>
    <row r="626" spans="1:22" ht="31.2" x14ac:dyDescent="0.3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5">
        <f t="shared" si="45"/>
        <v>279.39215686274508</v>
      </c>
      <c r="G626" t="s">
        <v>20</v>
      </c>
      <c r="H626">
        <v>432</v>
      </c>
      <c r="I626" s="6">
        <f t="shared" si="48"/>
        <v>32.983796296296298</v>
      </c>
      <c r="J626" t="s">
        <v>21</v>
      </c>
      <c r="K626" t="s">
        <v>22</v>
      </c>
      <c r="L626">
        <v>1</v>
      </c>
      <c r="M626" s="6">
        <f t="shared" si="49"/>
        <v>32.983796296296298</v>
      </c>
      <c r="N626">
        <v>1422165600</v>
      </c>
      <c r="O626">
        <v>1422684000</v>
      </c>
      <c r="P626" s="10">
        <f t="shared" si="46"/>
        <v>42029.25</v>
      </c>
      <c r="Q626" s="10">
        <f t="shared" si="47"/>
        <v>42035.25</v>
      </c>
      <c r="R626" t="b">
        <v>0</v>
      </c>
      <c r="S626" t="b">
        <v>0</v>
      </c>
      <c r="T626" t="s">
        <v>122</v>
      </c>
      <c r="U626" t="s">
        <v>2056</v>
      </c>
      <c r="V626" t="s">
        <v>2057</v>
      </c>
    </row>
    <row r="627" spans="1:22" ht="31.2" x14ac:dyDescent="0.3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5">
        <f t="shared" si="45"/>
        <v>77.373333333333335</v>
      </c>
      <c r="G627" t="s">
        <v>14</v>
      </c>
      <c r="H627">
        <v>62</v>
      </c>
      <c r="I627" s="6">
        <f t="shared" si="48"/>
        <v>93.596774193548384</v>
      </c>
      <c r="J627" t="s">
        <v>21</v>
      </c>
      <c r="K627" t="s">
        <v>22</v>
      </c>
      <c r="L627">
        <v>1</v>
      </c>
      <c r="M627" s="6">
        <f t="shared" si="49"/>
        <v>93.596774193548384</v>
      </c>
      <c r="N627">
        <v>1580104800</v>
      </c>
      <c r="O627">
        <v>1581314400</v>
      </c>
      <c r="P627" s="10">
        <f t="shared" si="46"/>
        <v>43857.25</v>
      </c>
      <c r="Q627" s="10">
        <f t="shared" si="47"/>
        <v>43871.25</v>
      </c>
      <c r="R627" t="b">
        <v>0</v>
      </c>
      <c r="S627" t="b">
        <v>0</v>
      </c>
      <c r="T627" t="s">
        <v>33</v>
      </c>
      <c r="U627" t="s">
        <v>2038</v>
      </c>
      <c r="V627" t="s">
        <v>2044</v>
      </c>
    </row>
    <row r="628" spans="1:22" ht="31.2" x14ac:dyDescent="0.3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5">
        <f t="shared" si="45"/>
        <v>206.32812500000003</v>
      </c>
      <c r="G628" t="s">
        <v>20</v>
      </c>
      <c r="H628">
        <v>189</v>
      </c>
      <c r="I628" s="6">
        <f t="shared" si="48"/>
        <v>69.867724867724874</v>
      </c>
      <c r="J628" t="s">
        <v>21</v>
      </c>
      <c r="K628" t="s">
        <v>22</v>
      </c>
      <c r="L628">
        <v>1</v>
      </c>
      <c r="M628" s="6">
        <f t="shared" si="49"/>
        <v>69.867724867724874</v>
      </c>
      <c r="N628">
        <v>1285650000</v>
      </c>
      <c r="O628">
        <v>1286427600</v>
      </c>
      <c r="P628" s="10">
        <f t="shared" si="46"/>
        <v>40449.208333333336</v>
      </c>
      <c r="Q628" s="10">
        <f t="shared" si="47"/>
        <v>40458.208333333336</v>
      </c>
      <c r="R628" t="b">
        <v>0</v>
      </c>
      <c r="S628" t="b">
        <v>1</v>
      </c>
      <c r="T628" t="s">
        <v>33</v>
      </c>
      <c r="U628" t="s">
        <v>2038</v>
      </c>
      <c r="V628" t="s">
        <v>2044</v>
      </c>
    </row>
    <row r="629" spans="1:22" ht="31.2" x14ac:dyDescent="0.3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5">
        <f t="shared" si="45"/>
        <v>694.25</v>
      </c>
      <c r="G629" t="s">
        <v>20</v>
      </c>
      <c r="H629">
        <v>154</v>
      </c>
      <c r="I629" s="6">
        <f t="shared" si="48"/>
        <v>72.129870129870127</v>
      </c>
      <c r="J629" t="s">
        <v>40</v>
      </c>
      <c r="K629" t="s">
        <v>41</v>
      </c>
      <c r="L629">
        <v>1.35</v>
      </c>
      <c r="M629" s="6">
        <f t="shared" si="49"/>
        <v>97.375324675324677</v>
      </c>
      <c r="N629">
        <v>1276664400</v>
      </c>
      <c r="O629">
        <v>1278738000</v>
      </c>
      <c r="P629" s="10">
        <f t="shared" si="46"/>
        <v>40345.208333333336</v>
      </c>
      <c r="Q629" s="10">
        <f t="shared" si="47"/>
        <v>40369.208333333336</v>
      </c>
      <c r="R629" t="b">
        <v>1</v>
      </c>
      <c r="S629" t="b">
        <v>0</v>
      </c>
      <c r="T629" t="s">
        <v>17</v>
      </c>
      <c r="U629" t="s">
        <v>2035</v>
      </c>
      <c r="V629" t="s">
        <v>2041</v>
      </c>
    </row>
    <row r="630" spans="1:22" ht="31.2" x14ac:dyDescent="0.3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5">
        <f t="shared" si="45"/>
        <v>151.78947368421052</v>
      </c>
      <c r="G630" t="s">
        <v>20</v>
      </c>
      <c r="H630">
        <v>96</v>
      </c>
      <c r="I630" s="6">
        <f t="shared" si="48"/>
        <v>30.041666666666668</v>
      </c>
      <c r="J630" t="s">
        <v>21</v>
      </c>
      <c r="K630" t="s">
        <v>22</v>
      </c>
      <c r="L630">
        <v>1</v>
      </c>
      <c r="M630" s="6">
        <f t="shared" si="49"/>
        <v>30.041666666666668</v>
      </c>
      <c r="N630">
        <v>1286168400</v>
      </c>
      <c r="O630">
        <v>1286427600</v>
      </c>
      <c r="P630" s="10">
        <f t="shared" si="46"/>
        <v>40455.208333333336</v>
      </c>
      <c r="Q630" s="10">
        <f t="shared" si="47"/>
        <v>40458.208333333336</v>
      </c>
      <c r="R630" t="b">
        <v>0</v>
      </c>
      <c r="S630" t="b">
        <v>0</v>
      </c>
      <c r="T630" t="s">
        <v>60</v>
      </c>
      <c r="U630" t="s">
        <v>2036</v>
      </c>
      <c r="V630" t="s">
        <v>2048</v>
      </c>
    </row>
    <row r="631" spans="1:22" ht="31.2" x14ac:dyDescent="0.3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5">
        <f t="shared" si="45"/>
        <v>64.58207217694995</v>
      </c>
      <c r="G631" t="s">
        <v>14</v>
      </c>
      <c r="H631">
        <v>750</v>
      </c>
      <c r="I631" s="6">
        <f t="shared" si="48"/>
        <v>73.968000000000004</v>
      </c>
      <c r="J631" t="s">
        <v>21</v>
      </c>
      <c r="K631" t="s">
        <v>22</v>
      </c>
      <c r="L631">
        <v>1</v>
      </c>
      <c r="M631" s="6">
        <f t="shared" si="49"/>
        <v>73.968000000000004</v>
      </c>
      <c r="N631">
        <v>1467781200</v>
      </c>
      <c r="O631">
        <v>1467954000</v>
      </c>
      <c r="P631" s="10">
        <f t="shared" si="46"/>
        <v>42557.208333333328</v>
      </c>
      <c r="Q631" s="10">
        <f t="shared" si="47"/>
        <v>42559.208333333328</v>
      </c>
      <c r="R631" t="b">
        <v>0</v>
      </c>
      <c r="S631" t="b">
        <v>1</v>
      </c>
      <c r="T631" t="s">
        <v>33</v>
      </c>
      <c r="U631" t="s">
        <v>2038</v>
      </c>
      <c r="V631" t="s">
        <v>2044</v>
      </c>
    </row>
    <row r="632" spans="1:22" ht="31.2" x14ac:dyDescent="0.3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5">
        <f t="shared" si="45"/>
        <v>62.873684210526314</v>
      </c>
      <c r="G632" t="s">
        <v>74</v>
      </c>
      <c r="H632">
        <v>87</v>
      </c>
      <c r="I632" s="6">
        <f t="shared" si="48"/>
        <v>68.65517241379311</v>
      </c>
      <c r="J632" t="s">
        <v>21</v>
      </c>
      <c r="K632" t="s">
        <v>22</v>
      </c>
      <c r="L632">
        <v>1</v>
      </c>
      <c r="M632" s="6">
        <f t="shared" si="49"/>
        <v>68.65517241379311</v>
      </c>
      <c r="N632">
        <v>1556686800</v>
      </c>
      <c r="O632">
        <v>1557637200</v>
      </c>
      <c r="P632" s="10">
        <f t="shared" si="46"/>
        <v>43586.208333333328</v>
      </c>
      <c r="Q632" s="10">
        <f t="shared" si="47"/>
        <v>43597.208333333328</v>
      </c>
      <c r="R632" t="b">
        <v>0</v>
      </c>
      <c r="S632" t="b">
        <v>1</v>
      </c>
      <c r="T632" t="s">
        <v>33</v>
      </c>
      <c r="U632" t="s">
        <v>2038</v>
      </c>
      <c r="V632" t="s">
        <v>2044</v>
      </c>
    </row>
    <row r="633" spans="1:22" ht="31.2" x14ac:dyDescent="0.3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5">
        <f t="shared" si="45"/>
        <v>310.39864864864865</v>
      </c>
      <c r="G633" t="s">
        <v>20</v>
      </c>
      <c r="H633">
        <v>3063</v>
      </c>
      <c r="I633" s="6">
        <f t="shared" si="48"/>
        <v>59.992164544564154</v>
      </c>
      <c r="J633" t="s">
        <v>21</v>
      </c>
      <c r="K633" t="s">
        <v>22</v>
      </c>
      <c r="L633">
        <v>1</v>
      </c>
      <c r="M633" s="6">
        <f t="shared" si="49"/>
        <v>59.992164544564154</v>
      </c>
      <c r="N633">
        <v>1553576400</v>
      </c>
      <c r="O633">
        <v>1553922000</v>
      </c>
      <c r="P633" s="10">
        <f t="shared" si="46"/>
        <v>43550.208333333328</v>
      </c>
      <c r="Q633" s="10">
        <f t="shared" si="47"/>
        <v>43554.208333333328</v>
      </c>
      <c r="R633" t="b">
        <v>0</v>
      </c>
      <c r="S633" t="b">
        <v>0</v>
      </c>
      <c r="T633" t="s">
        <v>33</v>
      </c>
      <c r="U633" t="s">
        <v>2038</v>
      </c>
      <c r="V633" t="s">
        <v>2044</v>
      </c>
    </row>
    <row r="634" spans="1:22" ht="31.2" x14ac:dyDescent="0.3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5">
        <f t="shared" si="45"/>
        <v>42.859916782246884</v>
      </c>
      <c r="G634" t="s">
        <v>47</v>
      </c>
      <c r="H634">
        <v>278</v>
      </c>
      <c r="I634" s="6">
        <f t="shared" si="48"/>
        <v>111.15827338129496</v>
      </c>
      <c r="J634" t="s">
        <v>21</v>
      </c>
      <c r="K634" t="s">
        <v>22</v>
      </c>
      <c r="L634">
        <v>1</v>
      </c>
      <c r="M634" s="6">
        <f t="shared" si="49"/>
        <v>111.15827338129496</v>
      </c>
      <c r="N634">
        <v>1414904400</v>
      </c>
      <c r="O634">
        <v>1416463200</v>
      </c>
      <c r="P634" s="10">
        <f t="shared" si="46"/>
        <v>41945.208333333336</v>
      </c>
      <c r="Q634" s="10">
        <f t="shared" si="47"/>
        <v>41963.25</v>
      </c>
      <c r="R634" t="b">
        <v>0</v>
      </c>
      <c r="S634" t="b">
        <v>0</v>
      </c>
      <c r="T634" t="s">
        <v>33</v>
      </c>
      <c r="U634" t="s">
        <v>2038</v>
      </c>
      <c r="V634" t="s">
        <v>2044</v>
      </c>
    </row>
    <row r="635" spans="1:22" ht="31.2" x14ac:dyDescent="0.3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5">
        <f t="shared" si="45"/>
        <v>83.119402985074629</v>
      </c>
      <c r="G635" t="s">
        <v>14</v>
      </c>
      <c r="H635">
        <v>105</v>
      </c>
      <c r="I635" s="6">
        <f t="shared" si="48"/>
        <v>53.038095238095238</v>
      </c>
      <c r="J635" t="s">
        <v>21</v>
      </c>
      <c r="K635" t="s">
        <v>22</v>
      </c>
      <c r="L635">
        <v>1</v>
      </c>
      <c r="M635" s="6">
        <f t="shared" si="49"/>
        <v>53.038095238095238</v>
      </c>
      <c r="N635">
        <v>1446876000</v>
      </c>
      <c r="O635">
        <v>1447221600</v>
      </c>
      <c r="P635" s="10">
        <f t="shared" si="46"/>
        <v>42315.25</v>
      </c>
      <c r="Q635" s="10">
        <f t="shared" si="47"/>
        <v>42319.25</v>
      </c>
      <c r="R635" t="b">
        <v>0</v>
      </c>
      <c r="S635" t="b">
        <v>0</v>
      </c>
      <c r="T635" t="s">
        <v>71</v>
      </c>
      <c r="U635" t="s">
        <v>2039</v>
      </c>
      <c r="V635" t="s">
        <v>2051</v>
      </c>
    </row>
    <row r="636" spans="1:22" ht="31.2" x14ac:dyDescent="0.3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5">
        <f t="shared" si="45"/>
        <v>78.531302876480552</v>
      </c>
      <c r="G636" t="s">
        <v>74</v>
      </c>
      <c r="H636">
        <v>1658</v>
      </c>
      <c r="I636" s="6">
        <f t="shared" si="48"/>
        <v>55.985524728588658</v>
      </c>
      <c r="J636" t="s">
        <v>21</v>
      </c>
      <c r="K636" t="s">
        <v>22</v>
      </c>
      <c r="L636">
        <v>1</v>
      </c>
      <c r="M636" s="6">
        <f t="shared" si="49"/>
        <v>55.985524728588658</v>
      </c>
      <c r="N636">
        <v>1490418000</v>
      </c>
      <c r="O636">
        <v>1491627600</v>
      </c>
      <c r="P636" s="10">
        <f t="shared" si="46"/>
        <v>42819.208333333328</v>
      </c>
      <c r="Q636" s="10">
        <f t="shared" si="47"/>
        <v>42833.208333333328</v>
      </c>
      <c r="R636" t="b">
        <v>0</v>
      </c>
      <c r="S636" t="b">
        <v>0</v>
      </c>
      <c r="T636" t="s">
        <v>269</v>
      </c>
      <c r="U636" t="s">
        <v>2039</v>
      </c>
      <c r="V636" t="s">
        <v>2062</v>
      </c>
    </row>
    <row r="637" spans="1:22" x14ac:dyDescent="0.3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5">
        <f t="shared" si="45"/>
        <v>114.09352517985612</v>
      </c>
      <c r="G637" t="s">
        <v>20</v>
      </c>
      <c r="H637">
        <v>2266</v>
      </c>
      <c r="I637" s="6">
        <f t="shared" si="48"/>
        <v>69.986760812003524</v>
      </c>
      <c r="J637" t="s">
        <v>21</v>
      </c>
      <c r="K637" t="s">
        <v>22</v>
      </c>
      <c r="L637">
        <v>1</v>
      </c>
      <c r="M637" s="6">
        <f t="shared" si="49"/>
        <v>69.986760812003524</v>
      </c>
      <c r="N637">
        <v>1360389600</v>
      </c>
      <c r="O637">
        <v>1363150800</v>
      </c>
      <c r="P637" s="10">
        <f t="shared" si="46"/>
        <v>41314.25</v>
      </c>
      <c r="Q637" s="10">
        <f t="shared" si="47"/>
        <v>41346.208333333336</v>
      </c>
      <c r="R637" t="b">
        <v>0</v>
      </c>
      <c r="S637" t="b">
        <v>0</v>
      </c>
      <c r="T637" t="s">
        <v>269</v>
      </c>
      <c r="U637" t="s">
        <v>2039</v>
      </c>
      <c r="V637" t="s">
        <v>2062</v>
      </c>
    </row>
    <row r="638" spans="1:22" ht="31.2" x14ac:dyDescent="0.3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5">
        <f t="shared" si="45"/>
        <v>64.537683358624179</v>
      </c>
      <c r="G638" t="s">
        <v>14</v>
      </c>
      <c r="H638">
        <v>2604</v>
      </c>
      <c r="I638" s="6">
        <f t="shared" si="48"/>
        <v>48.998079877112133</v>
      </c>
      <c r="J638" t="s">
        <v>36</v>
      </c>
      <c r="K638" t="s">
        <v>37</v>
      </c>
      <c r="L638">
        <v>0.15</v>
      </c>
      <c r="M638" s="6">
        <f t="shared" si="49"/>
        <v>7.3497119815668199</v>
      </c>
      <c r="N638">
        <v>1326866400</v>
      </c>
      <c r="O638">
        <v>1330754400</v>
      </c>
      <c r="P638" s="10">
        <f t="shared" si="46"/>
        <v>40926.25</v>
      </c>
      <c r="Q638" s="10">
        <f t="shared" si="47"/>
        <v>40971.25</v>
      </c>
      <c r="R638" t="b">
        <v>0</v>
      </c>
      <c r="S638" t="b">
        <v>1</v>
      </c>
      <c r="T638" t="s">
        <v>71</v>
      </c>
      <c r="U638" t="s">
        <v>2039</v>
      </c>
      <c r="V638" t="s">
        <v>2051</v>
      </c>
    </row>
    <row r="639" spans="1:22" ht="31.2" x14ac:dyDescent="0.3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5">
        <f t="shared" si="45"/>
        <v>79.411764705882348</v>
      </c>
      <c r="G639" t="s">
        <v>14</v>
      </c>
      <c r="H639">
        <v>65</v>
      </c>
      <c r="I639" s="6">
        <f t="shared" si="48"/>
        <v>103.84615384615384</v>
      </c>
      <c r="J639" t="s">
        <v>21</v>
      </c>
      <c r="K639" t="s">
        <v>22</v>
      </c>
      <c r="L639">
        <v>1</v>
      </c>
      <c r="M639" s="6">
        <f t="shared" si="49"/>
        <v>103.84615384615384</v>
      </c>
      <c r="N639">
        <v>1479103200</v>
      </c>
      <c r="O639">
        <v>1479794400</v>
      </c>
      <c r="P639" s="10">
        <f t="shared" si="46"/>
        <v>42688.25</v>
      </c>
      <c r="Q639" s="10">
        <f t="shared" si="47"/>
        <v>42696.25</v>
      </c>
      <c r="R639" t="b">
        <v>0</v>
      </c>
      <c r="S639" t="b">
        <v>0</v>
      </c>
      <c r="T639" t="s">
        <v>33</v>
      </c>
      <c r="U639" t="s">
        <v>2038</v>
      </c>
      <c r="V639" t="s">
        <v>2044</v>
      </c>
    </row>
    <row r="640" spans="1:22" ht="31.2" x14ac:dyDescent="0.3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5">
        <f t="shared" si="45"/>
        <v>11.419117647058824</v>
      </c>
      <c r="G640" t="s">
        <v>14</v>
      </c>
      <c r="H640">
        <v>94</v>
      </c>
      <c r="I640" s="6">
        <f t="shared" si="48"/>
        <v>99.127659574468083</v>
      </c>
      <c r="J640" t="s">
        <v>21</v>
      </c>
      <c r="K640" t="s">
        <v>22</v>
      </c>
      <c r="L640">
        <v>1</v>
      </c>
      <c r="M640" s="6">
        <f t="shared" si="49"/>
        <v>99.127659574468083</v>
      </c>
      <c r="N640">
        <v>1280206800</v>
      </c>
      <c r="O640">
        <v>1281243600</v>
      </c>
      <c r="P640" s="10">
        <f t="shared" si="46"/>
        <v>40386.208333333336</v>
      </c>
      <c r="Q640" s="10">
        <f t="shared" si="47"/>
        <v>40398.208333333336</v>
      </c>
      <c r="R640" t="b">
        <v>0</v>
      </c>
      <c r="S640" t="b">
        <v>1</v>
      </c>
      <c r="T640" t="s">
        <v>33</v>
      </c>
      <c r="U640" t="s">
        <v>2038</v>
      </c>
      <c r="V640" t="s">
        <v>2044</v>
      </c>
    </row>
    <row r="641" spans="1:22" ht="31.2" x14ac:dyDescent="0.3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5">
        <f t="shared" si="45"/>
        <v>56.186046511627907</v>
      </c>
      <c r="G641" t="s">
        <v>47</v>
      </c>
      <c r="H641">
        <v>45</v>
      </c>
      <c r="I641" s="6">
        <f t="shared" si="48"/>
        <v>107.37777777777778</v>
      </c>
      <c r="J641" t="s">
        <v>21</v>
      </c>
      <c r="K641" t="s">
        <v>22</v>
      </c>
      <c r="L641">
        <v>1</v>
      </c>
      <c r="M641" s="6">
        <f t="shared" si="49"/>
        <v>107.37777777777778</v>
      </c>
      <c r="N641">
        <v>1532754000</v>
      </c>
      <c r="O641">
        <v>1532754000</v>
      </c>
      <c r="P641" s="10">
        <f t="shared" si="46"/>
        <v>43309.208333333328</v>
      </c>
      <c r="Q641" s="10">
        <f t="shared" si="47"/>
        <v>43309.208333333328</v>
      </c>
      <c r="R641" t="b">
        <v>0</v>
      </c>
      <c r="S641" t="b">
        <v>1</v>
      </c>
      <c r="T641" t="s">
        <v>53</v>
      </c>
      <c r="U641" t="s">
        <v>2039</v>
      </c>
      <c r="V641" t="s">
        <v>2047</v>
      </c>
    </row>
    <row r="642" spans="1:22" ht="31.2" x14ac:dyDescent="0.3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5">
        <f t="shared" ref="F642:F705" si="50">E642/D642*100</f>
        <v>16.501669449081803</v>
      </c>
      <c r="G642" t="s">
        <v>14</v>
      </c>
      <c r="H642">
        <v>257</v>
      </c>
      <c r="I642" s="6">
        <f t="shared" si="48"/>
        <v>76.922178988326849</v>
      </c>
      <c r="J642" t="s">
        <v>21</v>
      </c>
      <c r="K642" t="s">
        <v>22</v>
      </c>
      <c r="L642">
        <v>1</v>
      </c>
      <c r="M642" s="6">
        <f t="shared" si="49"/>
        <v>76.922178988326849</v>
      </c>
      <c r="N642">
        <v>1453096800</v>
      </c>
      <c r="O642">
        <v>1453356000</v>
      </c>
      <c r="P642" s="10">
        <f t="shared" ref="P642:P705" si="51">(((N642/60)/60)/24)+DATE(1970,1,1)</f>
        <v>42387.25</v>
      </c>
      <c r="Q642" s="10">
        <f t="shared" ref="Q642:Q705" si="52">(((O642/60)/60)/24)+DATE(1970,1,1)</f>
        <v>42390.25</v>
      </c>
      <c r="R642" t="b">
        <v>0</v>
      </c>
      <c r="S642" t="b">
        <v>0</v>
      </c>
      <c r="T642" t="s">
        <v>33</v>
      </c>
      <c r="U642" t="s">
        <v>2038</v>
      </c>
      <c r="V642" t="s">
        <v>2044</v>
      </c>
    </row>
    <row r="643" spans="1:22" ht="46.8" x14ac:dyDescent="0.3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5">
        <f t="shared" si="50"/>
        <v>119.96808510638297</v>
      </c>
      <c r="G643" t="s">
        <v>20</v>
      </c>
      <c r="H643">
        <v>194</v>
      </c>
      <c r="I643" s="6">
        <f t="shared" ref="I643:I706" si="53">IF(ISERROR(E643/H643),0,E643/H643)</f>
        <v>58.128865979381445</v>
      </c>
      <c r="J643" t="s">
        <v>98</v>
      </c>
      <c r="K643" t="s">
        <v>99</v>
      </c>
      <c r="L643">
        <v>1.2</v>
      </c>
      <c r="M643" s="6">
        <f t="shared" ref="M643:M706" si="54">I643*L643</f>
        <v>69.754639175257736</v>
      </c>
      <c r="N643">
        <v>1487570400</v>
      </c>
      <c r="O643">
        <v>1489986000</v>
      </c>
      <c r="P643" s="10">
        <f t="shared" si="51"/>
        <v>42786.25</v>
      </c>
      <c r="Q643" s="10">
        <f t="shared" si="52"/>
        <v>42814.208333333328</v>
      </c>
      <c r="R643" t="b">
        <v>0</v>
      </c>
      <c r="S643" t="b">
        <v>0</v>
      </c>
      <c r="T643" t="s">
        <v>33</v>
      </c>
      <c r="U643" t="s">
        <v>2038</v>
      </c>
      <c r="V643" t="s">
        <v>2044</v>
      </c>
    </row>
    <row r="644" spans="1:22" ht="31.2" x14ac:dyDescent="0.3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5">
        <f t="shared" si="50"/>
        <v>145.45652173913044</v>
      </c>
      <c r="G644" t="s">
        <v>20</v>
      </c>
      <c r="H644">
        <v>129</v>
      </c>
      <c r="I644" s="6">
        <f t="shared" si="53"/>
        <v>103.73643410852713</v>
      </c>
      <c r="J644" t="s">
        <v>15</v>
      </c>
      <c r="K644" t="s">
        <v>16</v>
      </c>
      <c r="L644">
        <v>0.74</v>
      </c>
      <c r="M644" s="6">
        <f t="shared" si="54"/>
        <v>76.764961240310072</v>
      </c>
      <c r="N644">
        <v>1545026400</v>
      </c>
      <c r="O644">
        <v>1545804000</v>
      </c>
      <c r="P644" s="10">
        <f t="shared" si="51"/>
        <v>43451.25</v>
      </c>
      <c r="Q644" s="10">
        <f t="shared" si="52"/>
        <v>43460.25</v>
      </c>
      <c r="R644" t="b">
        <v>0</v>
      </c>
      <c r="S644" t="b">
        <v>0</v>
      </c>
      <c r="T644" t="s">
        <v>65</v>
      </c>
      <c r="U644" t="s">
        <v>2037</v>
      </c>
      <c r="V644" t="s">
        <v>2049</v>
      </c>
    </row>
    <row r="645" spans="1:22" ht="31.2" x14ac:dyDescent="0.3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5">
        <f t="shared" si="50"/>
        <v>221.38255033557047</v>
      </c>
      <c r="G645" t="s">
        <v>20</v>
      </c>
      <c r="H645">
        <v>375</v>
      </c>
      <c r="I645" s="6">
        <f t="shared" si="53"/>
        <v>87.962666666666664</v>
      </c>
      <c r="J645" t="s">
        <v>21</v>
      </c>
      <c r="K645" t="s">
        <v>22</v>
      </c>
      <c r="L645">
        <v>1</v>
      </c>
      <c r="M645" s="6">
        <f t="shared" si="54"/>
        <v>87.962666666666664</v>
      </c>
      <c r="N645">
        <v>1488348000</v>
      </c>
      <c r="O645">
        <v>1489899600</v>
      </c>
      <c r="P645" s="10">
        <f t="shared" si="51"/>
        <v>42795.25</v>
      </c>
      <c r="Q645" s="10">
        <f t="shared" si="52"/>
        <v>42813.208333333328</v>
      </c>
      <c r="R645" t="b">
        <v>0</v>
      </c>
      <c r="S645" t="b">
        <v>0</v>
      </c>
      <c r="T645" t="s">
        <v>33</v>
      </c>
      <c r="U645" t="s">
        <v>2038</v>
      </c>
      <c r="V645" t="s">
        <v>2044</v>
      </c>
    </row>
    <row r="646" spans="1:22" ht="31.2" x14ac:dyDescent="0.3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5">
        <f t="shared" si="50"/>
        <v>48.396694214876035</v>
      </c>
      <c r="G646" t="s">
        <v>14</v>
      </c>
      <c r="H646">
        <v>2928</v>
      </c>
      <c r="I646" s="6">
        <f t="shared" si="53"/>
        <v>28</v>
      </c>
      <c r="J646" t="s">
        <v>15</v>
      </c>
      <c r="K646" t="s">
        <v>16</v>
      </c>
      <c r="L646">
        <v>0.74</v>
      </c>
      <c r="M646" s="6">
        <f t="shared" si="54"/>
        <v>20.72</v>
      </c>
      <c r="N646">
        <v>1545112800</v>
      </c>
      <c r="O646">
        <v>1546495200</v>
      </c>
      <c r="P646" s="10">
        <f t="shared" si="51"/>
        <v>43452.25</v>
      </c>
      <c r="Q646" s="10">
        <f t="shared" si="52"/>
        <v>43468.25</v>
      </c>
      <c r="R646" t="b">
        <v>0</v>
      </c>
      <c r="S646" t="b">
        <v>0</v>
      </c>
      <c r="T646" t="s">
        <v>33</v>
      </c>
      <c r="U646" t="s">
        <v>2038</v>
      </c>
      <c r="V646" t="s">
        <v>2044</v>
      </c>
    </row>
    <row r="647" spans="1:22" ht="31.2" x14ac:dyDescent="0.3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5">
        <f t="shared" si="50"/>
        <v>92.911504424778755</v>
      </c>
      <c r="G647" t="s">
        <v>14</v>
      </c>
      <c r="H647">
        <v>4697</v>
      </c>
      <c r="I647" s="6">
        <f t="shared" si="53"/>
        <v>37.999361294443261</v>
      </c>
      <c r="J647" t="s">
        <v>21</v>
      </c>
      <c r="K647" t="s">
        <v>22</v>
      </c>
      <c r="L647">
        <v>1</v>
      </c>
      <c r="M647" s="6">
        <f t="shared" si="54"/>
        <v>37.999361294443261</v>
      </c>
      <c r="N647">
        <v>1537938000</v>
      </c>
      <c r="O647">
        <v>1539752400</v>
      </c>
      <c r="P647" s="10">
        <f t="shared" si="51"/>
        <v>43369.208333333328</v>
      </c>
      <c r="Q647" s="10">
        <f t="shared" si="52"/>
        <v>43390.208333333328</v>
      </c>
      <c r="R647" t="b">
        <v>0</v>
      </c>
      <c r="S647" t="b">
        <v>1</v>
      </c>
      <c r="T647" t="s">
        <v>23</v>
      </c>
      <c r="U647" t="s">
        <v>2036</v>
      </c>
      <c r="V647" t="s">
        <v>2042</v>
      </c>
    </row>
    <row r="648" spans="1:22" ht="31.2" x14ac:dyDescent="0.3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5">
        <f t="shared" si="50"/>
        <v>88.599797365754824</v>
      </c>
      <c r="G648" t="s">
        <v>14</v>
      </c>
      <c r="H648">
        <v>2915</v>
      </c>
      <c r="I648" s="6">
        <f t="shared" si="53"/>
        <v>29.999313893653515</v>
      </c>
      <c r="J648" t="s">
        <v>21</v>
      </c>
      <c r="K648" t="s">
        <v>22</v>
      </c>
      <c r="L648">
        <v>1</v>
      </c>
      <c r="M648" s="6">
        <f t="shared" si="54"/>
        <v>29.999313893653515</v>
      </c>
      <c r="N648">
        <v>1363150800</v>
      </c>
      <c r="O648">
        <v>1364101200</v>
      </c>
      <c r="P648" s="10">
        <f t="shared" si="51"/>
        <v>41346.208333333336</v>
      </c>
      <c r="Q648" s="10">
        <f t="shared" si="52"/>
        <v>41357.208333333336</v>
      </c>
      <c r="R648" t="b">
        <v>0</v>
      </c>
      <c r="S648" t="b">
        <v>0</v>
      </c>
      <c r="T648" t="s">
        <v>89</v>
      </c>
      <c r="U648" t="s">
        <v>2052</v>
      </c>
      <c r="V648" t="s">
        <v>2053</v>
      </c>
    </row>
    <row r="649" spans="1:22" ht="31.2" x14ac:dyDescent="0.3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5">
        <f t="shared" si="50"/>
        <v>41.4</v>
      </c>
      <c r="G649" t="s">
        <v>14</v>
      </c>
      <c r="H649">
        <v>18</v>
      </c>
      <c r="I649" s="6">
        <f t="shared" si="53"/>
        <v>103.5</v>
      </c>
      <c r="J649" t="s">
        <v>21</v>
      </c>
      <c r="K649" t="s">
        <v>22</v>
      </c>
      <c r="L649">
        <v>1</v>
      </c>
      <c r="M649" s="6">
        <f t="shared" si="54"/>
        <v>103.5</v>
      </c>
      <c r="N649">
        <v>1523250000</v>
      </c>
      <c r="O649">
        <v>1525323600</v>
      </c>
      <c r="P649" s="10">
        <f t="shared" si="51"/>
        <v>43199.208333333328</v>
      </c>
      <c r="Q649" s="10">
        <f t="shared" si="52"/>
        <v>43223.208333333328</v>
      </c>
      <c r="R649" t="b">
        <v>0</v>
      </c>
      <c r="S649" t="b">
        <v>0</v>
      </c>
      <c r="T649" t="s">
        <v>206</v>
      </c>
      <c r="U649" t="s">
        <v>2040</v>
      </c>
      <c r="V649" t="s">
        <v>2061</v>
      </c>
    </row>
    <row r="650" spans="1:22" ht="31.2" x14ac:dyDescent="0.3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5">
        <f t="shared" si="50"/>
        <v>63.056795131845846</v>
      </c>
      <c r="G650" t="s">
        <v>74</v>
      </c>
      <c r="H650">
        <v>723</v>
      </c>
      <c r="I650" s="6">
        <f t="shared" si="53"/>
        <v>85.994467496542185</v>
      </c>
      <c r="J650" t="s">
        <v>21</v>
      </c>
      <c r="K650" t="s">
        <v>22</v>
      </c>
      <c r="L650">
        <v>1</v>
      </c>
      <c r="M650" s="6">
        <f t="shared" si="54"/>
        <v>85.994467496542185</v>
      </c>
      <c r="N650">
        <v>1499317200</v>
      </c>
      <c r="O650">
        <v>1500872400</v>
      </c>
      <c r="P650" s="10">
        <f t="shared" si="51"/>
        <v>42922.208333333328</v>
      </c>
      <c r="Q650" s="10">
        <f t="shared" si="52"/>
        <v>42940.208333333328</v>
      </c>
      <c r="R650" t="b">
        <v>1</v>
      </c>
      <c r="S650" t="b">
        <v>0</v>
      </c>
      <c r="T650" t="s">
        <v>17</v>
      </c>
      <c r="U650" t="s">
        <v>2035</v>
      </c>
      <c r="V650" t="s">
        <v>2041</v>
      </c>
    </row>
    <row r="651" spans="1:22" ht="31.2" x14ac:dyDescent="0.3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5">
        <f t="shared" si="50"/>
        <v>48.482333607230892</v>
      </c>
      <c r="G651" t="s">
        <v>14</v>
      </c>
      <c r="H651">
        <v>602</v>
      </c>
      <c r="I651" s="6">
        <f t="shared" si="53"/>
        <v>98.011627906976742</v>
      </c>
      <c r="J651" t="s">
        <v>98</v>
      </c>
      <c r="K651" t="s">
        <v>99</v>
      </c>
      <c r="L651">
        <v>1.2</v>
      </c>
      <c r="M651" s="6">
        <f t="shared" si="54"/>
        <v>117.61395348837209</v>
      </c>
      <c r="N651">
        <v>1287550800</v>
      </c>
      <c r="O651">
        <v>1288501200</v>
      </c>
      <c r="P651" s="10">
        <f t="shared" si="51"/>
        <v>40471.208333333336</v>
      </c>
      <c r="Q651" s="10">
        <f t="shared" si="52"/>
        <v>40482.208333333336</v>
      </c>
      <c r="R651" t="b">
        <v>1</v>
      </c>
      <c r="S651" t="b">
        <v>1</v>
      </c>
      <c r="T651" t="s">
        <v>33</v>
      </c>
      <c r="U651" t="s">
        <v>2038</v>
      </c>
      <c r="V651" t="s">
        <v>2044</v>
      </c>
    </row>
    <row r="652" spans="1:22" ht="31.2" x14ac:dyDescent="0.3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5">
        <f t="shared" si="50"/>
        <v>2</v>
      </c>
      <c r="G652" t="s">
        <v>14</v>
      </c>
      <c r="H652">
        <v>1</v>
      </c>
      <c r="I652" s="6">
        <f t="shared" si="53"/>
        <v>2</v>
      </c>
      <c r="J652" t="s">
        <v>21</v>
      </c>
      <c r="K652" t="s">
        <v>22</v>
      </c>
      <c r="L652">
        <v>1</v>
      </c>
      <c r="M652" s="6">
        <f t="shared" si="54"/>
        <v>2</v>
      </c>
      <c r="N652">
        <v>1404795600</v>
      </c>
      <c r="O652">
        <v>1407128400</v>
      </c>
      <c r="P652" s="10">
        <f t="shared" si="51"/>
        <v>41828.208333333336</v>
      </c>
      <c r="Q652" s="10">
        <f t="shared" si="52"/>
        <v>41855.208333333336</v>
      </c>
      <c r="R652" t="b">
        <v>0</v>
      </c>
      <c r="S652" t="b">
        <v>0</v>
      </c>
      <c r="T652" t="s">
        <v>159</v>
      </c>
      <c r="U652" t="s">
        <v>2036</v>
      </c>
      <c r="V652" t="s">
        <v>2060</v>
      </c>
    </row>
    <row r="653" spans="1:22" ht="31.2" x14ac:dyDescent="0.3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5">
        <f t="shared" si="50"/>
        <v>88.47941026944585</v>
      </c>
      <c r="G653" t="s">
        <v>14</v>
      </c>
      <c r="H653">
        <v>3868</v>
      </c>
      <c r="I653" s="6">
        <f t="shared" si="53"/>
        <v>44.994570837642193</v>
      </c>
      <c r="J653" t="s">
        <v>107</v>
      </c>
      <c r="K653" t="s">
        <v>108</v>
      </c>
      <c r="L653">
        <v>1.1200000000000001</v>
      </c>
      <c r="M653" s="6">
        <f t="shared" si="54"/>
        <v>50.393919338159264</v>
      </c>
      <c r="N653">
        <v>1393048800</v>
      </c>
      <c r="O653">
        <v>1394344800</v>
      </c>
      <c r="P653" s="10">
        <f t="shared" si="51"/>
        <v>41692.25</v>
      </c>
      <c r="Q653" s="10">
        <f t="shared" si="52"/>
        <v>41707.25</v>
      </c>
      <c r="R653" t="b">
        <v>0</v>
      </c>
      <c r="S653" t="b">
        <v>0</v>
      </c>
      <c r="T653" t="s">
        <v>100</v>
      </c>
      <c r="U653" t="s">
        <v>2039</v>
      </c>
      <c r="V653" t="s">
        <v>2054</v>
      </c>
    </row>
    <row r="654" spans="1:22" ht="31.2" x14ac:dyDescent="0.3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5">
        <f t="shared" si="50"/>
        <v>126.84</v>
      </c>
      <c r="G654" t="s">
        <v>20</v>
      </c>
      <c r="H654">
        <v>409</v>
      </c>
      <c r="I654" s="6">
        <f t="shared" si="53"/>
        <v>31.012224938875306</v>
      </c>
      <c r="J654" t="s">
        <v>21</v>
      </c>
      <c r="K654" t="s">
        <v>22</v>
      </c>
      <c r="L654">
        <v>1</v>
      </c>
      <c r="M654" s="6">
        <f t="shared" si="54"/>
        <v>31.012224938875306</v>
      </c>
      <c r="N654">
        <v>1470373200</v>
      </c>
      <c r="O654">
        <v>1474088400</v>
      </c>
      <c r="P654" s="10">
        <f t="shared" si="51"/>
        <v>42587.208333333328</v>
      </c>
      <c r="Q654" s="10">
        <f t="shared" si="52"/>
        <v>42630.208333333328</v>
      </c>
      <c r="R654" t="b">
        <v>0</v>
      </c>
      <c r="S654" t="b">
        <v>0</v>
      </c>
      <c r="T654" t="s">
        <v>28</v>
      </c>
      <c r="U654" t="s">
        <v>2037</v>
      </c>
      <c r="V654" t="s">
        <v>2043</v>
      </c>
    </row>
    <row r="655" spans="1:22" ht="31.2" x14ac:dyDescent="0.3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5">
        <f t="shared" si="50"/>
        <v>2338.833333333333</v>
      </c>
      <c r="G655" t="s">
        <v>20</v>
      </c>
      <c r="H655">
        <v>234</v>
      </c>
      <c r="I655" s="6">
        <f t="shared" si="53"/>
        <v>59.970085470085472</v>
      </c>
      <c r="J655" t="s">
        <v>21</v>
      </c>
      <c r="K655" t="s">
        <v>22</v>
      </c>
      <c r="L655">
        <v>1</v>
      </c>
      <c r="M655" s="6">
        <f t="shared" si="54"/>
        <v>59.970085470085472</v>
      </c>
      <c r="N655">
        <v>1460091600</v>
      </c>
      <c r="O655">
        <v>1460264400</v>
      </c>
      <c r="P655" s="10">
        <f t="shared" si="51"/>
        <v>42468.208333333328</v>
      </c>
      <c r="Q655" s="10">
        <f t="shared" si="52"/>
        <v>42470.208333333328</v>
      </c>
      <c r="R655" t="b">
        <v>0</v>
      </c>
      <c r="S655" t="b">
        <v>0</v>
      </c>
      <c r="T655" t="s">
        <v>28</v>
      </c>
      <c r="U655" t="s">
        <v>2037</v>
      </c>
      <c r="V655" t="s">
        <v>2043</v>
      </c>
    </row>
    <row r="656" spans="1:22" ht="31.2" x14ac:dyDescent="0.3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5">
        <f t="shared" si="50"/>
        <v>508.38857142857148</v>
      </c>
      <c r="G656" t="s">
        <v>20</v>
      </c>
      <c r="H656">
        <v>3016</v>
      </c>
      <c r="I656" s="6">
        <f t="shared" si="53"/>
        <v>58.9973474801061</v>
      </c>
      <c r="J656" t="s">
        <v>21</v>
      </c>
      <c r="K656" t="s">
        <v>22</v>
      </c>
      <c r="L656">
        <v>1</v>
      </c>
      <c r="M656" s="6">
        <f t="shared" si="54"/>
        <v>58.9973474801061</v>
      </c>
      <c r="N656">
        <v>1440392400</v>
      </c>
      <c r="O656">
        <v>1440824400</v>
      </c>
      <c r="P656" s="10">
        <f t="shared" si="51"/>
        <v>42240.208333333328</v>
      </c>
      <c r="Q656" s="10">
        <f t="shared" si="52"/>
        <v>42245.208333333328</v>
      </c>
      <c r="R656" t="b">
        <v>0</v>
      </c>
      <c r="S656" t="b">
        <v>0</v>
      </c>
      <c r="T656" t="s">
        <v>148</v>
      </c>
      <c r="U656" t="s">
        <v>2036</v>
      </c>
      <c r="V656" t="s">
        <v>2059</v>
      </c>
    </row>
    <row r="657" spans="1:22" ht="31.2" x14ac:dyDescent="0.3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5">
        <f t="shared" si="50"/>
        <v>191.47826086956522</v>
      </c>
      <c r="G657" t="s">
        <v>20</v>
      </c>
      <c r="H657">
        <v>264</v>
      </c>
      <c r="I657" s="6">
        <f t="shared" si="53"/>
        <v>50.045454545454547</v>
      </c>
      <c r="J657" t="s">
        <v>21</v>
      </c>
      <c r="K657" t="s">
        <v>22</v>
      </c>
      <c r="L657">
        <v>1</v>
      </c>
      <c r="M657" s="6">
        <f t="shared" si="54"/>
        <v>50.045454545454547</v>
      </c>
      <c r="N657">
        <v>1488434400</v>
      </c>
      <c r="O657">
        <v>1489554000</v>
      </c>
      <c r="P657" s="10">
        <f t="shared" si="51"/>
        <v>42796.25</v>
      </c>
      <c r="Q657" s="10">
        <f t="shared" si="52"/>
        <v>42809.208333333328</v>
      </c>
      <c r="R657" t="b">
        <v>1</v>
      </c>
      <c r="S657" t="b">
        <v>0</v>
      </c>
      <c r="T657" t="s">
        <v>122</v>
      </c>
      <c r="U657" t="s">
        <v>2056</v>
      </c>
      <c r="V657" t="s">
        <v>2057</v>
      </c>
    </row>
    <row r="658" spans="1:22" ht="46.8" x14ac:dyDescent="0.3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5">
        <f t="shared" si="50"/>
        <v>42.127533783783782</v>
      </c>
      <c r="G658" t="s">
        <v>14</v>
      </c>
      <c r="H658">
        <v>504</v>
      </c>
      <c r="I658" s="6">
        <f t="shared" si="53"/>
        <v>98.966269841269835</v>
      </c>
      <c r="J658" t="s">
        <v>26</v>
      </c>
      <c r="K658" t="s">
        <v>27</v>
      </c>
      <c r="L658">
        <v>0.69</v>
      </c>
      <c r="M658" s="6">
        <f t="shared" si="54"/>
        <v>68.286726190476188</v>
      </c>
      <c r="N658">
        <v>1514440800</v>
      </c>
      <c r="O658">
        <v>1514872800</v>
      </c>
      <c r="P658" s="10">
        <f t="shared" si="51"/>
        <v>43097.25</v>
      </c>
      <c r="Q658" s="10">
        <f t="shared" si="52"/>
        <v>43102.25</v>
      </c>
      <c r="R658" t="b">
        <v>0</v>
      </c>
      <c r="S658" t="b">
        <v>0</v>
      </c>
      <c r="T658" t="s">
        <v>17</v>
      </c>
      <c r="U658" t="s">
        <v>2035</v>
      </c>
      <c r="V658" t="s">
        <v>2041</v>
      </c>
    </row>
    <row r="659" spans="1:22" ht="31.2" x14ac:dyDescent="0.3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5">
        <f t="shared" si="50"/>
        <v>8.24</v>
      </c>
      <c r="G659" t="s">
        <v>14</v>
      </c>
      <c r="H659">
        <v>14</v>
      </c>
      <c r="I659" s="6">
        <f t="shared" si="53"/>
        <v>58.857142857142854</v>
      </c>
      <c r="J659" t="s">
        <v>21</v>
      </c>
      <c r="K659" t="s">
        <v>22</v>
      </c>
      <c r="L659">
        <v>1</v>
      </c>
      <c r="M659" s="6">
        <f t="shared" si="54"/>
        <v>58.857142857142854</v>
      </c>
      <c r="N659">
        <v>1514354400</v>
      </c>
      <c r="O659">
        <v>1515736800</v>
      </c>
      <c r="P659" s="10">
        <f t="shared" si="51"/>
        <v>43096.25</v>
      </c>
      <c r="Q659" s="10">
        <f t="shared" si="52"/>
        <v>43112.25</v>
      </c>
      <c r="R659" t="b">
        <v>0</v>
      </c>
      <c r="S659" t="b">
        <v>0</v>
      </c>
      <c r="T659" t="s">
        <v>474</v>
      </c>
      <c r="U659" t="s">
        <v>2039</v>
      </c>
      <c r="V659" t="s">
        <v>2065</v>
      </c>
    </row>
    <row r="660" spans="1:22" ht="31.2" x14ac:dyDescent="0.3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5">
        <f t="shared" si="50"/>
        <v>60.064638783269963</v>
      </c>
      <c r="G660" t="s">
        <v>74</v>
      </c>
      <c r="H660">
        <v>390</v>
      </c>
      <c r="I660" s="6">
        <f t="shared" si="53"/>
        <v>81.010256410256417</v>
      </c>
      <c r="J660" t="s">
        <v>21</v>
      </c>
      <c r="K660" t="s">
        <v>22</v>
      </c>
      <c r="L660">
        <v>1</v>
      </c>
      <c r="M660" s="6">
        <f t="shared" si="54"/>
        <v>81.010256410256417</v>
      </c>
      <c r="N660">
        <v>1440910800</v>
      </c>
      <c r="O660">
        <v>1442898000</v>
      </c>
      <c r="P660" s="10">
        <f t="shared" si="51"/>
        <v>42246.208333333328</v>
      </c>
      <c r="Q660" s="10">
        <f t="shared" si="52"/>
        <v>42269.208333333328</v>
      </c>
      <c r="R660" t="b">
        <v>0</v>
      </c>
      <c r="S660" t="b">
        <v>0</v>
      </c>
      <c r="T660" t="s">
        <v>23</v>
      </c>
      <c r="U660" t="s">
        <v>2036</v>
      </c>
      <c r="V660" t="s">
        <v>2042</v>
      </c>
    </row>
    <row r="661" spans="1:22" ht="31.2" x14ac:dyDescent="0.3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5">
        <f t="shared" si="50"/>
        <v>47.232808616404313</v>
      </c>
      <c r="G661" t="s">
        <v>14</v>
      </c>
      <c r="H661">
        <v>750</v>
      </c>
      <c r="I661" s="6">
        <f t="shared" si="53"/>
        <v>76.013333333333335</v>
      </c>
      <c r="J661" t="s">
        <v>40</v>
      </c>
      <c r="K661" t="s">
        <v>41</v>
      </c>
      <c r="L661">
        <v>1.35</v>
      </c>
      <c r="M661" s="6">
        <f t="shared" si="54"/>
        <v>102.61800000000001</v>
      </c>
      <c r="N661">
        <v>1296108000</v>
      </c>
      <c r="O661">
        <v>1296194400</v>
      </c>
      <c r="P661" s="10">
        <f t="shared" si="51"/>
        <v>40570.25</v>
      </c>
      <c r="Q661" s="10">
        <f t="shared" si="52"/>
        <v>40571.25</v>
      </c>
      <c r="R661" t="b">
        <v>0</v>
      </c>
      <c r="S661" t="b">
        <v>0</v>
      </c>
      <c r="T661" t="s">
        <v>42</v>
      </c>
      <c r="U661" t="s">
        <v>2039</v>
      </c>
      <c r="V661" t="s">
        <v>2045</v>
      </c>
    </row>
    <row r="662" spans="1:22" ht="31.2" x14ac:dyDescent="0.3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5">
        <f t="shared" si="50"/>
        <v>81.736263736263737</v>
      </c>
      <c r="G662" t="s">
        <v>14</v>
      </c>
      <c r="H662">
        <v>77</v>
      </c>
      <c r="I662" s="6">
        <f t="shared" si="53"/>
        <v>96.597402597402592</v>
      </c>
      <c r="J662" t="s">
        <v>21</v>
      </c>
      <c r="K662" t="s">
        <v>22</v>
      </c>
      <c r="L662">
        <v>1</v>
      </c>
      <c r="M662" s="6">
        <f t="shared" si="54"/>
        <v>96.597402597402592</v>
      </c>
      <c r="N662">
        <v>1440133200</v>
      </c>
      <c r="O662">
        <v>1440910800</v>
      </c>
      <c r="P662" s="10">
        <f t="shared" si="51"/>
        <v>42237.208333333328</v>
      </c>
      <c r="Q662" s="10">
        <f t="shared" si="52"/>
        <v>42246.208333333328</v>
      </c>
      <c r="R662" t="b">
        <v>1</v>
      </c>
      <c r="S662" t="b">
        <v>0</v>
      </c>
      <c r="T662" t="s">
        <v>33</v>
      </c>
      <c r="U662" t="s">
        <v>2038</v>
      </c>
      <c r="V662" t="s">
        <v>2044</v>
      </c>
    </row>
    <row r="663" spans="1:22" ht="31.2" x14ac:dyDescent="0.3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5">
        <f t="shared" si="50"/>
        <v>54.187265917603</v>
      </c>
      <c r="G663" t="s">
        <v>14</v>
      </c>
      <c r="H663">
        <v>752</v>
      </c>
      <c r="I663" s="6">
        <f t="shared" si="53"/>
        <v>76.957446808510639</v>
      </c>
      <c r="J663" t="s">
        <v>36</v>
      </c>
      <c r="K663" t="s">
        <v>37</v>
      </c>
      <c r="L663">
        <v>0.15</v>
      </c>
      <c r="M663" s="6">
        <f t="shared" si="54"/>
        <v>11.543617021276596</v>
      </c>
      <c r="N663">
        <v>1332910800</v>
      </c>
      <c r="O663">
        <v>1335502800</v>
      </c>
      <c r="P663" s="10">
        <f t="shared" si="51"/>
        <v>40996.208333333336</v>
      </c>
      <c r="Q663" s="10">
        <f t="shared" si="52"/>
        <v>41026.208333333336</v>
      </c>
      <c r="R663" t="b">
        <v>0</v>
      </c>
      <c r="S663" t="b">
        <v>0</v>
      </c>
      <c r="T663" t="s">
        <v>159</v>
      </c>
      <c r="U663" t="s">
        <v>2036</v>
      </c>
      <c r="V663" t="s">
        <v>2060</v>
      </c>
    </row>
    <row r="664" spans="1:22" ht="31.2" x14ac:dyDescent="0.3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5">
        <f t="shared" si="50"/>
        <v>97.868131868131869</v>
      </c>
      <c r="G664" t="s">
        <v>14</v>
      </c>
      <c r="H664">
        <v>131</v>
      </c>
      <c r="I664" s="6">
        <f t="shared" si="53"/>
        <v>67.984732824427482</v>
      </c>
      <c r="J664" t="s">
        <v>21</v>
      </c>
      <c r="K664" t="s">
        <v>22</v>
      </c>
      <c r="L664">
        <v>1</v>
      </c>
      <c r="M664" s="6">
        <f t="shared" si="54"/>
        <v>67.984732824427482</v>
      </c>
      <c r="N664">
        <v>1544335200</v>
      </c>
      <c r="O664">
        <v>1544680800</v>
      </c>
      <c r="P664" s="10">
        <f t="shared" si="51"/>
        <v>43443.25</v>
      </c>
      <c r="Q664" s="10">
        <f t="shared" si="52"/>
        <v>43447.25</v>
      </c>
      <c r="R664" t="b">
        <v>0</v>
      </c>
      <c r="S664" t="b">
        <v>0</v>
      </c>
      <c r="T664" t="s">
        <v>33</v>
      </c>
      <c r="U664" t="s">
        <v>2038</v>
      </c>
      <c r="V664" t="s">
        <v>2044</v>
      </c>
    </row>
    <row r="665" spans="1:22" ht="31.2" x14ac:dyDescent="0.3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5">
        <f t="shared" si="50"/>
        <v>77.239999999999995</v>
      </c>
      <c r="G665" t="s">
        <v>14</v>
      </c>
      <c r="H665">
        <v>87</v>
      </c>
      <c r="I665" s="6">
        <f t="shared" si="53"/>
        <v>88.781609195402297</v>
      </c>
      <c r="J665" t="s">
        <v>21</v>
      </c>
      <c r="K665" t="s">
        <v>22</v>
      </c>
      <c r="L665">
        <v>1</v>
      </c>
      <c r="M665" s="6">
        <f t="shared" si="54"/>
        <v>88.781609195402297</v>
      </c>
      <c r="N665">
        <v>1286427600</v>
      </c>
      <c r="O665">
        <v>1288414800</v>
      </c>
      <c r="P665" s="10">
        <f t="shared" si="51"/>
        <v>40458.208333333336</v>
      </c>
      <c r="Q665" s="10">
        <f t="shared" si="52"/>
        <v>40481.208333333336</v>
      </c>
      <c r="R665" t="b">
        <v>0</v>
      </c>
      <c r="S665" t="b">
        <v>0</v>
      </c>
      <c r="T665" t="s">
        <v>33</v>
      </c>
      <c r="U665" t="s">
        <v>2038</v>
      </c>
      <c r="V665" t="s">
        <v>2044</v>
      </c>
    </row>
    <row r="666" spans="1:22" ht="31.2" x14ac:dyDescent="0.3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5">
        <f t="shared" si="50"/>
        <v>33.464735516372798</v>
      </c>
      <c r="G666" t="s">
        <v>14</v>
      </c>
      <c r="H666">
        <v>1063</v>
      </c>
      <c r="I666" s="6">
        <f t="shared" si="53"/>
        <v>24.99623706491063</v>
      </c>
      <c r="J666" t="s">
        <v>21</v>
      </c>
      <c r="K666" t="s">
        <v>22</v>
      </c>
      <c r="L666">
        <v>1</v>
      </c>
      <c r="M666" s="6">
        <f t="shared" si="54"/>
        <v>24.99623706491063</v>
      </c>
      <c r="N666">
        <v>1329717600</v>
      </c>
      <c r="O666">
        <v>1330581600</v>
      </c>
      <c r="P666" s="10">
        <f t="shared" si="51"/>
        <v>40959.25</v>
      </c>
      <c r="Q666" s="10">
        <f t="shared" si="52"/>
        <v>40969.25</v>
      </c>
      <c r="R666" t="b">
        <v>0</v>
      </c>
      <c r="S666" t="b">
        <v>0</v>
      </c>
      <c r="T666" t="s">
        <v>159</v>
      </c>
      <c r="U666" t="s">
        <v>2036</v>
      </c>
      <c r="V666" t="s">
        <v>2060</v>
      </c>
    </row>
    <row r="667" spans="1:22" ht="31.2" x14ac:dyDescent="0.3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5">
        <f t="shared" si="50"/>
        <v>239.58823529411765</v>
      </c>
      <c r="G667" t="s">
        <v>20</v>
      </c>
      <c r="H667">
        <v>272</v>
      </c>
      <c r="I667" s="6">
        <f t="shared" si="53"/>
        <v>44.922794117647058</v>
      </c>
      <c r="J667" t="s">
        <v>21</v>
      </c>
      <c r="K667" t="s">
        <v>22</v>
      </c>
      <c r="L667">
        <v>1</v>
      </c>
      <c r="M667" s="6">
        <f t="shared" si="54"/>
        <v>44.922794117647058</v>
      </c>
      <c r="N667">
        <v>1310187600</v>
      </c>
      <c r="O667">
        <v>1311397200</v>
      </c>
      <c r="P667" s="10">
        <f t="shared" si="51"/>
        <v>40733.208333333336</v>
      </c>
      <c r="Q667" s="10">
        <f t="shared" si="52"/>
        <v>40747.208333333336</v>
      </c>
      <c r="R667" t="b">
        <v>0</v>
      </c>
      <c r="S667" t="b">
        <v>1</v>
      </c>
      <c r="T667" t="s">
        <v>42</v>
      </c>
      <c r="U667" t="s">
        <v>2039</v>
      </c>
      <c r="V667" t="s">
        <v>2045</v>
      </c>
    </row>
    <row r="668" spans="1:22" ht="31.2" x14ac:dyDescent="0.3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5">
        <f t="shared" si="50"/>
        <v>64.032258064516128</v>
      </c>
      <c r="G668" t="s">
        <v>74</v>
      </c>
      <c r="H668">
        <v>25</v>
      </c>
      <c r="I668" s="6">
        <f t="shared" si="53"/>
        <v>79.400000000000006</v>
      </c>
      <c r="J668" t="s">
        <v>21</v>
      </c>
      <c r="K668" t="s">
        <v>22</v>
      </c>
      <c r="L668">
        <v>1</v>
      </c>
      <c r="M668" s="6">
        <f t="shared" si="54"/>
        <v>79.400000000000006</v>
      </c>
      <c r="N668">
        <v>1377838800</v>
      </c>
      <c r="O668">
        <v>1378357200</v>
      </c>
      <c r="P668" s="10">
        <f t="shared" si="51"/>
        <v>41516.208333333336</v>
      </c>
      <c r="Q668" s="10">
        <f t="shared" si="52"/>
        <v>41522.208333333336</v>
      </c>
      <c r="R668" t="b">
        <v>0</v>
      </c>
      <c r="S668" t="b">
        <v>1</v>
      </c>
      <c r="T668" t="s">
        <v>33</v>
      </c>
      <c r="U668" t="s">
        <v>2038</v>
      </c>
      <c r="V668" t="s">
        <v>2044</v>
      </c>
    </row>
    <row r="669" spans="1:22" ht="46.8" x14ac:dyDescent="0.3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5">
        <f t="shared" si="50"/>
        <v>176.15942028985506</v>
      </c>
      <c r="G669" t="s">
        <v>20</v>
      </c>
      <c r="H669">
        <v>419</v>
      </c>
      <c r="I669" s="6">
        <f t="shared" si="53"/>
        <v>29.009546539379475</v>
      </c>
      <c r="J669" t="s">
        <v>21</v>
      </c>
      <c r="K669" t="s">
        <v>22</v>
      </c>
      <c r="L669">
        <v>1</v>
      </c>
      <c r="M669" s="6">
        <f t="shared" si="54"/>
        <v>29.009546539379475</v>
      </c>
      <c r="N669">
        <v>1410325200</v>
      </c>
      <c r="O669">
        <v>1411102800</v>
      </c>
      <c r="P669" s="10">
        <f t="shared" si="51"/>
        <v>41892.208333333336</v>
      </c>
      <c r="Q669" s="10">
        <f t="shared" si="52"/>
        <v>41901.208333333336</v>
      </c>
      <c r="R669" t="b">
        <v>0</v>
      </c>
      <c r="S669" t="b">
        <v>0</v>
      </c>
      <c r="T669" t="s">
        <v>1029</v>
      </c>
      <c r="U669" t="s">
        <v>2066</v>
      </c>
      <c r="V669" t="s">
        <v>2067</v>
      </c>
    </row>
    <row r="670" spans="1:22" ht="46.8" x14ac:dyDescent="0.3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5">
        <f t="shared" si="50"/>
        <v>20.33818181818182</v>
      </c>
      <c r="G670" t="s">
        <v>14</v>
      </c>
      <c r="H670">
        <v>76</v>
      </c>
      <c r="I670" s="6">
        <f t="shared" si="53"/>
        <v>73.59210526315789</v>
      </c>
      <c r="J670" t="s">
        <v>21</v>
      </c>
      <c r="K670" t="s">
        <v>22</v>
      </c>
      <c r="L670">
        <v>1</v>
      </c>
      <c r="M670" s="6">
        <f t="shared" si="54"/>
        <v>73.59210526315789</v>
      </c>
      <c r="N670">
        <v>1343797200</v>
      </c>
      <c r="O670">
        <v>1344834000</v>
      </c>
      <c r="P670" s="10">
        <f t="shared" si="51"/>
        <v>41122.208333333336</v>
      </c>
      <c r="Q670" s="10">
        <f t="shared" si="52"/>
        <v>41134.208333333336</v>
      </c>
      <c r="R670" t="b">
        <v>0</v>
      </c>
      <c r="S670" t="b">
        <v>0</v>
      </c>
      <c r="T670" t="s">
        <v>33</v>
      </c>
      <c r="U670" t="s">
        <v>2038</v>
      </c>
      <c r="V670" t="s">
        <v>2044</v>
      </c>
    </row>
    <row r="671" spans="1:22" ht="31.2" x14ac:dyDescent="0.3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5">
        <f t="shared" si="50"/>
        <v>358.64754098360658</v>
      </c>
      <c r="G671" t="s">
        <v>20</v>
      </c>
      <c r="H671">
        <v>1621</v>
      </c>
      <c r="I671" s="6">
        <f t="shared" si="53"/>
        <v>107.97038864898211</v>
      </c>
      <c r="J671" t="s">
        <v>107</v>
      </c>
      <c r="K671" t="s">
        <v>108</v>
      </c>
      <c r="L671">
        <v>1.1200000000000001</v>
      </c>
      <c r="M671" s="6">
        <f t="shared" si="54"/>
        <v>120.92683528685997</v>
      </c>
      <c r="N671">
        <v>1498453200</v>
      </c>
      <c r="O671">
        <v>1499230800</v>
      </c>
      <c r="P671" s="10">
        <f t="shared" si="51"/>
        <v>42912.208333333328</v>
      </c>
      <c r="Q671" s="10">
        <f t="shared" si="52"/>
        <v>42921.208333333328</v>
      </c>
      <c r="R671" t="b">
        <v>0</v>
      </c>
      <c r="S671" t="b">
        <v>0</v>
      </c>
      <c r="T671" t="s">
        <v>33</v>
      </c>
      <c r="U671" t="s">
        <v>2038</v>
      </c>
      <c r="V671" t="s">
        <v>2044</v>
      </c>
    </row>
    <row r="672" spans="1:22" ht="31.2" x14ac:dyDescent="0.3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5">
        <f t="shared" si="50"/>
        <v>468.85802469135803</v>
      </c>
      <c r="G672" t="s">
        <v>20</v>
      </c>
      <c r="H672">
        <v>1101</v>
      </c>
      <c r="I672" s="6">
        <f t="shared" si="53"/>
        <v>68.987284287011803</v>
      </c>
      <c r="J672" t="s">
        <v>21</v>
      </c>
      <c r="K672" t="s">
        <v>22</v>
      </c>
      <c r="L672">
        <v>1</v>
      </c>
      <c r="M672" s="6">
        <f t="shared" si="54"/>
        <v>68.987284287011803</v>
      </c>
      <c r="N672">
        <v>1456380000</v>
      </c>
      <c r="O672">
        <v>1457416800</v>
      </c>
      <c r="P672" s="10">
        <f t="shared" si="51"/>
        <v>42425.25</v>
      </c>
      <c r="Q672" s="10">
        <f t="shared" si="52"/>
        <v>42437.25</v>
      </c>
      <c r="R672" t="b">
        <v>0</v>
      </c>
      <c r="S672" t="b">
        <v>0</v>
      </c>
      <c r="T672" t="s">
        <v>60</v>
      </c>
      <c r="U672" t="s">
        <v>2036</v>
      </c>
      <c r="V672" t="s">
        <v>2048</v>
      </c>
    </row>
    <row r="673" spans="1:22" ht="31.2" x14ac:dyDescent="0.3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5">
        <f t="shared" si="50"/>
        <v>122.05635245901641</v>
      </c>
      <c r="G673" t="s">
        <v>20</v>
      </c>
      <c r="H673">
        <v>1073</v>
      </c>
      <c r="I673" s="6">
        <f t="shared" si="53"/>
        <v>111.02236719478098</v>
      </c>
      <c r="J673" t="s">
        <v>21</v>
      </c>
      <c r="K673" t="s">
        <v>22</v>
      </c>
      <c r="L673">
        <v>1</v>
      </c>
      <c r="M673" s="6">
        <f t="shared" si="54"/>
        <v>111.02236719478098</v>
      </c>
      <c r="N673">
        <v>1280552400</v>
      </c>
      <c r="O673">
        <v>1280898000</v>
      </c>
      <c r="P673" s="10">
        <f t="shared" si="51"/>
        <v>40390.208333333336</v>
      </c>
      <c r="Q673" s="10">
        <f t="shared" si="52"/>
        <v>40394.208333333336</v>
      </c>
      <c r="R673" t="b">
        <v>0</v>
      </c>
      <c r="S673" t="b">
        <v>1</v>
      </c>
      <c r="T673" t="s">
        <v>33</v>
      </c>
      <c r="U673" t="s">
        <v>2038</v>
      </c>
      <c r="V673" t="s">
        <v>2044</v>
      </c>
    </row>
    <row r="674" spans="1:22" ht="31.2" x14ac:dyDescent="0.3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5">
        <f t="shared" si="50"/>
        <v>55.931783729156137</v>
      </c>
      <c r="G674" t="s">
        <v>14</v>
      </c>
      <c r="H674">
        <v>4428</v>
      </c>
      <c r="I674" s="6">
        <f t="shared" si="53"/>
        <v>24.997515808491418</v>
      </c>
      <c r="J674" t="s">
        <v>26</v>
      </c>
      <c r="K674" t="s">
        <v>27</v>
      </c>
      <c r="L674">
        <v>0.69</v>
      </c>
      <c r="M674" s="6">
        <f t="shared" si="54"/>
        <v>17.248285907859078</v>
      </c>
      <c r="N674">
        <v>1521608400</v>
      </c>
      <c r="O674">
        <v>1522472400</v>
      </c>
      <c r="P674" s="10">
        <f t="shared" si="51"/>
        <v>43180.208333333328</v>
      </c>
      <c r="Q674" s="10">
        <f t="shared" si="52"/>
        <v>43190.208333333328</v>
      </c>
      <c r="R674" t="b">
        <v>0</v>
      </c>
      <c r="S674" t="b">
        <v>0</v>
      </c>
      <c r="T674" t="s">
        <v>33</v>
      </c>
      <c r="U674" t="s">
        <v>2038</v>
      </c>
      <c r="V674" t="s">
        <v>2044</v>
      </c>
    </row>
    <row r="675" spans="1:22" ht="31.2" x14ac:dyDescent="0.3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5">
        <f t="shared" si="50"/>
        <v>43.660714285714285</v>
      </c>
      <c r="G675" t="s">
        <v>14</v>
      </c>
      <c r="H675">
        <v>58</v>
      </c>
      <c r="I675" s="6">
        <f t="shared" si="53"/>
        <v>42.155172413793103</v>
      </c>
      <c r="J675" t="s">
        <v>107</v>
      </c>
      <c r="K675" t="s">
        <v>108</v>
      </c>
      <c r="L675">
        <v>1.1200000000000001</v>
      </c>
      <c r="M675" s="6">
        <f t="shared" si="54"/>
        <v>47.213793103448282</v>
      </c>
      <c r="N675">
        <v>1460696400</v>
      </c>
      <c r="O675">
        <v>1462510800</v>
      </c>
      <c r="P675" s="10">
        <f t="shared" si="51"/>
        <v>42475.208333333328</v>
      </c>
      <c r="Q675" s="10">
        <f t="shared" si="52"/>
        <v>42496.208333333328</v>
      </c>
      <c r="R675" t="b">
        <v>0</v>
      </c>
      <c r="S675" t="b">
        <v>0</v>
      </c>
      <c r="T675" t="s">
        <v>60</v>
      </c>
      <c r="U675" t="s">
        <v>2036</v>
      </c>
      <c r="V675" t="s">
        <v>2048</v>
      </c>
    </row>
    <row r="676" spans="1:22" ht="31.2" x14ac:dyDescent="0.3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5">
        <f t="shared" si="50"/>
        <v>33.53837141183363</v>
      </c>
      <c r="G676" t="s">
        <v>74</v>
      </c>
      <c r="H676">
        <v>1218</v>
      </c>
      <c r="I676" s="6">
        <f t="shared" si="53"/>
        <v>47.003284072249592</v>
      </c>
      <c r="J676" t="s">
        <v>21</v>
      </c>
      <c r="K676" t="s">
        <v>22</v>
      </c>
      <c r="L676">
        <v>1</v>
      </c>
      <c r="M676" s="6">
        <f t="shared" si="54"/>
        <v>47.003284072249592</v>
      </c>
      <c r="N676">
        <v>1313730000</v>
      </c>
      <c r="O676">
        <v>1317790800</v>
      </c>
      <c r="P676" s="10">
        <f t="shared" si="51"/>
        <v>40774.208333333336</v>
      </c>
      <c r="Q676" s="10">
        <f t="shared" si="52"/>
        <v>40821.208333333336</v>
      </c>
      <c r="R676" t="b">
        <v>0</v>
      </c>
      <c r="S676" t="b">
        <v>0</v>
      </c>
      <c r="T676" t="s">
        <v>122</v>
      </c>
      <c r="U676" t="s">
        <v>2056</v>
      </c>
      <c r="V676" t="s">
        <v>2057</v>
      </c>
    </row>
    <row r="677" spans="1:22" ht="31.2" x14ac:dyDescent="0.3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5">
        <f t="shared" si="50"/>
        <v>122.97938144329896</v>
      </c>
      <c r="G677" t="s">
        <v>20</v>
      </c>
      <c r="H677">
        <v>331</v>
      </c>
      <c r="I677" s="6">
        <f t="shared" si="53"/>
        <v>36.0392749244713</v>
      </c>
      <c r="J677" t="s">
        <v>21</v>
      </c>
      <c r="K677" t="s">
        <v>22</v>
      </c>
      <c r="L677">
        <v>1</v>
      </c>
      <c r="M677" s="6">
        <f t="shared" si="54"/>
        <v>36.0392749244713</v>
      </c>
      <c r="N677">
        <v>1568178000</v>
      </c>
      <c r="O677">
        <v>1568782800</v>
      </c>
      <c r="P677" s="10">
        <f t="shared" si="51"/>
        <v>43719.208333333328</v>
      </c>
      <c r="Q677" s="10">
        <f t="shared" si="52"/>
        <v>43726.208333333328</v>
      </c>
      <c r="R677" t="b">
        <v>0</v>
      </c>
      <c r="S677" t="b">
        <v>0</v>
      </c>
      <c r="T677" t="s">
        <v>1029</v>
      </c>
      <c r="U677" t="s">
        <v>2066</v>
      </c>
      <c r="V677" t="s">
        <v>2067</v>
      </c>
    </row>
    <row r="678" spans="1:22" ht="31.2" x14ac:dyDescent="0.3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5">
        <f t="shared" si="50"/>
        <v>189.74959871589084</v>
      </c>
      <c r="G678" t="s">
        <v>20</v>
      </c>
      <c r="H678">
        <v>1170</v>
      </c>
      <c r="I678" s="6">
        <f t="shared" si="53"/>
        <v>101.03760683760684</v>
      </c>
      <c r="J678" t="s">
        <v>21</v>
      </c>
      <c r="K678" t="s">
        <v>22</v>
      </c>
      <c r="L678">
        <v>1</v>
      </c>
      <c r="M678" s="6">
        <f t="shared" si="54"/>
        <v>101.03760683760684</v>
      </c>
      <c r="N678">
        <v>1348635600</v>
      </c>
      <c r="O678">
        <v>1349413200</v>
      </c>
      <c r="P678" s="10">
        <f t="shared" si="51"/>
        <v>41178.208333333336</v>
      </c>
      <c r="Q678" s="10">
        <f t="shared" si="52"/>
        <v>41187.208333333336</v>
      </c>
      <c r="R678" t="b">
        <v>0</v>
      </c>
      <c r="S678" t="b">
        <v>0</v>
      </c>
      <c r="T678" t="s">
        <v>122</v>
      </c>
      <c r="U678" t="s">
        <v>2056</v>
      </c>
      <c r="V678" t="s">
        <v>2057</v>
      </c>
    </row>
    <row r="679" spans="1:22" ht="31.2" x14ac:dyDescent="0.3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5">
        <f t="shared" si="50"/>
        <v>83.622641509433961</v>
      </c>
      <c r="G679" t="s">
        <v>14</v>
      </c>
      <c r="H679">
        <v>111</v>
      </c>
      <c r="I679" s="6">
        <f t="shared" si="53"/>
        <v>39.927927927927925</v>
      </c>
      <c r="J679" t="s">
        <v>21</v>
      </c>
      <c r="K679" t="s">
        <v>22</v>
      </c>
      <c r="L679">
        <v>1</v>
      </c>
      <c r="M679" s="6">
        <f t="shared" si="54"/>
        <v>39.927927927927925</v>
      </c>
      <c r="N679">
        <v>1468126800</v>
      </c>
      <c r="O679">
        <v>1472446800</v>
      </c>
      <c r="P679" s="10">
        <f t="shared" si="51"/>
        <v>42561.208333333328</v>
      </c>
      <c r="Q679" s="10">
        <f t="shared" si="52"/>
        <v>42611.208333333328</v>
      </c>
      <c r="R679" t="b">
        <v>0</v>
      </c>
      <c r="S679" t="b">
        <v>0</v>
      </c>
      <c r="T679" t="s">
        <v>119</v>
      </c>
      <c r="U679" t="s">
        <v>2040</v>
      </c>
      <c r="V679" t="s">
        <v>2055</v>
      </c>
    </row>
    <row r="680" spans="1:22" ht="31.2" x14ac:dyDescent="0.3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5">
        <f t="shared" si="50"/>
        <v>17.968844221105527</v>
      </c>
      <c r="G680" t="s">
        <v>74</v>
      </c>
      <c r="H680">
        <v>215</v>
      </c>
      <c r="I680" s="6">
        <f t="shared" si="53"/>
        <v>83.158139534883716</v>
      </c>
      <c r="J680" t="s">
        <v>21</v>
      </c>
      <c r="K680" t="s">
        <v>22</v>
      </c>
      <c r="L680">
        <v>1</v>
      </c>
      <c r="M680" s="6">
        <f t="shared" si="54"/>
        <v>83.158139534883716</v>
      </c>
      <c r="N680">
        <v>1547877600</v>
      </c>
      <c r="O680">
        <v>1548050400</v>
      </c>
      <c r="P680" s="10">
        <f t="shared" si="51"/>
        <v>43484.25</v>
      </c>
      <c r="Q680" s="10">
        <f t="shared" si="52"/>
        <v>43486.25</v>
      </c>
      <c r="R680" t="b">
        <v>0</v>
      </c>
      <c r="S680" t="b">
        <v>0</v>
      </c>
      <c r="T680" t="s">
        <v>53</v>
      </c>
      <c r="U680" t="s">
        <v>2039</v>
      </c>
      <c r="V680" t="s">
        <v>2047</v>
      </c>
    </row>
    <row r="681" spans="1:22" ht="31.2" x14ac:dyDescent="0.3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5">
        <f t="shared" si="50"/>
        <v>1036.5</v>
      </c>
      <c r="G681" t="s">
        <v>20</v>
      </c>
      <c r="H681">
        <v>363</v>
      </c>
      <c r="I681" s="6">
        <f t="shared" si="53"/>
        <v>39.97520661157025</v>
      </c>
      <c r="J681" t="s">
        <v>21</v>
      </c>
      <c r="K681" t="s">
        <v>22</v>
      </c>
      <c r="L681">
        <v>1</v>
      </c>
      <c r="M681" s="6">
        <f t="shared" si="54"/>
        <v>39.97520661157025</v>
      </c>
      <c r="N681">
        <v>1571374800</v>
      </c>
      <c r="O681">
        <v>1571806800</v>
      </c>
      <c r="P681" s="10">
        <f t="shared" si="51"/>
        <v>43756.208333333328</v>
      </c>
      <c r="Q681" s="10">
        <f t="shared" si="52"/>
        <v>43761.208333333328</v>
      </c>
      <c r="R681" t="b">
        <v>0</v>
      </c>
      <c r="S681" t="b">
        <v>1</v>
      </c>
      <c r="T681" t="s">
        <v>17</v>
      </c>
      <c r="U681" t="s">
        <v>2035</v>
      </c>
      <c r="V681" t="s">
        <v>2041</v>
      </c>
    </row>
    <row r="682" spans="1:22" ht="46.8" x14ac:dyDescent="0.3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5">
        <f t="shared" si="50"/>
        <v>97.405219780219781</v>
      </c>
      <c r="G682" t="s">
        <v>14</v>
      </c>
      <c r="H682">
        <v>2955</v>
      </c>
      <c r="I682" s="6">
        <f t="shared" si="53"/>
        <v>47.993908629441627</v>
      </c>
      <c r="J682" t="s">
        <v>21</v>
      </c>
      <c r="K682" t="s">
        <v>22</v>
      </c>
      <c r="L682">
        <v>1</v>
      </c>
      <c r="M682" s="6">
        <f t="shared" si="54"/>
        <v>47.993908629441627</v>
      </c>
      <c r="N682">
        <v>1576303200</v>
      </c>
      <c r="O682">
        <v>1576476000</v>
      </c>
      <c r="P682" s="10">
        <f t="shared" si="51"/>
        <v>43813.25</v>
      </c>
      <c r="Q682" s="10">
        <f t="shared" si="52"/>
        <v>43815.25</v>
      </c>
      <c r="R682" t="b">
        <v>0</v>
      </c>
      <c r="S682" t="b">
        <v>1</v>
      </c>
      <c r="T682" t="s">
        <v>292</v>
      </c>
      <c r="U682" t="s">
        <v>2052</v>
      </c>
      <c r="V682" t="s">
        <v>2063</v>
      </c>
    </row>
    <row r="683" spans="1:22" ht="31.2" x14ac:dyDescent="0.3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5">
        <f t="shared" si="50"/>
        <v>86.386203150461711</v>
      </c>
      <c r="G683" t="s">
        <v>14</v>
      </c>
      <c r="H683">
        <v>1657</v>
      </c>
      <c r="I683" s="6">
        <f t="shared" si="53"/>
        <v>95.978877489438744</v>
      </c>
      <c r="J683" t="s">
        <v>21</v>
      </c>
      <c r="K683" t="s">
        <v>22</v>
      </c>
      <c r="L683">
        <v>1</v>
      </c>
      <c r="M683" s="6">
        <f t="shared" si="54"/>
        <v>95.978877489438744</v>
      </c>
      <c r="N683">
        <v>1324447200</v>
      </c>
      <c r="O683">
        <v>1324965600</v>
      </c>
      <c r="P683" s="10">
        <f t="shared" si="51"/>
        <v>40898.25</v>
      </c>
      <c r="Q683" s="10">
        <f t="shared" si="52"/>
        <v>40904.25</v>
      </c>
      <c r="R683" t="b">
        <v>0</v>
      </c>
      <c r="S683" t="b">
        <v>0</v>
      </c>
      <c r="T683" t="s">
        <v>33</v>
      </c>
      <c r="U683" t="s">
        <v>2038</v>
      </c>
      <c r="V683" t="s">
        <v>2044</v>
      </c>
    </row>
    <row r="684" spans="1:22" ht="31.2" x14ac:dyDescent="0.3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5">
        <f t="shared" si="50"/>
        <v>150.16666666666666</v>
      </c>
      <c r="G684" t="s">
        <v>20</v>
      </c>
      <c r="H684">
        <v>103</v>
      </c>
      <c r="I684" s="6">
        <f t="shared" si="53"/>
        <v>78.728155339805824</v>
      </c>
      <c r="J684" t="s">
        <v>21</v>
      </c>
      <c r="K684" t="s">
        <v>22</v>
      </c>
      <c r="L684">
        <v>1</v>
      </c>
      <c r="M684" s="6">
        <f t="shared" si="54"/>
        <v>78.728155339805824</v>
      </c>
      <c r="N684">
        <v>1386741600</v>
      </c>
      <c r="O684">
        <v>1387519200</v>
      </c>
      <c r="P684" s="10">
        <f t="shared" si="51"/>
        <v>41619.25</v>
      </c>
      <c r="Q684" s="10">
        <f t="shared" si="52"/>
        <v>41628.25</v>
      </c>
      <c r="R684" t="b">
        <v>0</v>
      </c>
      <c r="S684" t="b">
        <v>0</v>
      </c>
      <c r="T684" t="s">
        <v>33</v>
      </c>
      <c r="U684" t="s">
        <v>2038</v>
      </c>
      <c r="V684" t="s">
        <v>2044</v>
      </c>
    </row>
    <row r="685" spans="1:22" x14ac:dyDescent="0.3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5">
        <f t="shared" si="50"/>
        <v>358.43478260869563</v>
      </c>
      <c r="G685" t="s">
        <v>20</v>
      </c>
      <c r="H685">
        <v>147</v>
      </c>
      <c r="I685" s="6">
        <f t="shared" si="53"/>
        <v>56.081632653061227</v>
      </c>
      <c r="J685" t="s">
        <v>21</v>
      </c>
      <c r="K685" t="s">
        <v>22</v>
      </c>
      <c r="L685">
        <v>1</v>
      </c>
      <c r="M685" s="6">
        <f t="shared" si="54"/>
        <v>56.081632653061227</v>
      </c>
      <c r="N685">
        <v>1537074000</v>
      </c>
      <c r="O685">
        <v>1537246800</v>
      </c>
      <c r="P685" s="10">
        <f t="shared" si="51"/>
        <v>43359.208333333328</v>
      </c>
      <c r="Q685" s="10">
        <f t="shared" si="52"/>
        <v>43361.208333333328</v>
      </c>
      <c r="R685" t="b">
        <v>0</v>
      </c>
      <c r="S685" t="b">
        <v>0</v>
      </c>
      <c r="T685" t="s">
        <v>33</v>
      </c>
      <c r="U685" t="s">
        <v>2038</v>
      </c>
      <c r="V685" t="s">
        <v>2044</v>
      </c>
    </row>
    <row r="686" spans="1:22" ht="31.2" x14ac:dyDescent="0.3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5">
        <f t="shared" si="50"/>
        <v>542.85714285714289</v>
      </c>
      <c r="G686" t="s">
        <v>20</v>
      </c>
      <c r="H686">
        <v>110</v>
      </c>
      <c r="I686" s="6">
        <f t="shared" si="53"/>
        <v>69.090909090909093</v>
      </c>
      <c r="J686" t="s">
        <v>15</v>
      </c>
      <c r="K686" t="s">
        <v>16</v>
      </c>
      <c r="L686">
        <v>0.74</v>
      </c>
      <c r="M686" s="6">
        <f t="shared" si="54"/>
        <v>51.127272727272725</v>
      </c>
      <c r="N686">
        <v>1277787600</v>
      </c>
      <c r="O686">
        <v>1279515600</v>
      </c>
      <c r="P686" s="10">
        <f t="shared" si="51"/>
        <v>40358.208333333336</v>
      </c>
      <c r="Q686" s="10">
        <f t="shared" si="52"/>
        <v>40378.208333333336</v>
      </c>
      <c r="R686" t="b">
        <v>0</v>
      </c>
      <c r="S686" t="b">
        <v>0</v>
      </c>
      <c r="T686" t="s">
        <v>68</v>
      </c>
      <c r="U686" t="s">
        <v>2040</v>
      </c>
      <c r="V686" t="s">
        <v>2050</v>
      </c>
    </row>
    <row r="687" spans="1:22" ht="31.2" x14ac:dyDescent="0.3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5">
        <f t="shared" si="50"/>
        <v>67.500714285714281</v>
      </c>
      <c r="G687" t="s">
        <v>14</v>
      </c>
      <c r="H687">
        <v>926</v>
      </c>
      <c r="I687" s="6">
        <f t="shared" si="53"/>
        <v>102.05291576673866</v>
      </c>
      <c r="J687" t="s">
        <v>15</v>
      </c>
      <c r="K687" t="s">
        <v>16</v>
      </c>
      <c r="L687">
        <v>0.74</v>
      </c>
      <c r="M687" s="6">
        <f t="shared" si="54"/>
        <v>75.519157667386608</v>
      </c>
      <c r="N687">
        <v>1440306000</v>
      </c>
      <c r="O687">
        <v>1442379600</v>
      </c>
      <c r="P687" s="10">
        <f t="shared" si="51"/>
        <v>42239.208333333328</v>
      </c>
      <c r="Q687" s="10">
        <f t="shared" si="52"/>
        <v>42263.208333333328</v>
      </c>
      <c r="R687" t="b">
        <v>0</v>
      </c>
      <c r="S687" t="b">
        <v>0</v>
      </c>
      <c r="T687" t="s">
        <v>33</v>
      </c>
      <c r="U687" t="s">
        <v>2038</v>
      </c>
      <c r="V687" t="s">
        <v>2044</v>
      </c>
    </row>
    <row r="688" spans="1:22" ht="31.2" x14ac:dyDescent="0.3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5">
        <f t="shared" si="50"/>
        <v>191.74666666666667</v>
      </c>
      <c r="G688" t="s">
        <v>20</v>
      </c>
      <c r="H688">
        <v>134</v>
      </c>
      <c r="I688" s="6">
        <f t="shared" si="53"/>
        <v>107.32089552238806</v>
      </c>
      <c r="J688" t="s">
        <v>21</v>
      </c>
      <c r="K688" t="s">
        <v>22</v>
      </c>
      <c r="L688">
        <v>1</v>
      </c>
      <c r="M688" s="6">
        <f t="shared" si="54"/>
        <v>107.32089552238806</v>
      </c>
      <c r="N688">
        <v>1522126800</v>
      </c>
      <c r="O688">
        <v>1523077200</v>
      </c>
      <c r="P688" s="10">
        <f t="shared" si="51"/>
        <v>43186.208333333328</v>
      </c>
      <c r="Q688" s="10">
        <f t="shared" si="52"/>
        <v>43197.208333333328</v>
      </c>
      <c r="R688" t="b">
        <v>0</v>
      </c>
      <c r="S688" t="b">
        <v>0</v>
      </c>
      <c r="T688" t="s">
        <v>65</v>
      </c>
      <c r="U688" t="s">
        <v>2037</v>
      </c>
      <c r="V688" t="s">
        <v>2049</v>
      </c>
    </row>
    <row r="689" spans="1:22" ht="31.2" x14ac:dyDescent="0.3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5">
        <f t="shared" si="50"/>
        <v>932</v>
      </c>
      <c r="G689" t="s">
        <v>20</v>
      </c>
      <c r="H689">
        <v>269</v>
      </c>
      <c r="I689" s="6">
        <f t="shared" si="53"/>
        <v>51.970260223048328</v>
      </c>
      <c r="J689" t="s">
        <v>21</v>
      </c>
      <c r="K689" t="s">
        <v>22</v>
      </c>
      <c r="L689">
        <v>1</v>
      </c>
      <c r="M689" s="6">
        <f t="shared" si="54"/>
        <v>51.970260223048328</v>
      </c>
      <c r="N689">
        <v>1489298400</v>
      </c>
      <c r="O689">
        <v>1489554000</v>
      </c>
      <c r="P689" s="10">
        <f t="shared" si="51"/>
        <v>42806.25</v>
      </c>
      <c r="Q689" s="10">
        <f t="shared" si="52"/>
        <v>42809.208333333328</v>
      </c>
      <c r="R689" t="b">
        <v>0</v>
      </c>
      <c r="S689" t="b">
        <v>0</v>
      </c>
      <c r="T689" t="s">
        <v>33</v>
      </c>
      <c r="U689" t="s">
        <v>2038</v>
      </c>
      <c r="V689" t="s">
        <v>2044</v>
      </c>
    </row>
    <row r="690" spans="1:22" ht="31.2" x14ac:dyDescent="0.3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5">
        <f t="shared" si="50"/>
        <v>429.27586206896552</v>
      </c>
      <c r="G690" t="s">
        <v>20</v>
      </c>
      <c r="H690">
        <v>175</v>
      </c>
      <c r="I690" s="6">
        <f t="shared" si="53"/>
        <v>71.137142857142862</v>
      </c>
      <c r="J690" t="s">
        <v>21</v>
      </c>
      <c r="K690" t="s">
        <v>22</v>
      </c>
      <c r="L690">
        <v>1</v>
      </c>
      <c r="M690" s="6">
        <f t="shared" si="54"/>
        <v>71.137142857142862</v>
      </c>
      <c r="N690">
        <v>1547100000</v>
      </c>
      <c r="O690">
        <v>1548482400</v>
      </c>
      <c r="P690" s="10">
        <f t="shared" si="51"/>
        <v>43475.25</v>
      </c>
      <c r="Q690" s="10">
        <f t="shared" si="52"/>
        <v>43491.25</v>
      </c>
      <c r="R690" t="b">
        <v>0</v>
      </c>
      <c r="S690" t="b">
        <v>1</v>
      </c>
      <c r="T690" t="s">
        <v>269</v>
      </c>
      <c r="U690" t="s">
        <v>2039</v>
      </c>
      <c r="V690" t="s">
        <v>2062</v>
      </c>
    </row>
    <row r="691" spans="1:22" ht="31.2" x14ac:dyDescent="0.3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5">
        <f t="shared" si="50"/>
        <v>100.65753424657535</v>
      </c>
      <c r="G691" t="s">
        <v>20</v>
      </c>
      <c r="H691">
        <v>69</v>
      </c>
      <c r="I691" s="6">
        <f t="shared" si="53"/>
        <v>106.49275362318841</v>
      </c>
      <c r="J691" t="s">
        <v>21</v>
      </c>
      <c r="K691" t="s">
        <v>22</v>
      </c>
      <c r="L691">
        <v>1</v>
      </c>
      <c r="M691" s="6">
        <f t="shared" si="54"/>
        <v>106.49275362318841</v>
      </c>
      <c r="N691">
        <v>1383022800</v>
      </c>
      <c r="O691">
        <v>1384063200</v>
      </c>
      <c r="P691" s="10">
        <f t="shared" si="51"/>
        <v>41576.208333333336</v>
      </c>
      <c r="Q691" s="10">
        <f t="shared" si="52"/>
        <v>41588.25</v>
      </c>
      <c r="R691" t="b">
        <v>0</v>
      </c>
      <c r="S691" t="b">
        <v>0</v>
      </c>
      <c r="T691" t="s">
        <v>28</v>
      </c>
      <c r="U691" t="s">
        <v>2037</v>
      </c>
      <c r="V691" t="s">
        <v>2043</v>
      </c>
    </row>
    <row r="692" spans="1:22" ht="31.2" x14ac:dyDescent="0.3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5">
        <f t="shared" si="50"/>
        <v>226.61111111111109</v>
      </c>
      <c r="G692" t="s">
        <v>20</v>
      </c>
      <c r="H692">
        <v>190</v>
      </c>
      <c r="I692" s="6">
        <f t="shared" si="53"/>
        <v>42.93684210526316</v>
      </c>
      <c r="J692" t="s">
        <v>21</v>
      </c>
      <c r="K692" t="s">
        <v>22</v>
      </c>
      <c r="L692">
        <v>1</v>
      </c>
      <c r="M692" s="6">
        <f t="shared" si="54"/>
        <v>42.93684210526316</v>
      </c>
      <c r="N692">
        <v>1322373600</v>
      </c>
      <c r="O692">
        <v>1322892000</v>
      </c>
      <c r="P692" s="10">
        <f t="shared" si="51"/>
        <v>40874.25</v>
      </c>
      <c r="Q692" s="10">
        <f t="shared" si="52"/>
        <v>40880.25</v>
      </c>
      <c r="R692" t="b">
        <v>0</v>
      </c>
      <c r="S692" t="b">
        <v>1</v>
      </c>
      <c r="T692" t="s">
        <v>42</v>
      </c>
      <c r="U692" t="s">
        <v>2039</v>
      </c>
      <c r="V692" t="s">
        <v>2045</v>
      </c>
    </row>
    <row r="693" spans="1:22" ht="31.2" x14ac:dyDescent="0.3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5">
        <f t="shared" si="50"/>
        <v>142.38</v>
      </c>
      <c r="G693" t="s">
        <v>20</v>
      </c>
      <c r="H693">
        <v>237</v>
      </c>
      <c r="I693" s="6">
        <f t="shared" si="53"/>
        <v>30.037974683544302</v>
      </c>
      <c r="J693" t="s">
        <v>21</v>
      </c>
      <c r="K693" t="s">
        <v>22</v>
      </c>
      <c r="L693">
        <v>1</v>
      </c>
      <c r="M693" s="6">
        <f t="shared" si="54"/>
        <v>30.037974683544302</v>
      </c>
      <c r="N693">
        <v>1349240400</v>
      </c>
      <c r="O693">
        <v>1350709200</v>
      </c>
      <c r="P693" s="10">
        <f t="shared" si="51"/>
        <v>41185.208333333336</v>
      </c>
      <c r="Q693" s="10">
        <f t="shared" si="52"/>
        <v>41202.208333333336</v>
      </c>
      <c r="R693" t="b">
        <v>1</v>
      </c>
      <c r="S693" t="b">
        <v>1</v>
      </c>
      <c r="T693" t="s">
        <v>42</v>
      </c>
      <c r="U693" t="s">
        <v>2039</v>
      </c>
      <c r="V693" t="s">
        <v>2045</v>
      </c>
    </row>
    <row r="694" spans="1:22" ht="31.2" x14ac:dyDescent="0.3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5">
        <f t="shared" si="50"/>
        <v>90.633333333333326</v>
      </c>
      <c r="G694" t="s">
        <v>14</v>
      </c>
      <c r="H694">
        <v>77</v>
      </c>
      <c r="I694" s="6">
        <f t="shared" si="53"/>
        <v>70.623376623376629</v>
      </c>
      <c r="J694" t="s">
        <v>40</v>
      </c>
      <c r="K694" t="s">
        <v>41</v>
      </c>
      <c r="L694">
        <v>1.35</v>
      </c>
      <c r="M694" s="6">
        <f t="shared" si="54"/>
        <v>95.341558441558462</v>
      </c>
      <c r="N694">
        <v>1562648400</v>
      </c>
      <c r="O694">
        <v>1564203600</v>
      </c>
      <c r="P694" s="10">
        <f t="shared" si="51"/>
        <v>43655.208333333328</v>
      </c>
      <c r="Q694" s="10">
        <f t="shared" si="52"/>
        <v>43673.208333333328</v>
      </c>
      <c r="R694" t="b">
        <v>0</v>
      </c>
      <c r="S694" t="b">
        <v>0</v>
      </c>
      <c r="T694" t="s">
        <v>23</v>
      </c>
      <c r="U694" t="s">
        <v>2036</v>
      </c>
      <c r="V694" t="s">
        <v>2042</v>
      </c>
    </row>
    <row r="695" spans="1:22" ht="31.2" x14ac:dyDescent="0.3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5">
        <f t="shared" si="50"/>
        <v>63.966740576496676</v>
      </c>
      <c r="G695" t="s">
        <v>14</v>
      </c>
      <c r="H695">
        <v>1748</v>
      </c>
      <c r="I695" s="6">
        <f t="shared" si="53"/>
        <v>66.016018306636155</v>
      </c>
      <c r="J695" t="s">
        <v>21</v>
      </c>
      <c r="K695" t="s">
        <v>22</v>
      </c>
      <c r="L695">
        <v>1</v>
      </c>
      <c r="M695" s="6">
        <f t="shared" si="54"/>
        <v>66.016018306636155</v>
      </c>
      <c r="N695">
        <v>1508216400</v>
      </c>
      <c r="O695">
        <v>1509685200</v>
      </c>
      <c r="P695" s="10">
        <f t="shared" si="51"/>
        <v>43025.208333333328</v>
      </c>
      <c r="Q695" s="10">
        <f t="shared" si="52"/>
        <v>43042.208333333328</v>
      </c>
      <c r="R695" t="b">
        <v>0</v>
      </c>
      <c r="S695" t="b">
        <v>0</v>
      </c>
      <c r="T695" t="s">
        <v>33</v>
      </c>
      <c r="U695" t="s">
        <v>2038</v>
      </c>
      <c r="V695" t="s">
        <v>2044</v>
      </c>
    </row>
    <row r="696" spans="1:22" ht="31.2" x14ac:dyDescent="0.3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5">
        <f t="shared" si="50"/>
        <v>84.131868131868131</v>
      </c>
      <c r="G696" t="s">
        <v>14</v>
      </c>
      <c r="H696">
        <v>79</v>
      </c>
      <c r="I696" s="6">
        <f t="shared" si="53"/>
        <v>96.911392405063296</v>
      </c>
      <c r="J696" t="s">
        <v>21</v>
      </c>
      <c r="K696" t="s">
        <v>22</v>
      </c>
      <c r="L696">
        <v>1</v>
      </c>
      <c r="M696" s="6">
        <f t="shared" si="54"/>
        <v>96.911392405063296</v>
      </c>
      <c r="N696">
        <v>1511762400</v>
      </c>
      <c r="O696">
        <v>1514959200</v>
      </c>
      <c r="P696" s="10">
        <f t="shared" si="51"/>
        <v>43066.25</v>
      </c>
      <c r="Q696" s="10">
        <f t="shared" si="52"/>
        <v>43103.25</v>
      </c>
      <c r="R696" t="b">
        <v>0</v>
      </c>
      <c r="S696" t="b">
        <v>0</v>
      </c>
      <c r="T696" t="s">
        <v>33</v>
      </c>
      <c r="U696" t="s">
        <v>2038</v>
      </c>
      <c r="V696" t="s">
        <v>2044</v>
      </c>
    </row>
    <row r="697" spans="1:22" ht="31.2" x14ac:dyDescent="0.3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5">
        <f t="shared" si="50"/>
        <v>133.93478260869566</v>
      </c>
      <c r="G697" t="s">
        <v>20</v>
      </c>
      <c r="H697">
        <v>196</v>
      </c>
      <c r="I697" s="6">
        <f t="shared" si="53"/>
        <v>62.867346938775512</v>
      </c>
      <c r="J697" t="s">
        <v>107</v>
      </c>
      <c r="K697" t="s">
        <v>108</v>
      </c>
      <c r="L697">
        <v>1.1200000000000001</v>
      </c>
      <c r="M697" s="6">
        <f t="shared" si="54"/>
        <v>70.411428571428587</v>
      </c>
      <c r="N697">
        <v>1447480800</v>
      </c>
      <c r="O697">
        <v>1448863200</v>
      </c>
      <c r="P697" s="10">
        <f t="shared" si="51"/>
        <v>42322.25</v>
      </c>
      <c r="Q697" s="10">
        <f t="shared" si="52"/>
        <v>42338.25</v>
      </c>
      <c r="R697" t="b">
        <v>1</v>
      </c>
      <c r="S697" t="b">
        <v>0</v>
      </c>
      <c r="T697" t="s">
        <v>23</v>
      </c>
      <c r="U697" t="s">
        <v>2036</v>
      </c>
      <c r="V697" t="s">
        <v>2042</v>
      </c>
    </row>
    <row r="698" spans="1:22" x14ac:dyDescent="0.3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5">
        <f t="shared" si="50"/>
        <v>59.042047531992694</v>
      </c>
      <c r="G698" t="s">
        <v>14</v>
      </c>
      <c r="H698">
        <v>889</v>
      </c>
      <c r="I698" s="6">
        <f t="shared" si="53"/>
        <v>108.98537682789652</v>
      </c>
      <c r="J698" t="s">
        <v>21</v>
      </c>
      <c r="K698" t="s">
        <v>22</v>
      </c>
      <c r="L698">
        <v>1</v>
      </c>
      <c r="M698" s="6">
        <f t="shared" si="54"/>
        <v>108.98537682789652</v>
      </c>
      <c r="N698">
        <v>1429506000</v>
      </c>
      <c r="O698">
        <v>1429592400</v>
      </c>
      <c r="P698" s="10">
        <f t="shared" si="51"/>
        <v>42114.208333333328</v>
      </c>
      <c r="Q698" s="10">
        <f t="shared" si="52"/>
        <v>42115.208333333328</v>
      </c>
      <c r="R698" t="b">
        <v>0</v>
      </c>
      <c r="S698" t="b">
        <v>1</v>
      </c>
      <c r="T698" t="s">
        <v>33</v>
      </c>
      <c r="U698" t="s">
        <v>2038</v>
      </c>
      <c r="V698" t="s">
        <v>2044</v>
      </c>
    </row>
    <row r="699" spans="1:22" ht="31.2" x14ac:dyDescent="0.3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5">
        <f t="shared" si="50"/>
        <v>152.80062063615205</v>
      </c>
      <c r="G699" t="s">
        <v>20</v>
      </c>
      <c r="H699">
        <v>7295</v>
      </c>
      <c r="I699" s="6">
        <f t="shared" si="53"/>
        <v>26.999314599040439</v>
      </c>
      <c r="J699" t="s">
        <v>21</v>
      </c>
      <c r="K699" t="s">
        <v>22</v>
      </c>
      <c r="L699">
        <v>1</v>
      </c>
      <c r="M699" s="6">
        <f t="shared" si="54"/>
        <v>26.999314599040439</v>
      </c>
      <c r="N699">
        <v>1522472400</v>
      </c>
      <c r="O699">
        <v>1522645200</v>
      </c>
      <c r="P699" s="10">
        <f t="shared" si="51"/>
        <v>43190.208333333328</v>
      </c>
      <c r="Q699" s="10">
        <f t="shared" si="52"/>
        <v>43192.208333333328</v>
      </c>
      <c r="R699" t="b">
        <v>0</v>
      </c>
      <c r="S699" t="b">
        <v>0</v>
      </c>
      <c r="T699" t="s">
        <v>50</v>
      </c>
      <c r="U699" t="s">
        <v>2036</v>
      </c>
      <c r="V699" t="s">
        <v>2046</v>
      </c>
    </row>
    <row r="700" spans="1:22" ht="31.2" x14ac:dyDescent="0.3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5">
        <f t="shared" si="50"/>
        <v>446.69121140142522</v>
      </c>
      <c r="G700" t="s">
        <v>20</v>
      </c>
      <c r="H700">
        <v>2893</v>
      </c>
      <c r="I700" s="6">
        <f t="shared" si="53"/>
        <v>65.004147943311438</v>
      </c>
      <c r="J700" t="s">
        <v>15</v>
      </c>
      <c r="K700" t="s">
        <v>16</v>
      </c>
      <c r="L700">
        <v>0.74</v>
      </c>
      <c r="M700" s="6">
        <f t="shared" si="54"/>
        <v>48.103069478050465</v>
      </c>
      <c r="N700">
        <v>1322114400</v>
      </c>
      <c r="O700">
        <v>1323324000</v>
      </c>
      <c r="P700" s="10">
        <f t="shared" si="51"/>
        <v>40871.25</v>
      </c>
      <c r="Q700" s="10">
        <f t="shared" si="52"/>
        <v>40885.25</v>
      </c>
      <c r="R700" t="b">
        <v>0</v>
      </c>
      <c r="S700" t="b">
        <v>0</v>
      </c>
      <c r="T700" t="s">
        <v>65</v>
      </c>
      <c r="U700" t="s">
        <v>2037</v>
      </c>
      <c r="V700" t="s">
        <v>2049</v>
      </c>
    </row>
    <row r="701" spans="1:22" ht="31.2" x14ac:dyDescent="0.3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5">
        <f t="shared" si="50"/>
        <v>84.391891891891888</v>
      </c>
      <c r="G701" t="s">
        <v>14</v>
      </c>
      <c r="H701">
        <v>56</v>
      </c>
      <c r="I701" s="6">
        <f t="shared" si="53"/>
        <v>111.51785714285714</v>
      </c>
      <c r="J701" t="s">
        <v>21</v>
      </c>
      <c r="K701" t="s">
        <v>22</v>
      </c>
      <c r="L701">
        <v>1</v>
      </c>
      <c r="M701" s="6">
        <f t="shared" si="54"/>
        <v>111.51785714285714</v>
      </c>
      <c r="N701">
        <v>1561438800</v>
      </c>
      <c r="O701">
        <v>1561525200</v>
      </c>
      <c r="P701" s="10">
        <f t="shared" si="51"/>
        <v>43641.208333333328</v>
      </c>
      <c r="Q701" s="10">
        <f t="shared" si="52"/>
        <v>43642.208333333328</v>
      </c>
      <c r="R701" t="b">
        <v>0</v>
      </c>
      <c r="S701" t="b">
        <v>0</v>
      </c>
      <c r="T701" t="s">
        <v>53</v>
      </c>
      <c r="U701" t="s">
        <v>2039</v>
      </c>
      <c r="V701" t="s">
        <v>2047</v>
      </c>
    </row>
    <row r="702" spans="1:22" ht="31.2" x14ac:dyDescent="0.3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5">
        <f t="shared" si="50"/>
        <v>3</v>
      </c>
      <c r="G702" t="s">
        <v>14</v>
      </c>
      <c r="H702">
        <v>1</v>
      </c>
      <c r="I702" s="6">
        <f t="shared" si="53"/>
        <v>3</v>
      </c>
      <c r="J702" t="s">
        <v>21</v>
      </c>
      <c r="K702" t="s">
        <v>22</v>
      </c>
      <c r="L702">
        <v>1</v>
      </c>
      <c r="M702" s="6">
        <f t="shared" si="54"/>
        <v>3</v>
      </c>
      <c r="N702">
        <v>1264399200</v>
      </c>
      <c r="O702">
        <v>1265695200</v>
      </c>
      <c r="P702" s="10">
        <f t="shared" si="51"/>
        <v>40203.25</v>
      </c>
      <c r="Q702" s="10">
        <f t="shared" si="52"/>
        <v>40218.25</v>
      </c>
      <c r="R702" t="b">
        <v>0</v>
      </c>
      <c r="S702" t="b">
        <v>0</v>
      </c>
      <c r="T702" t="s">
        <v>65</v>
      </c>
      <c r="U702" t="s">
        <v>2037</v>
      </c>
      <c r="V702" t="s">
        <v>2049</v>
      </c>
    </row>
    <row r="703" spans="1:22" ht="31.2" x14ac:dyDescent="0.3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5">
        <f t="shared" si="50"/>
        <v>175.02692307692308</v>
      </c>
      <c r="G703" t="s">
        <v>20</v>
      </c>
      <c r="H703">
        <v>820</v>
      </c>
      <c r="I703" s="6">
        <f t="shared" si="53"/>
        <v>110.99268292682927</v>
      </c>
      <c r="J703" t="s">
        <v>21</v>
      </c>
      <c r="K703" t="s">
        <v>22</v>
      </c>
      <c r="L703">
        <v>1</v>
      </c>
      <c r="M703" s="6">
        <f t="shared" si="54"/>
        <v>110.99268292682927</v>
      </c>
      <c r="N703">
        <v>1301202000</v>
      </c>
      <c r="O703">
        <v>1301806800</v>
      </c>
      <c r="P703" s="10">
        <f t="shared" si="51"/>
        <v>40629.208333333336</v>
      </c>
      <c r="Q703" s="10">
        <f t="shared" si="52"/>
        <v>40636.208333333336</v>
      </c>
      <c r="R703" t="b">
        <v>1</v>
      </c>
      <c r="S703" t="b">
        <v>0</v>
      </c>
      <c r="T703" t="s">
        <v>33</v>
      </c>
      <c r="U703" t="s">
        <v>2038</v>
      </c>
      <c r="V703" t="s">
        <v>2044</v>
      </c>
    </row>
    <row r="704" spans="1:22" ht="31.2" x14ac:dyDescent="0.3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5">
        <f t="shared" si="50"/>
        <v>54.137931034482754</v>
      </c>
      <c r="G704" t="s">
        <v>14</v>
      </c>
      <c r="H704">
        <v>83</v>
      </c>
      <c r="I704" s="6">
        <f t="shared" si="53"/>
        <v>56.746987951807228</v>
      </c>
      <c r="J704" t="s">
        <v>21</v>
      </c>
      <c r="K704" t="s">
        <v>22</v>
      </c>
      <c r="L704">
        <v>1</v>
      </c>
      <c r="M704" s="6">
        <f t="shared" si="54"/>
        <v>56.746987951807228</v>
      </c>
      <c r="N704">
        <v>1374469200</v>
      </c>
      <c r="O704">
        <v>1374901200</v>
      </c>
      <c r="P704" s="10">
        <f t="shared" si="51"/>
        <v>41477.208333333336</v>
      </c>
      <c r="Q704" s="10">
        <f t="shared" si="52"/>
        <v>41482.208333333336</v>
      </c>
      <c r="R704" t="b">
        <v>0</v>
      </c>
      <c r="S704" t="b">
        <v>0</v>
      </c>
      <c r="T704" t="s">
        <v>65</v>
      </c>
      <c r="U704" t="s">
        <v>2037</v>
      </c>
      <c r="V704" t="s">
        <v>2049</v>
      </c>
    </row>
    <row r="705" spans="1:22" ht="31.2" x14ac:dyDescent="0.3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5">
        <f t="shared" si="50"/>
        <v>311.87381703470032</v>
      </c>
      <c r="G705" t="s">
        <v>20</v>
      </c>
      <c r="H705">
        <v>2038</v>
      </c>
      <c r="I705" s="6">
        <f t="shared" si="53"/>
        <v>97.020608439646708</v>
      </c>
      <c r="J705" t="s">
        <v>21</v>
      </c>
      <c r="K705" t="s">
        <v>22</v>
      </c>
      <c r="L705">
        <v>1</v>
      </c>
      <c r="M705" s="6">
        <f t="shared" si="54"/>
        <v>97.020608439646708</v>
      </c>
      <c r="N705">
        <v>1334984400</v>
      </c>
      <c r="O705">
        <v>1336453200</v>
      </c>
      <c r="P705" s="10">
        <f t="shared" si="51"/>
        <v>41020.208333333336</v>
      </c>
      <c r="Q705" s="10">
        <f t="shared" si="52"/>
        <v>41037.208333333336</v>
      </c>
      <c r="R705" t="b">
        <v>1</v>
      </c>
      <c r="S705" t="b">
        <v>1</v>
      </c>
      <c r="T705" t="s">
        <v>206</v>
      </c>
      <c r="U705" t="s">
        <v>2040</v>
      </c>
      <c r="V705" t="s">
        <v>2061</v>
      </c>
    </row>
    <row r="706" spans="1:22" ht="31.2" x14ac:dyDescent="0.3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5">
        <f t="shared" ref="F706:F769" si="55">E706/D706*100</f>
        <v>122.78160919540231</v>
      </c>
      <c r="G706" t="s">
        <v>20</v>
      </c>
      <c r="H706">
        <v>116</v>
      </c>
      <c r="I706" s="6">
        <f t="shared" si="53"/>
        <v>92.08620689655173</v>
      </c>
      <c r="J706" t="s">
        <v>21</v>
      </c>
      <c r="K706" t="s">
        <v>22</v>
      </c>
      <c r="L706">
        <v>1</v>
      </c>
      <c r="M706" s="6">
        <f t="shared" si="54"/>
        <v>92.08620689655173</v>
      </c>
      <c r="N706">
        <v>1467608400</v>
      </c>
      <c r="O706">
        <v>1468904400</v>
      </c>
      <c r="P706" s="10">
        <f t="shared" ref="P706:P769" si="56">(((N706/60)/60)/24)+DATE(1970,1,1)</f>
        <v>42555.208333333328</v>
      </c>
      <c r="Q706" s="10">
        <f t="shared" ref="Q706:Q769" si="57">(((O706/60)/60)/24)+DATE(1970,1,1)</f>
        <v>42570.208333333328</v>
      </c>
      <c r="R706" t="b">
        <v>0</v>
      </c>
      <c r="S706" t="b">
        <v>0</v>
      </c>
      <c r="T706" t="s">
        <v>71</v>
      </c>
      <c r="U706" t="s">
        <v>2039</v>
      </c>
      <c r="V706" t="s">
        <v>2051</v>
      </c>
    </row>
    <row r="707" spans="1:22" ht="31.2" x14ac:dyDescent="0.3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5">
        <f t="shared" si="55"/>
        <v>99.026517383618156</v>
      </c>
      <c r="G707" t="s">
        <v>14</v>
      </c>
      <c r="H707">
        <v>2025</v>
      </c>
      <c r="I707" s="6">
        <f t="shared" ref="I707:I770" si="58">IF(ISERROR(E707/H707),0,E707/H707)</f>
        <v>82.986666666666665</v>
      </c>
      <c r="J707" t="s">
        <v>40</v>
      </c>
      <c r="K707" t="s">
        <v>41</v>
      </c>
      <c r="L707">
        <v>1.35</v>
      </c>
      <c r="M707" s="6">
        <f t="shared" ref="M707:M770" si="59">I707*L707</f>
        <v>112.03200000000001</v>
      </c>
      <c r="N707">
        <v>1386741600</v>
      </c>
      <c r="O707">
        <v>1387087200</v>
      </c>
      <c r="P707" s="10">
        <f t="shared" si="56"/>
        <v>41619.25</v>
      </c>
      <c r="Q707" s="10">
        <f t="shared" si="57"/>
        <v>41623.25</v>
      </c>
      <c r="R707" t="b">
        <v>0</v>
      </c>
      <c r="S707" t="b">
        <v>0</v>
      </c>
      <c r="T707" t="s">
        <v>68</v>
      </c>
      <c r="U707" t="s">
        <v>2040</v>
      </c>
      <c r="V707" t="s">
        <v>2050</v>
      </c>
    </row>
    <row r="708" spans="1:22" ht="46.8" x14ac:dyDescent="0.3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5">
        <f t="shared" si="55"/>
        <v>127.84686346863469</v>
      </c>
      <c r="G708" t="s">
        <v>20</v>
      </c>
      <c r="H708">
        <v>1345</v>
      </c>
      <c r="I708" s="6">
        <f t="shared" si="58"/>
        <v>103.03791821561339</v>
      </c>
      <c r="J708" t="s">
        <v>26</v>
      </c>
      <c r="K708" t="s">
        <v>27</v>
      </c>
      <c r="L708">
        <v>0.69</v>
      </c>
      <c r="M708" s="6">
        <f t="shared" si="59"/>
        <v>71.096163568773235</v>
      </c>
      <c r="N708">
        <v>1546754400</v>
      </c>
      <c r="O708">
        <v>1547445600</v>
      </c>
      <c r="P708" s="10">
        <f t="shared" si="56"/>
        <v>43471.25</v>
      </c>
      <c r="Q708" s="10">
        <f t="shared" si="57"/>
        <v>43479.25</v>
      </c>
      <c r="R708" t="b">
        <v>0</v>
      </c>
      <c r="S708" t="b">
        <v>1</v>
      </c>
      <c r="T708" t="s">
        <v>28</v>
      </c>
      <c r="U708" t="s">
        <v>2037</v>
      </c>
      <c r="V708" t="s">
        <v>2043</v>
      </c>
    </row>
    <row r="709" spans="1:22" ht="31.2" x14ac:dyDescent="0.3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5">
        <f t="shared" si="55"/>
        <v>158.61643835616439</v>
      </c>
      <c r="G709" t="s">
        <v>20</v>
      </c>
      <c r="H709">
        <v>168</v>
      </c>
      <c r="I709" s="6">
        <f t="shared" si="58"/>
        <v>68.922619047619051</v>
      </c>
      <c r="J709" t="s">
        <v>21</v>
      </c>
      <c r="K709" t="s">
        <v>22</v>
      </c>
      <c r="L709">
        <v>1</v>
      </c>
      <c r="M709" s="6">
        <f t="shared" si="59"/>
        <v>68.922619047619051</v>
      </c>
      <c r="N709">
        <v>1544248800</v>
      </c>
      <c r="O709">
        <v>1547359200</v>
      </c>
      <c r="P709" s="10">
        <f t="shared" si="56"/>
        <v>43442.25</v>
      </c>
      <c r="Q709" s="10">
        <f t="shared" si="57"/>
        <v>43478.25</v>
      </c>
      <c r="R709" t="b">
        <v>0</v>
      </c>
      <c r="S709" t="b">
        <v>0</v>
      </c>
      <c r="T709" t="s">
        <v>53</v>
      </c>
      <c r="U709" t="s">
        <v>2039</v>
      </c>
      <c r="V709" t="s">
        <v>2047</v>
      </c>
    </row>
    <row r="710" spans="1:22" ht="31.2" x14ac:dyDescent="0.3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5">
        <f t="shared" si="55"/>
        <v>707.05882352941171</v>
      </c>
      <c r="G710" t="s">
        <v>20</v>
      </c>
      <c r="H710">
        <v>137</v>
      </c>
      <c r="I710" s="6">
        <f t="shared" si="58"/>
        <v>87.737226277372258</v>
      </c>
      <c r="J710" t="s">
        <v>98</v>
      </c>
      <c r="K710" t="s">
        <v>99</v>
      </c>
      <c r="L710">
        <v>1.2</v>
      </c>
      <c r="M710" s="6">
        <f t="shared" si="59"/>
        <v>105.2846715328467</v>
      </c>
      <c r="N710">
        <v>1495429200</v>
      </c>
      <c r="O710">
        <v>1496293200</v>
      </c>
      <c r="P710" s="10">
        <f t="shared" si="56"/>
        <v>42877.208333333328</v>
      </c>
      <c r="Q710" s="10">
        <f t="shared" si="57"/>
        <v>42887.208333333328</v>
      </c>
      <c r="R710" t="b">
        <v>0</v>
      </c>
      <c r="S710" t="b">
        <v>0</v>
      </c>
      <c r="T710" t="s">
        <v>33</v>
      </c>
      <c r="U710" t="s">
        <v>2038</v>
      </c>
      <c r="V710" t="s">
        <v>2044</v>
      </c>
    </row>
    <row r="711" spans="1:22" ht="31.2" x14ac:dyDescent="0.3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5">
        <f t="shared" si="55"/>
        <v>142.38775510204081</v>
      </c>
      <c r="G711" t="s">
        <v>20</v>
      </c>
      <c r="H711">
        <v>186</v>
      </c>
      <c r="I711" s="6">
        <f t="shared" si="58"/>
        <v>75.021505376344081</v>
      </c>
      <c r="J711" t="s">
        <v>107</v>
      </c>
      <c r="K711" t="s">
        <v>108</v>
      </c>
      <c r="L711">
        <v>1.1200000000000001</v>
      </c>
      <c r="M711" s="6">
        <f t="shared" si="59"/>
        <v>84.024086021505383</v>
      </c>
      <c r="N711">
        <v>1334811600</v>
      </c>
      <c r="O711">
        <v>1335416400</v>
      </c>
      <c r="P711" s="10">
        <f t="shared" si="56"/>
        <v>41018.208333333336</v>
      </c>
      <c r="Q711" s="10">
        <f t="shared" si="57"/>
        <v>41025.208333333336</v>
      </c>
      <c r="R711" t="b">
        <v>0</v>
      </c>
      <c r="S711" t="b">
        <v>0</v>
      </c>
      <c r="T711" t="s">
        <v>33</v>
      </c>
      <c r="U711" t="s">
        <v>2038</v>
      </c>
      <c r="V711" t="s">
        <v>2044</v>
      </c>
    </row>
    <row r="712" spans="1:22" ht="46.8" x14ac:dyDescent="0.3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5">
        <f t="shared" si="55"/>
        <v>147.86046511627907</v>
      </c>
      <c r="G712" t="s">
        <v>20</v>
      </c>
      <c r="H712">
        <v>125</v>
      </c>
      <c r="I712" s="6">
        <f t="shared" si="58"/>
        <v>50.863999999999997</v>
      </c>
      <c r="J712" t="s">
        <v>21</v>
      </c>
      <c r="K712" t="s">
        <v>22</v>
      </c>
      <c r="L712">
        <v>1</v>
      </c>
      <c r="M712" s="6">
        <f t="shared" si="59"/>
        <v>50.863999999999997</v>
      </c>
      <c r="N712">
        <v>1531544400</v>
      </c>
      <c r="O712">
        <v>1532149200</v>
      </c>
      <c r="P712" s="10">
        <f t="shared" si="56"/>
        <v>43295.208333333328</v>
      </c>
      <c r="Q712" s="10">
        <f t="shared" si="57"/>
        <v>43302.208333333328</v>
      </c>
      <c r="R712" t="b">
        <v>0</v>
      </c>
      <c r="S712" t="b">
        <v>1</v>
      </c>
      <c r="T712" t="s">
        <v>33</v>
      </c>
      <c r="U712" t="s">
        <v>2038</v>
      </c>
      <c r="V712" t="s">
        <v>2044</v>
      </c>
    </row>
    <row r="713" spans="1:22" ht="31.2" x14ac:dyDescent="0.3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5">
        <f t="shared" si="55"/>
        <v>20.322580645161288</v>
      </c>
      <c r="G713" t="s">
        <v>14</v>
      </c>
      <c r="H713">
        <v>14</v>
      </c>
      <c r="I713" s="6">
        <f t="shared" si="58"/>
        <v>90</v>
      </c>
      <c r="J713" t="s">
        <v>107</v>
      </c>
      <c r="K713" t="s">
        <v>108</v>
      </c>
      <c r="L713">
        <v>1.1200000000000001</v>
      </c>
      <c r="M713" s="6">
        <f t="shared" si="59"/>
        <v>100.80000000000001</v>
      </c>
      <c r="N713">
        <v>1453615200</v>
      </c>
      <c r="O713">
        <v>1453788000</v>
      </c>
      <c r="P713" s="10">
        <f t="shared" si="56"/>
        <v>42393.25</v>
      </c>
      <c r="Q713" s="10">
        <f t="shared" si="57"/>
        <v>42395.25</v>
      </c>
      <c r="R713" t="b">
        <v>1</v>
      </c>
      <c r="S713" t="b">
        <v>1</v>
      </c>
      <c r="T713" t="s">
        <v>33</v>
      </c>
      <c r="U713" t="s">
        <v>2038</v>
      </c>
      <c r="V713" t="s">
        <v>2044</v>
      </c>
    </row>
    <row r="714" spans="1:22" ht="31.2" x14ac:dyDescent="0.3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5">
        <f t="shared" si="55"/>
        <v>1840.625</v>
      </c>
      <c r="G714" t="s">
        <v>20</v>
      </c>
      <c r="H714">
        <v>202</v>
      </c>
      <c r="I714" s="6">
        <f t="shared" si="58"/>
        <v>72.896039603960389</v>
      </c>
      <c r="J714" t="s">
        <v>21</v>
      </c>
      <c r="K714" t="s">
        <v>22</v>
      </c>
      <c r="L714">
        <v>1</v>
      </c>
      <c r="M714" s="6">
        <f t="shared" si="59"/>
        <v>72.896039603960389</v>
      </c>
      <c r="N714">
        <v>1467954000</v>
      </c>
      <c r="O714">
        <v>1471496400</v>
      </c>
      <c r="P714" s="10">
        <f t="shared" si="56"/>
        <v>42559.208333333328</v>
      </c>
      <c r="Q714" s="10">
        <f t="shared" si="57"/>
        <v>42600.208333333328</v>
      </c>
      <c r="R714" t="b">
        <v>0</v>
      </c>
      <c r="S714" t="b">
        <v>0</v>
      </c>
      <c r="T714" t="s">
        <v>33</v>
      </c>
      <c r="U714" t="s">
        <v>2038</v>
      </c>
      <c r="V714" t="s">
        <v>2044</v>
      </c>
    </row>
    <row r="715" spans="1:22" ht="31.2" x14ac:dyDescent="0.3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5">
        <f t="shared" si="55"/>
        <v>161.94202898550725</v>
      </c>
      <c r="G715" t="s">
        <v>20</v>
      </c>
      <c r="H715">
        <v>103</v>
      </c>
      <c r="I715" s="6">
        <f t="shared" si="58"/>
        <v>108.48543689320388</v>
      </c>
      <c r="J715" t="s">
        <v>21</v>
      </c>
      <c r="K715" t="s">
        <v>22</v>
      </c>
      <c r="L715">
        <v>1</v>
      </c>
      <c r="M715" s="6">
        <f t="shared" si="59"/>
        <v>108.48543689320388</v>
      </c>
      <c r="N715">
        <v>1471842000</v>
      </c>
      <c r="O715">
        <v>1472878800</v>
      </c>
      <c r="P715" s="10">
        <f t="shared" si="56"/>
        <v>42604.208333333328</v>
      </c>
      <c r="Q715" s="10">
        <f t="shared" si="57"/>
        <v>42616.208333333328</v>
      </c>
      <c r="R715" t="b">
        <v>0</v>
      </c>
      <c r="S715" t="b">
        <v>0</v>
      </c>
      <c r="T715" t="s">
        <v>133</v>
      </c>
      <c r="U715" t="s">
        <v>2040</v>
      </c>
      <c r="V715" t="s">
        <v>2058</v>
      </c>
    </row>
    <row r="716" spans="1:22" ht="31.2" x14ac:dyDescent="0.3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5">
        <f t="shared" si="55"/>
        <v>472.82077922077923</v>
      </c>
      <c r="G716" t="s">
        <v>20</v>
      </c>
      <c r="H716">
        <v>1785</v>
      </c>
      <c r="I716" s="6">
        <f t="shared" si="58"/>
        <v>101.98095238095237</v>
      </c>
      <c r="J716" t="s">
        <v>21</v>
      </c>
      <c r="K716" t="s">
        <v>22</v>
      </c>
      <c r="L716">
        <v>1</v>
      </c>
      <c r="M716" s="6">
        <f t="shared" si="59"/>
        <v>101.98095238095237</v>
      </c>
      <c r="N716">
        <v>1408424400</v>
      </c>
      <c r="O716">
        <v>1408510800</v>
      </c>
      <c r="P716" s="10">
        <f t="shared" si="56"/>
        <v>41870.208333333336</v>
      </c>
      <c r="Q716" s="10">
        <f t="shared" si="57"/>
        <v>41871.208333333336</v>
      </c>
      <c r="R716" t="b">
        <v>0</v>
      </c>
      <c r="S716" t="b">
        <v>0</v>
      </c>
      <c r="T716" t="s">
        <v>23</v>
      </c>
      <c r="U716" t="s">
        <v>2036</v>
      </c>
      <c r="V716" t="s">
        <v>2042</v>
      </c>
    </row>
    <row r="717" spans="1:22" ht="31.2" x14ac:dyDescent="0.3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5">
        <f t="shared" si="55"/>
        <v>24.466101694915253</v>
      </c>
      <c r="G717" t="s">
        <v>14</v>
      </c>
      <c r="H717">
        <v>656</v>
      </c>
      <c r="I717" s="6">
        <f t="shared" si="58"/>
        <v>44.009146341463413</v>
      </c>
      <c r="J717" t="s">
        <v>21</v>
      </c>
      <c r="K717" t="s">
        <v>22</v>
      </c>
      <c r="L717">
        <v>1</v>
      </c>
      <c r="M717" s="6">
        <f t="shared" si="59"/>
        <v>44.009146341463413</v>
      </c>
      <c r="N717">
        <v>1281157200</v>
      </c>
      <c r="O717">
        <v>1281589200</v>
      </c>
      <c r="P717" s="10">
        <f t="shared" si="56"/>
        <v>40397.208333333336</v>
      </c>
      <c r="Q717" s="10">
        <f t="shared" si="57"/>
        <v>40402.208333333336</v>
      </c>
      <c r="R717" t="b">
        <v>0</v>
      </c>
      <c r="S717" t="b">
        <v>0</v>
      </c>
      <c r="T717" t="s">
        <v>292</v>
      </c>
      <c r="U717" t="s">
        <v>2052</v>
      </c>
      <c r="V717" t="s">
        <v>2063</v>
      </c>
    </row>
    <row r="718" spans="1:22" ht="31.2" x14ac:dyDescent="0.3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5">
        <f t="shared" si="55"/>
        <v>517.65</v>
      </c>
      <c r="G718" t="s">
        <v>20</v>
      </c>
      <c r="H718">
        <v>157</v>
      </c>
      <c r="I718" s="6">
        <f t="shared" si="58"/>
        <v>65.942675159235662</v>
      </c>
      <c r="J718" t="s">
        <v>21</v>
      </c>
      <c r="K718" t="s">
        <v>22</v>
      </c>
      <c r="L718">
        <v>1</v>
      </c>
      <c r="M718" s="6">
        <f t="shared" si="59"/>
        <v>65.942675159235662</v>
      </c>
      <c r="N718">
        <v>1373432400</v>
      </c>
      <c r="O718">
        <v>1375851600</v>
      </c>
      <c r="P718" s="10">
        <f t="shared" si="56"/>
        <v>41465.208333333336</v>
      </c>
      <c r="Q718" s="10">
        <f t="shared" si="57"/>
        <v>41493.208333333336</v>
      </c>
      <c r="R718" t="b">
        <v>0</v>
      </c>
      <c r="S718" t="b">
        <v>1</v>
      </c>
      <c r="T718" t="s">
        <v>33</v>
      </c>
      <c r="U718" t="s">
        <v>2038</v>
      </c>
      <c r="V718" t="s">
        <v>2044</v>
      </c>
    </row>
    <row r="719" spans="1:22" ht="31.2" x14ac:dyDescent="0.3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5">
        <f t="shared" si="55"/>
        <v>247.64285714285714</v>
      </c>
      <c r="G719" t="s">
        <v>20</v>
      </c>
      <c r="H719">
        <v>555</v>
      </c>
      <c r="I719" s="6">
        <f t="shared" si="58"/>
        <v>24.987387387387386</v>
      </c>
      <c r="J719" t="s">
        <v>21</v>
      </c>
      <c r="K719" t="s">
        <v>22</v>
      </c>
      <c r="L719">
        <v>1</v>
      </c>
      <c r="M719" s="6">
        <f t="shared" si="59"/>
        <v>24.987387387387386</v>
      </c>
      <c r="N719">
        <v>1313989200</v>
      </c>
      <c r="O719">
        <v>1315803600</v>
      </c>
      <c r="P719" s="10">
        <f t="shared" si="56"/>
        <v>40777.208333333336</v>
      </c>
      <c r="Q719" s="10">
        <f t="shared" si="57"/>
        <v>40798.208333333336</v>
      </c>
      <c r="R719" t="b">
        <v>0</v>
      </c>
      <c r="S719" t="b">
        <v>0</v>
      </c>
      <c r="T719" t="s">
        <v>42</v>
      </c>
      <c r="U719" t="s">
        <v>2039</v>
      </c>
      <c r="V719" t="s">
        <v>2045</v>
      </c>
    </row>
    <row r="720" spans="1:22" ht="31.2" x14ac:dyDescent="0.3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5">
        <f t="shared" si="55"/>
        <v>100.20481927710843</v>
      </c>
      <c r="G720" t="s">
        <v>20</v>
      </c>
      <c r="H720">
        <v>297</v>
      </c>
      <c r="I720" s="6">
        <f t="shared" si="58"/>
        <v>28.003367003367003</v>
      </c>
      <c r="J720" t="s">
        <v>21</v>
      </c>
      <c r="K720" t="s">
        <v>22</v>
      </c>
      <c r="L720">
        <v>1</v>
      </c>
      <c r="M720" s="6">
        <f t="shared" si="59"/>
        <v>28.003367003367003</v>
      </c>
      <c r="N720">
        <v>1371445200</v>
      </c>
      <c r="O720">
        <v>1373691600</v>
      </c>
      <c r="P720" s="10">
        <f t="shared" si="56"/>
        <v>41442.208333333336</v>
      </c>
      <c r="Q720" s="10">
        <f t="shared" si="57"/>
        <v>41468.208333333336</v>
      </c>
      <c r="R720" t="b">
        <v>0</v>
      </c>
      <c r="S720" t="b">
        <v>0</v>
      </c>
      <c r="T720" t="s">
        <v>65</v>
      </c>
      <c r="U720" t="s">
        <v>2037</v>
      </c>
      <c r="V720" t="s">
        <v>2049</v>
      </c>
    </row>
    <row r="721" spans="1:22" ht="31.2" x14ac:dyDescent="0.3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5">
        <f t="shared" si="55"/>
        <v>153</v>
      </c>
      <c r="G721" t="s">
        <v>20</v>
      </c>
      <c r="H721">
        <v>123</v>
      </c>
      <c r="I721" s="6">
        <f t="shared" si="58"/>
        <v>85.829268292682926</v>
      </c>
      <c r="J721" t="s">
        <v>21</v>
      </c>
      <c r="K721" t="s">
        <v>22</v>
      </c>
      <c r="L721">
        <v>1</v>
      </c>
      <c r="M721" s="6">
        <f t="shared" si="59"/>
        <v>85.829268292682926</v>
      </c>
      <c r="N721">
        <v>1338267600</v>
      </c>
      <c r="O721">
        <v>1339218000</v>
      </c>
      <c r="P721" s="10">
        <f t="shared" si="56"/>
        <v>41058.208333333336</v>
      </c>
      <c r="Q721" s="10">
        <f t="shared" si="57"/>
        <v>41069.208333333336</v>
      </c>
      <c r="R721" t="b">
        <v>0</v>
      </c>
      <c r="S721" t="b">
        <v>0</v>
      </c>
      <c r="T721" t="s">
        <v>119</v>
      </c>
      <c r="U721" t="s">
        <v>2040</v>
      </c>
      <c r="V721" t="s">
        <v>2055</v>
      </c>
    </row>
    <row r="722" spans="1:22" ht="31.2" x14ac:dyDescent="0.3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5">
        <f t="shared" si="55"/>
        <v>37.091954022988503</v>
      </c>
      <c r="G722" t="s">
        <v>74</v>
      </c>
      <c r="H722">
        <v>38</v>
      </c>
      <c r="I722" s="6">
        <f t="shared" si="58"/>
        <v>84.921052631578945</v>
      </c>
      <c r="J722" t="s">
        <v>36</v>
      </c>
      <c r="K722" t="s">
        <v>37</v>
      </c>
      <c r="L722">
        <v>0.15</v>
      </c>
      <c r="M722" s="6">
        <f t="shared" si="59"/>
        <v>12.738157894736842</v>
      </c>
      <c r="N722">
        <v>1519192800</v>
      </c>
      <c r="O722">
        <v>1520402400</v>
      </c>
      <c r="P722" s="10">
        <f t="shared" si="56"/>
        <v>43152.25</v>
      </c>
      <c r="Q722" s="10">
        <f t="shared" si="57"/>
        <v>43166.25</v>
      </c>
      <c r="R722" t="b">
        <v>0</v>
      </c>
      <c r="S722" t="b">
        <v>1</v>
      </c>
      <c r="T722" t="s">
        <v>33</v>
      </c>
      <c r="U722" t="s">
        <v>2038</v>
      </c>
      <c r="V722" t="s">
        <v>2044</v>
      </c>
    </row>
    <row r="723" spans="1:22" ht="31.2" x14ac:dyDescent="0.3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5">
        <f t="shared" si="55"/>
        <v>4.392394822006473</v>
      </c>
      <c r="G723" t="s">
        <v>74</v>
      </c>
      <c r="H723">
        <v>60</v>
      </c>
      <c r="I723" s="6">
        <f t="shared" si="58"/>
        <v>90.483333333333334</v>
      </c>
      <c r="J723" t="s">
        <v>21</v>
      </c>
      <c r="K723" t="s">
        <v>22</v>
      </c>
      <c r="L723">
        <v>1</v>
      </c>
      <c r="M723" s="6">
        <f t="shared" si="59"/>
        <v>90.483333333333334</v>
      </c>
      <c r="N723">
        <v>1522818000</v>
      </c>
      <c r="O723">
        <v>1523336400</v>
      </c>
      <c r="P723" s="10">
        <f t="shared" si="56"/>
        <v>43194.208333333328</v>
      </c>
      <c r="Q723" s="10">
        <f t="shared" si="57"/>
        <v>43200.208333333328</v>
      </c>
      <c r="R723" t="b">
        <v>0</v>
      </c>
      <c r="S723" t="b">
        <v>0</v>
      </c>
      <c r="T723" t="s">
        <v>23</v>
      </c>
      <c r="U723" t="s">
        <v>2036</v>
      </c>
      <c r="V723" t="s">
        <v>2042</v>
      </c>
    </row>
    <row r="724" spans="1:22" x14ac:dyDescent="0.3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5">
        <f t="shared" si="55"/>
        <v>156.50721649484535</v>
      </c>
      <c r="G724" t="s">
        <v>20</v>
      </c>
      <c r="H724">
        <v>3036</v>
      </c>
      <c r="I724" s="6">
        <f t="shared" si="58"/>
        <v>25.00197628458498</v>
      </c>
      <c r="J724" t="s">
        <v>21</v>
      </c>
      <c r="K724" t="s">
        <v>22</v>
      </c>
      <c r="L724">
        <v>1</v>
      </c>
      <c r="M724" s="6">
        <f t="shared" si="59"/>
        <v>25.00197628458498</v>
      </c>
      <c r="N724">
        <v>1509948000</v>
      </c>
      <c r="O724">
        <v>1512280800</v>
      </c>
      <c r="P724" s="10">
        <f t="shared" si="56"/>
        <v>43045.25</v>
      </c>
      <c r="Q724" s="10">
        <f t="shared" si="57"/>
        <v>43072.25</v>
      </c>
      <c r="R724" t="b">
        <v>0</v>
      </c>
      <c r="S724" t="b">
        <v>0</v>
      </c>
      <c r="T724" t="s">
        <v>42</v>
      </c>
      <c r="U724" t="s">
        <v>2039</v>
      </c>
      <c r="V724" t="s">
        <v>2045</v>
      </c>
    </row>
    <row r="725" spans="1:22" ht="31.2" x14ac:dyDescent="0.3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5">
        <f t="shared" si="55"/>
        <v>270.40816326530609</v>
      </c>
      <c r="G725" t="s">
        <v>20</v>
      </c>
      <c r="H725">
        <v>144</v>
      </c>
      <c r="I725" s="6">
        <f t="shared" si="58"/>
        <v>92.013888888888886</v>
      </c>
      <c r="J725" t="s">
        <v>26</v>
      </c>
      <c r="K725" t="s">
        <v>27</v>
      </c>
      <c r="L725">
        <v>0.69</v>
      </c>
      <c r="M725" s="6">
        <f t="shared" si="59"/>
        <v>63.489583333333329</v>
      </c>
      <c r="N725">
        <v>1456898400</v>
      </c>
      <c r="O725">
        <v>1458709200</v>
      </c>
      <c r="P725" s="10">
        <f t="shared" si="56"/>
        <v>42431.25</v>
      </c>
      <c r="Q725" s="10">
        <f t="shared" si="57"/>
        <v>42452.208333333328</v>
      </c>
      <c r="R725" t="b">
        <v>0</v>
      </c>
      <c r="S725" t="b">
        <v>0</v>
      </c>
      <c r="T725" t="s">
        <v>33</v>
      </c>
      <c r="U725" t="s">
        <v>2038</v>
      </c>
      <c r="V725" t="s">
        <v>2044</v>
      </c>
    </row>
    <row r="726" spans="1:22" ht="31.2" x14ac:dyDescent="0.3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5">
        <f t="shared" si="55"/>
        <v>134.05952380952382</v>
      </c>
      <c r="G726" t="s">
        <v>20</v>
      </c>
      <c r="H726">
        <v>121</v>
      </c>
      <c r="I726" s="6">
        <f t="shared" si="58"/>
        <v>93.066115702479337</v>
      </c>
      <c r="J726" t="s">
        <v>40</v>
      </c>
      <c r="K726" t="s">
        <v>41</v>
      </c>
      <c r="L726">
        <v>1.35</v>
      </c>
      <c r="M726" s="6">
        <f t="shared" si="59"/>
        <v>125.63925619834711</v>
      </c>
      <c r="N726">
        <v>1413954000</v>
      </c>
      <c r="O726">
        <v>1414126800</v>
      </c>
      <c r="P726" s="10">
        <f t="shared" si="56"/>
        <v>41934.208333333336</v>
      </c>
      <c r="Q726" s="10">
        <f t="shared" si="57"/>
        <v>41936.208333333336</v>
      </c>
      <c r="R726" t="b">
        <v>0</v>
      </c>
      <c r="S726" t="b">
        <v>1</v>
      </c>
      <c r="T726" t="s">
        <v>33</v>
      </c>
      <c r="U726" t="s">
        <v>2038</v>
      </c>
      <c r="V726" t="s">
        <v>2044</v>
      </c>
    </row>
    <row r="727" spans="1:22" ht="31.2" x14ac:dyDescent="0.3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5">
        <f t="shared" si="55"/>
        <v>50.398033126293996</v>
      </c>
      <c r="G727" t="s">
        <v>14</v>
      </c>
      <c r="H727">
        <v>1596</v>
      </c>
      <c r="I727" s="6">
        <f t="shared" si="58"/>
        <v>61.008145363408524</v>
      </c>
      <c r="J727" t="s">
        <v>21</v>
      </c>
      <c r="K727" t="s">
        <v>22</v>
      </c>
      <c r="L727">
        <v>1</v>
      </c>
      <c r="M727" s="6">
        <f t="shared" si="59"/>
        <v>61.008145363408524</v>
      </c>
      <c r="N727">
        <v>1416031200</v>
      </c>
      <c r="O727">
        <v>1416204000</v>
      </c>
      <c r="P727" s="10">
        <f t="shared" si="56"/>
        <v>41958.25</v>
      </c>
      <c r="Q727" s="10">
        <f t="shared" si="57"/>
        <v>41960.25</v>
      </c>
      <c r="R727" t="b">
        <v>0</v>
      </c>
      <c r="S727" t="b">
        <v>0</v>
      </c>
      <c r="T727" t="s">
        <v>292</v>
      </c>
      <c r="U727" t="s">
        <v>2052</v>
      </c>
      <c r="V727" t="s">
        <v>2063</v>
      </c>
    </row>
    <row r="728" spans="1:22" ht="31.2" x14ac:dyDescent="0.3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5">
        <f t="shared" si="55"/>
        <v>88.815837937384899</v>
      </c>
      <c r="G728" t="s">
        <v>74</v>
      </c>
      <c r="H728">
        <v>524</v>
      </c>
      <c r="I728" s="6">
        <f t="shared" si="58"/>
        <v>92.036259541984734</v>
      </c>
      <c r="J728" t="s">
        <v>21</v>
      </c>
      <c r="K728" t="s">
        <v>22</v>
      </c>
      <c r="L728">
        <v>1</v>
      </c>
      <c r="M728" s="6">
        <f t="shared" si="59"/>
        <v>92.036259541984734</v>
      </c>
      <c r="N728">
        <v>1287982800</v>
      </c>
      <c r="O728">
        <v>1288501200</v>
      </c>
      <c r="P728" s="10">
        <f t="shared" si="56"/>
        <v>40476.208333333336</v>
      </c>
      <c r="Q728" s="10">
        <f t="shared" si="57"/>
        <v>40482.208333333336</v>
      </c>
      <c r="R728" t="b">
        <v>0</v>
      </c>
      <c r="S728" t="b">
        <v>1</v>
      </c>
      <c r="T728" t="s">
        <v>33</v>
      </c>
      <c r="U728" t="s">
        <v>2038</v>
      </c>
      <c r="V728" t="s">
        <v>2044</v>
      </c>
    </row>
    <row r="729" spans="1:22" ht="31.2" x14ac:dyDescent="0.3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5">
        <f t="shared" si="55"/>
        <v>165</v>
      </c>
      <c r="G729" t="s">
        <v>20</v>
      </c>
      <c r="H729">
        <v>181</v>
      </c>
      <c r="I729" s="6">
        <f t="shared" si="58"/>
        <v>81.132596685082873</v>
      </c>
      <c r="J729" t="s">
        <v>21</v>
      </c>
      <c r="K729" t="s">
        <v>22</v>
      </c>
      <c r="L729">
        <v>1</v>
      </c>
      <c r="M729" s="6">
        <f t="shared" si="59"/>
        <v>81.132596685082873</v>
      </c>
      <c r="N729">
        <v>1547964000</v>
      </c>
      <c r="O729">
        <v>1552971600</v>
      </c>
      <c r="P729" s="10">
        <f t="shared" si="56"/>
        <v>43485.25</v>
      </c>
      <c r="Q729" s="10">
        <f t="shared" si="57"/>
        <v>43543.208333333328</v>
      </c>
      <c r="R729" t="b">
        <v>0</v>
      </c>
      <c r="S729" t="b">
        <v>0</v>
      </c>
      <c r="T729" t="s">
        <v>28</v>
      </c>
      <c r="U729" t="s">
        <v>2037</v>
      </c>
      <c r="V729" t="s">
        <v>2043</v>
      </c>
    </row>
    <row r="730" spans="1:22" ht="31.2" x14ac:dyDescent="0.3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5">
        <f t="shared" si="55"/>
        <v>17.5</v>
      </c>
      <c r="G730" t="s">
        <v>14</v>
      </c>
      <c r="H730">
        <v>10</v>
      </c>
      <c r="I730" s="6">
        <f t="shared" si="58"/>
        <v>73.5</v>
      </c>
      <c r="J730" t="s">
        <v>21</v>
      </c>
      <c r="K730" t="s">
        <v>22</v>
      </c>
      <c r="L730">
        <v>1</v>
      </c>
      <c r="M730" s="6">
        <f t="shared" si="59"/>
        <v>73.5</v>
      </c>
      <c r="N730">
        <v>1464152400</v>
      </c>
      <c r="O730">
        <v>1465102800</v>
      </c>
      <c r="P730" s="10">
        <f t="shared" si="56"/>
        <v>42515.208333333328</v>
      </c>
      <c r="Q730" s="10">
        <f t="shared" si="57"/>
        <v>42526.208333333328</v>
      </c>
      <c r="R730" t="b">
        <v>0</v>
      </c>
      <c r="S730" t="b">
        <v>0</v>
      </c>
      <c r="T730" t="s">
        <v>33</v>
      </c>
      <c r="U730" t="s">
        <v>2038</v>
      </c>
      <c r="V730" t="s">
        <v>2044</v>
      </c>
    </row>
    <row r="731" spans="1:22" ht="31.2" x14ac:dyDescent="0.3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5">
        <f t="shared" si="55"/>
        <v>185.66071428571428</v>
      </c>
      <c r="G731" t="s">
        <v>20</v>
      </c>
      <c r="H731">
        <v>122</v>
      </c>
      <c r="I731" s="6">
        <f t="shared" si="58"/>
        <v>85.221311475409834</v>
      </c>
      <c r="J731" t="s">
        <v>21</v>
      </c>
      <c r="K731" t="s">
        <v>22</v>
      </c>
      <c r="L731">
        <v>1</v>
      </c>
      <c r="M731" s="6">
        <f t="shared" si="59"/>
        <v>85.221311475409834</v>
      </c>
      <c r="N731">
        <v>1359957600</v>
      </c>
      <c r="O731">
        <v>1360130400</v>
      </c>
      <c r="P731" s="10">
        <f t="shared" si="56"/>
        <v>41309.25</v>
      </c>
      <c r="Q731" s="10">
        <f t="shared" si="57"/>
        <v>41311.25</v>
      </c>
      <c r="R731" t="b">
        <v>0</v>
      </c>
      <c r="S731" t="b">
        <v>0</v>
      </c>
      <c r="T731" t="s">
        <v>53</v>
      </c>
      <c r="U731" t="s">
        <v>2039</v>
      </c>
      <c r="V731" t="s">
        <v>2047</v>
      </c>
    </row>
    <row r="732" spans="1:22" ht="31.2" x14ac:dyDescent="0.3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5">
        <f t="shared" si="55"/>
        <v>412.6631944444444</v>
      </c>
      <c r="G732" t="s">
        <v>20</v>
      </c>
      <c r="H732">
        <v>1071</v>
      </c>
      <c r="I732" s="6">
        <f t="shared" si="58"/>
        <v>110.96825396825396</v>
      </c>
      <c r="J732" t="s">
        <v>15</v>
      </c>
      <c r="K732" t="s">
        <v>16</v>
      </c>
      <c r="L732">
        <v>0.74</v>
      </c>
      <c r="M732" s="6">
        <f t="shared" si="59"/>
        <v>82.116507936507929</v>
      </c>
      <c r="N732">
        <v>1432357200</v>
      </c>
      <c r="O732">
        <v>1432875600</v>
      </c>
      <c r="P732" s="10">
        <f t="shared" si="56"/>
        <v>42147.208333333328</v>
      </c>
      <c r="Q732" s="10">
        <f t="shared" si="57"/>
        <v>42153.208333333328</v>
      </c>
      <c r="R732" t="b">
        <v>0</v>
      </c>
      <c r="S732" t="b">
        <v>0</v>
      </c>
      <c r="T732" t="s">
        <v>65</v>
      </c>
      <c r="U732" t="s">
        <v>2037</v>
      </c>
      <c r="V732" t="s">
        <v>2049</v>
      </c>
    </row>
    <row r="733" spans="1:22" ht="31.2" x14ac:dyDescent="0.3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5">
        <f t="shared" si="55"/>
        <v>90.25</v>
      </c>
      <c r="G733" t="s">
        <v>74</v>
      </c>
      <c r="H733">
        <v>219</v>
      </c>
      <c r="I733" s="6">
        <f t="shared" si="58"/>
        <v>32.968036529680369</v>
      </c>
      <c r="J733" t="s">
        <v>21</v>
      </c>
      <c r="K733" t="s">
        <v>22</v>
      </c>
      <c r="L733">
        <v>1</v>
      </c>
      <c r="M733" s="6">
        <f t="shared" si="59"/>
        <v>32.968036529680369</v>
      </c>
      <c r="N733">
        <v>1500786000</v>
      </c>
      <c r="O733">
        <v>1500872400</v>
      </c>
      <c r="P733" s="10">
        <f t="shared" si="56"/>
        <v>42939.208333333328</v>
      </c>
      <c r="Q733" s="10">
        <f t="shared" si="57"/>
        <v>42940.208333333328</v>
      </c>
      <c r="R733" t="b">
        <v>0</v>
      </c>
      <c r="S733" t="b">
        <v>0</v>
      </c>
      <c r="T733" t="s">
        <v>28</v>
      </c>
      <c r="U733" t="s">
        <v>2037</v>
      </c>
      <c r="V733" t="s">
        <v>2043</v>
      </c>
    </row>
    <row r="734" spans="1:22" ht="31.2" x14ac:dyDescent="0.3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5">
        <f t="shared" si="55"/>
        <v>91.984615384615381</v>
      </c>
      <c r="G734" t="s">
        <v>14</v>
      </c>
      <c r="H734">
        <v>1121</v>
      </c>
      <c r="I734" s="6">
        <f t="shared" si="58"/>
        <v>96.005352363960753</v>
      </c>
      <c r="J734" t="s">
        <v>21</v>
      </c>
      <c r="K734" t="s">
        <v>22</v>
      </c>
      <c r="L734">
        <v>1</v>
      </c>
      <c r="M734" s="6">
        <f t="shared" si="59"/>
        <v>96.005352363960753</v>
      </c>
      <c r="N734">
        <v>1490158800</v>
      </c>
      <c r="O734">
        <v>1492146000</v>
      </c>
      <c r="P734" s="10">
        <f t="shared" si="56"/>
        <v>42816.208333333328</v>
      </c>
      <c r="Q734" s="10">
        <f t="shared" si="57"/>
        <v>42839.208333333328</v>
      </c>
      <c r="R734" t="b">
        <v>0</v>
      </c>
      <c r="S734" t="b">
        <v>1</v>
      </c>
      <c r="T734" t="s">
        <v>23</v>
      </c>
      <c r="U734" t="s">
        <v>2036</v>
      </c>
      <c r="V734" t="s">
        <v>2042</v>
      </c>
    </row>
    <row r="735" spans="1:22" ht="31.2" x14ac:dyDescent="0.3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5">
        <f t="shared" si="55"/>
        <v>527.00632911392404</v>
      </c>
      <c r="G735" t="s">
        <v>20</v>
      </c>
      <c r="H735">
        <v>980</v>
      </c>
      <c r="I735" s="6">
        <f t="shared" si="58"/>
        <v>84.96632653061225</v>
      </c>
      <c r="J735" t="s">
        <v>21</v>
      </c>
      <c r="K735" t="s">
        <v>22</v>
      </c>
      <c r="L735">
        <v>1</v>
      </c>
      <c r="M735" s="6">
        <f t="shared" si="59"/>
        <v>84.96632653061225</v>
      </c>
      <c r="N735">
        <v>1406178000</v>
      </c>
      <c r="O735">
        <v>1407301200</v>
      </c>
      <c r="P735" s="10">
        <f t="shared" si="56"/>
        <v>41844.208333333336</v>
      </c>
      <c r="Q735" s="10">
        <f t="shared" si="57"/>
        <v>41857.208333333336</v>
      </c>
      <c r="R735" t="b">
        <v>0</v>
      </c>
      <c r="S735" t="b">
        <v>0</v>
      </c>
      <c r="T735" t="s">
        <v>148</v>
      </c>
      <c r="U735" t="s">
        <v>2036</v>
      </c>
      <c r="V735" t="s">
        <v>2059</v>
      </c>
    </row>
    <row r="736" spans="1:22" ht="31.2" x14ac:dyDescent="0.3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5">
        <f t="shared" si="55"/>
        <v>319.14285714285711</v>
      </c>
      <c r="G736" t="s">
        <v>20</v>
      </c>
      <c r="H736">
        <v>536</v>
      </c>
      <c r="I736" s="6">
        <f t="shared" si="58"/>
        <v>25.007462686567163</v>
      </c>
      <c r="J736" t="s">
        <v>21</v>
      </c>
      <c r="K736" t="s">
        <v>22</v>
      </c>
      <c r="L736">
        <v>1</v>
      </c>
      <c r="M736" s="6">
        <f t="shared" si="59"/>
        <v>25.007462686567163</v>
      </c>
      <c r="N736">
        <v>1485583200</v>
      </c>
      <c r="O736">
        <v>1486620000</v>
      </c>
      <c r="P736" s="10">
        <f t="shared" si="56"/>
        <v>42763.25</v>
      </c>
      <c r="Q736" s="10">
        <f t="shared" si="57"/>
        <v>42775.25</v>
      </c>
      <c r="R736" t="b">
        <v>0</v>
      </c>
      <c r="S736" t="b">
        <v>1</v>
      </c>
      <c r="T736" t="s">
        <v>33</v>
      </c>
      <c r="U736" t="s">
        <v>2038</v>
      </c>
      <c r="V736" t="s">
        <v>2044</v>
      </c>
    </row>
    <row r="737" spans="1:22" ht="31.2" x14ac:dyDescent="0.3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5">
        <f t="shared" si="55"/>
        <v>354.18867924528303</v>
      </c>
      <c r="G737" t="s">
        <v>20</v>
      </c>
      <c r="H737">
        <v>1991</v>
      </c>
      <c r="I737" s="6">
        <f t="shared" si="58"/>
        <v>65.998995479658461</v>
      </c>
      <c r="J737" t="s">
        <v>21</v>
      </c>
      <c r="K737" t="s">
        <v>22</v>
      </c>
      <c r="L737">
        <v>1</v>
      </c>
      <c r="M737" s="6">
        <f t="shared" si="59"/>
        <v>65.998995479658461</v>
      </c>
      <c r="N737">
        <v>1459314000</v>
      </c>
      <c r="O737">
        <v>1459918800</v>
      </c>
      <c r="P737" s="10">
        <f t="shared" si="56"/>
        <v>42459.208333333328</v>
      </c>
      <c r="Q737" s="10">
        <f t="shared" si="57"/>
        <v>42466.208333333328</v>
      </c>
      <c r="R737" t="b">
        <v>0</v>
      </c>
      <c r="S737" t="b">
        <v>0</v>
      </c>
      <c r="T737" t="s">
        <v>122</v>
      </c>
      <c r="U737" t="s">
        <v>2056</v>
      </c>
      <c r="V737" t="s">
        <v>2057</v>
      </c>
    </row>
    <row r="738" spans="1:22" ht="31.2" x14ac:dyDescent="0.3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5">
        <f t="shared" si="55"/>
        <v>32.896103896103895</v>
      </c>
      <c r="G738" t="s">
        <v>74</v>
      </c>
      <c r="H738">
        <v>29</v>
      </c>
      <c r="I738" s="6">
        <f t="shared" si="58"/>
        <v>87.34482758620689</v>
      </c>
      <c r="J738" t="s">
        <v>21</v>
      </c>
      <c r="K738" t="s">
        <v>22</v>
      </c>
      <c r="L738">
        <v>1</v>
      </c>
      <c r="M738" s="6">
        <f t="shared" si="59"/>
        <v>87.34482758620689</v>
      </c>
      <c r="N738">
        <v>1424412000</v>
      </c>
      <c r="O738">
        <v>1424757600</v>
      </c>
      <c r="P738" s="10">
        <f t="shared" si="56"/>
        <v>42055.25</v>
      </c>
      <c r="Q738" s="10">
        <f t="shared" si="57"/>
        <v>42059.25</v>
      </c>
      <c r="R738" t="b">
        <v>0</v>
      </c>
      <c r="S738" t="b">
        <v>0</v>
      </c>
      <c r="T738" t="s">
        <v>68</v>
      </c>
      <c r="U738" t="s">
        <v>2040</v>
      </c>
      <c r="V738" t="s">
        <v>2050</v>
      </c>
    </row>
    <row r="739" spans="1:22" ht="46.8" x14ac:dyDescent="0.3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5">
        <f t="shared" si="55"/>
        <v>135.8918918918919</v>
      </c>
      <c r="G739" t="s">
        <v>20</v>
      </c>
      <c r="H739">
        <v>180</v>
      </c>
      <c r="I739" s="6">
        <f t="shared" si="58"/>
        <v>27.933333333333334</v>
      </c>
      <c r="J739" t="s">
        <v>21</v>
      </c>
      <c r="K739" t="s">
        <v>22</v>
      </c>
      <c r="L739">
        <v>1</v>
      </c>
      <c r="M739" s="6">
        <f t="shared" si="59"/>
        <v>27.933333333333334</v>
      </c>
      <c r="N739">
        <v>1478844000</v>
      </c>
      <c r="O739">
        <v>1479880800</v>
      </c>
      <c r="P739" s="10">
        <f t="shared" si="56"/>
        <v>42685.25</v>
      </c>
      <c r="Q739" s="10">
        <f t="shared" si="57"/>
        <v>42697.25</v>
      </c>
      <c r="R739" t="b">
        <v>0</v>
      </c>
      <c r="S739" t="b">
        <v>0</v>
      </c>
      <c r="T739" t="s">
        <v>60</v>
      </c>
      <c r="U739" t="s">
        <v>2036</v>
      </c>
      <c r="V739" t="s">
        <v>2048</v>
      </c>
    </row>
    <row r="740" spans="1:22" ht="31.2" x14ac:dyDescent="0.3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5">
        <f t="shared" si="55"/>
        <v>2.0843373493975905</v>
      </c>
      <c r="G740" t="s">
        <v>14</v>
      </c>
      <c r="H740">
        <v>15</v>
      </c>
      <c r="I740" s="6">
        <f t="shared" si="58"/>
        <v>103.8</v>
      </c>
      <c r="J740" t="s">
        <v>21</v>
      </c>
      <c r="K740" t="s">
        <v>22</v>
      </c>
      <c r="L740">
        <v>1</v>
      </c>
      <c r="M740" s="6">
        <f t="shared" si="59"/>
        <v>103.8</v>
      </c>
      <c r="N740">
        <v>1416117600</v>
      </c>
      <c r="O740">
        <v>1418018400</v>
      </c>
      <c r="P740" s="10">
        <f t="shared" si="56"/>
        <v>41959.25</v>
      </c>
      <c r="Q740" s="10">
        <f t="shared" si="57"/>
        <v>41981.25</v>
      </c>
      <c r="R740" t="b">
        <v>0</v>
      </c>
      <c r="S740" t="b">
        <v>1</v>
      </c>
      <c r="T740" t="s">
        <v>33</v>
      </c>
      <c r="U740" t="s">
        <v>2038</v>
      </c>
      <c r="V740" t="s">
        <v>2044</v>
      </c>
    </row>
    <row r="741" spans="1:22" ht="31.2" x14ac:dyDescent="0.3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5">
        <f t="shared" si="55"/>
        <v>61</v>
      </c>
      <c r="G741" t="s">
        <v>14</v>
      </c>
      <c r="H741">
        <v>191</v>
      </c>
      <c r="I741" s="6">
        <f t="shared" si="58"/>
        <v>31.937172774869111</v>
      </c>
      <c r="J741" t="s">
        <v>21</v>
      </c>
      <c r="K741" t="s">
        <v>22</v>
      </c>
      <c r="L741">
        <v>1</v>
      </c>
      <c r="M741" s="6">
        <f t="shared" si="59"/>
        <v>31.937172774869111</v>
      </c>
      <c r="N741">
        <v>1340946000</v>
      </c>
      <c r="O741">
        <v>1341032400</v>
      </c>
      <c r="P741" s="10">
        <f t="shared" si="56"/>
        <v>41089.208333333336</v>
      </c>
      <c r="Q741" s="10">
        <f t="shared" si="57"/>
        <v>41090.208333333336</v>
      </c>
      <c r="R741" t="b">
        <v>0</v>
      </c>
      <c r="S741" t="b">
        <v>0</v>
      </c>
      <c r="T741" t="s">
        <v>60</v>
      </c>
      <c r="U741" t="s">
        <v>2036</v>
      </c>
      <c r="V741" t="s">
        <v>2048</v>
      </c>
    </row>
    <row r="742" spans="1:22" ht="31.2" x14ac:dyDescent="0.3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5">
        <f t="shared" si="55"/>
        <v>30.037735849056602</v>
      </c>
      <c r="G742" t="s">
        <v>14</v>
      </c>
      <c r="H742">
        <v>16</v>
      </c>
      <c r="I742" s="6">
        <f t="shared" si="58"/>
        <v>99.5</v>
      </c>
      <c r="J742" t="s">
        <v>21</v>
      </c>
      <c r="K742" t="s">
        <v>22</v>
      </c>
      <c r="L742">
        <v>1</v>
      </c>
      <c r="M742" s="6">
        <f t="shared" si="59"/>
        <v>99.5</v>
      </c>
      <c r="N742">
        <v>1486101600</v>
      </c>
      <c r="O742">
        <v>1486360800</v>
      </c>
      <c r="P742" s="10">
        <f t="shared" si="56"/>
        <v>42769.25</v>
      </c>
      <c r="Q742" s="10">
        <f t="shared" si="57"/>
        <v>42772.25</v>
      </c>
      <c r="R742" t="b">
        <v>0</v>
      </c>
      <c r="S742" t="b">
        <v>0</v>
      </c>
      <c r="T742" t="s">
        <v>33</v>
      </c>
      <c r="U742" t="s">
        <v>2038</v>
      </c>
      <c r="V742" t="s">
        <v>2044</v>
      </c>
    </row>
    <row r="743" spans="1:22" x14ac:dyDescent="0.3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5">
        <f t="shared" si="55"/>
        <v>1179.1666666666665</v>
      </c>
      <c r="G743" t="s">
        <v>20</v>
      </c>
      <c r="H743">
        <v>130</v>
      </c>
      <c r="I743" s="6">
        <f t="shared" si="58"/>
        <v>108.84615384615384</v>
      </c>
      <c r="J743" t="s">
        <v>21</v>
      </c>
      <c r="K743" t="s">
        <v>22</v>
      </c>
      <c r="L743">
        <v>1</v>
      </c>
      <c r="M743" s="6">
        <f t="shared" si="59"/>
        <v>108.84615384615384</v>
      </c>
      <c r="N743">
        <v>1274590800</v>
      </c>
      <c r="O743">
        <v>1274677200</v>
      </c>
      <c r="P743" s="10">
        <f t="shared" si="56"/>
        <v>40321.208333333336</v>
      </c>
      <c r="Q743" s="10">
        <f t="shared" si="57"/>
        <v>40322.208333333336</v>
      </c>
      <c r="R743" t="b">
        <v>0</v>
      </c>
      <c r="S743" t="b">
        <v>0</v>
      </c>
      <c r="T743" t="s">
        <v>33</v>
      </c>
      <c r="U743" t="s">
        <v>2038</v>
      </c>
      <c r="V743" t="s">
        <v>2044</v>
      </c>
    </row>
    <row r="744" spans="1:22" ht="31.2" x14ac:dyDescent="0.3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5">
        <f t="shared" si="55"/>
        <v>1126.0833333333335</v>
      </c>
      <c r="G744" t="s">
        <v>20</v>
      </c>
      <c r="H744">
        <v>122</v>
      </c>
      <c r="I744" s="6">
        <f t="shared" si="58"/>
        <v>110.76229508196721</v>
      </c>
      <c r="J744" t="s">
        <v>21</v>
      </c>
      <c r="K744" t="s">
        <v>22</v>
      </c>
      <c r="L744">
        <v>1</v>
      </c>
      <c r="M744" s="6">
        <f t="shared" si="59"/>
        <v>110.76229508196721</v>
      </c>
      <c r="N744">
        <v>1263880800</v>
      </c>
      <c r="O744">
        <v>1267509600</v>
      </c>
      <c r="P744" s="10">
        <f t="shared" si="56"/>
        <v>40197.25</v>
      </c>
      <c r="Q744" s="10">
        <f t="shared" si="57"/>
        <v>40239.25</v>
      </c>
      <c r="R744" t="b">
        <v>0</v>
      </c>
      <c r="S744" t="b">
        <v>0</v>
      </c>
      <c r="T744" t="s">
        <v>50</v>
      </c>
      <c r="U744" t="s">
        <v>2036</v>
      </c>
      <c r="V744" t="s">
        <v>2046</v>
      </c>
    </row>
    <row r="745" spans="1:22" ht="31.2" x14ac:dyDescent="0.3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5">
        <f t="shared" si="55"/>
        <v>12.923076923076923</v>
      </c>
      <c r="G745" t="s">
        <v>14</v>
      </c>
      <c r="H745">
        <v>17</v>
      </c>
      <c r="I745" s="6">
        <f t="shared" si="58"/>
        <v>29.647058823529413</v>
      </c>
      <c r="J745" t="s">
        <v>21</v>
      </c>
      <c r="K745" t="s">
        <v>22</v>
      </c>
      <c r="L745">
        <v>1</v>
      </c>
      <c r="M745" s="6">
        <f t="shared" si="59"/>
        <v>29.647058823529413</v>
      </c>
      <c r="N745">
        <v>1445403600</v>
      </c>
      <c r="O745">
        <v>1445922000</v>
      </c>
      <c r="P745" s="10">
        <f t="shared" si="56"/>
        <v>42298.208333333328</v>
      </c>
      <c r="Q745" s="10">
        <f t="shared" si="57"/>
        <v>42304.208333333328</v>
      </c>
      <c r="R745" t="b">
        <v>0</v>
      </c>
      <c r="S745" t="b">
        <v>1</v>
      </c>
      <c r="T745" t="s">
        <v>33</v>
      </c>
      <c r="U745" t="s">
        <v>2038</v>
      </c>
      <c r="V745" t="s">
        <v>2044</v>
      </c>
    </row>
    <row r="746" spans="1:22" ht="31.2" x14ac:dyDescent="0.3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5">
        <f t="shared" si="55"/>
        <v>712</v>
      </c>
      <c r="G746" t="s">
        <v>20</v>
      </c>
      <c r="H746">
        <v>140</v>
      </c>
      <c r="I746" s="6">
        <f t="shared" si="58"/>
        <v>101.71428571428571</v>
      </c>
      <c r="J746" t="s">
        <v>21</v>
      </c>
      <c r="K746" t="s">
        <v>22</v>
      </c>
      <c r="L746">
        <v>1</v>
      </c>
      <c r="M746" s="6">
        <f t="shared" si="59"/>
        <v>101.71428571428571</v>
      </c>
      <c r="N746">
        <v>1533877200</v>
      </c>
      <c r="O746">
        <v>1534050000</v>
      </c>
      <c r="P746" s="10">
        <f t="shared" si="56"/>
        <v>43322.208333333328</v>
      </c>
      <c r="Q746" s="10">
        <f t="shared" si="57"/>
        <v>43324.208333333328</v>
      </c>
      <c r="R746" t="b">
        <v>0</v>
      </c>
      <c r="S746" t="b">
        <v>1</v>
      </c>
      <c r="T746" t="s">
        <v>33</v>
      </c>
      <c r="U746" t="s">
        <v>2038</v>
      </c>
      <c r="V746" t="s">
        <v>2044</v>
      </c>
    </row>
    <row r="747" spans="1:22" ht="31.2" x14ac:dyDescent="0.3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5">
        <f t="shared" si="55"/>
        <v>30.304347826086957</v>
      </c>
      <c r="G747" t="s">
        <v>14</v>
      </c>
      <c r="H747">
        <v>34</v>
      </c>
      <c r="I747" s="6">
        <f t="shared" si="58"/>
        <v>61.5</v>
      </c>
      <c r="J747" t="s">
        <v>21</v>
      </c>
      <c r="K747" t="s">
        <v>22</v>
      </c>
      <c r="L747">
        <v>1</v>
      </c>
      <c r="M747" s="6">
        <f t="shared" si="59"/>
        <v>61.5</v>
      </c>
      <c r="N747">
        <v>1275195600</v>
      </c>
      <c r="O747">
        <v>1277528400</v>
      </c>
      <c r="P747" s="10">
        <f t="shared" si="56"/>
        <v>40328.208333333336</v>
      </c>
      <c r="Q747" s="10">
        <f t="shared" si="57"/>
        <v>40355.208333333336</v>
      </c>
      <c r="R747" t="b">
        <v>0</v>
      </c>
      <c r="S747" t="b">
        <v>0</v>
      </c>
      <c r="T747" t="s">
        <v>65</v>
      </c>
      <c r="U747" t="s">
        <v>2037</v>
      </c>
      <c r="V747" t="s">
        <v>2049</v>
      </c>
    </row>
    <row r="748" spans="1:22" ht="31.2" x14ac:dyDescent="0.3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5">
        <f t="shared" si="55"/>
        <v>212.50896057347671</v>
      </c>
      <c r="G748" t="s">
        <v>20</v>
      </c>
      <c r="H748">
        <v>3388</v>
      </c>
      <c r="I748" s="6">
        <f t="shared" si="58"/>
        <v>35</v>
      </c>
      <c r="J748" t="s">
        <v>21</v>
      </c>
      <c r="K748" t="s">
        <v>22</v>
      </c>
      <c r="L748">
        <v>1</v>
      </c>
      <c r="M748" s="6">
        <f t="shared" si="59"/>
        <v>35</v>
      </c>
      <c r="N748">
        <v>1318136400</v>
      </c>
      <c r="O748">
        <v>1318568400</v>
      </c>
      <c r="P748" s="10">
        <f t="shared" si="56"/>
        <v>40825.208333333336</v>
      </c>
      <c r="Q748" s="10">
        <f t="shared" si="57"/>
        <v>40830.208333333336</v>
      </c>
      <c r="R748" t="b">
        <v>0</v>
      </c>
      <c r="S748" t="b">
        <v>0</v>
      </c>
      <c r="T748" t="s">
        <v>28</v>
      </c>
      <c r="U748" t="s">
        <v>2037</v>
      </c>
      <c r="V748" t="s">
        <v>2043</v>
      </c>
    </row>
    <row r="749" spans="1:22" ht="31.2" x14ac:dyDescent="0.3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5">
        <f t="shared" si="55"/>
        <v>228.85714285714286</v>
      </c>
      <c r="G749" t="s">
        <v>20</v>
      </c>
      <c r="H749">
        <v>280</v>
      </c>
      <c r="I749" s="6">
        <f t="shared" si="58"/>
        <v>40.049999999999997</v>
      </c>
      <c r="J749" t="s">
        <v>21</v>
      </c>
      <c r="K749" t="s">
        <v>22</v>
      </c>
      <c r="L749">
        <v>1</v>
      </c>
      <c r="M749" s="6">
        <f t="shared" si="59"/>
        <v>40.049999999999997</v>
      </c>
      <c r="N749">
        <v>1283403600</v>
      </c>
      <c r="O749">
        <v>1284354000</v>
      </c>
      <c r="P749" s="10">
        <f t="shared" si="56"/>
        <v>40423.208333333336</v>
      </c>
      <c r="Q749" s="10">
        <f t="shared" si="57"/>
        <v>40434.208333333336</v>
      </c>
      <c r="R749" t="b">
        <v>0</v>
      </c>
      <c r="S749" t="b">
        <v>0</v>
      </c>
      <c r="T749" t="s">
        <v>33</v>
      </c>
      <c r="U749" t="s">
        <v>2038</v>
      </c>
      <c r="V749" t="s">
        <v>2044</v>
      </c>
    </row>
    <row r="750" spans="1:22" ht="31.2" x14ac:dyDescent="0.3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5">
        <f t="shared" si="55"/>
        <v>34.959979476654695</v>
      </c>
      <c r="G750" t="s">
        <v>74</v>
      </c>
      <c r="H750">
        <v>614</v>
      </c>
      <c r="I750" s="6">
        <f t="shared" si="58"/>
        <v>110.97231270358306</v>
      </c>
      <c r="J750" t="s">
        <v>21</v>
      </c>
      <c r="K750" t="s">
        <v>22</v>
      </c>
      <c r="L750">
        <v>1</v>
      </c>
      <c r="M750" s="6">
        <f t="shared" si="59"/>
        <v>110.97231270358306</v>
      </c>
      <c r="N750">
        <v>1267423200</v>
      </c>
      <c r="O750">
        <v>1269579600</v>
      </c>
      <c r="P750" s="10">
        <f t="shared" si="56"/>
        <v>40238.25</v>
      </c>
      <c r="Q750" s="10">
        <f t="shared" si="57"/>
        <v>40263.208333333336</v>
      </c>
      <c r="R750" t="b">
        <v>0</v>
      </c>
      <c r="S750" t="b">
        <v>1</v>
      </c>
      <c r="T750" t="s">
        <v>71</v>
      </c>
      <c r="U750" t="s">
        <v>2039</v>
      </c>
      <c r="V750" t="s">
        <v>2051</v>
      </c>
    </row>
    <row r="751" spans="1:22" ht="31.2" x14ac:dyDescent="0.3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5">
        <f t="shared" si="55"/>
        <v>157.29069767441862</v>
      </c>
      <c r="G751" t="s">
        <v>20</v>
      </c>
      <c r="H751">
        <v>366</v>
      </c>
      <c r="I751" s="6">
        <f t="shared" si="58"/>
        <v>36.959016393442624</v>
      </c>
      <c r="J751" t="s">
        <v>107</v>
      </c>
      <c r="K751" t="s">
        <v>108</v>
      </c>
      <c r="L751">
        <v>1.1200000000000001</v>
      </c>
      <c r="M751" s="6">
        <f t="shared" si="59"/>
        <v>41.394098360655747</v>
      </c>
      <c r="N751">
        <v>1412744400</v>
      </c>
      <c r="O751">
        <v>1413781200</v>
      </c>
      <c r="P751" s="10">
        <f t="shared" si="56"/>
        <v>41920.208333333336</v>
      </c>
      <c r="Q751" s="10">
        <f t="shared" si="57"/>
        <v>41932.208333333336</v>
      </c>
      <c r="R751" t="b">
        <v>0</v>
      </c>
      <c r="S751" t="b">
        <v>1</v>
      </c>
      <c r="T751" t="s">
        <v>65</v>
      </c>
      <c r="U751" t="s">
        <v>2037</v>
      </c>
      <c r="V751" t="s">
        <v>2049</v>
      </c>
    </row>
    <row r="752" spans="1:22" ht="31.2" x14ac:dyDescent="0.3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5">
        <f t="shared" si="55"/>
        <v>1</v>
      </c>
      <c r="G752" t="s">
        <v>14</v>
      </c>
      <c r="H752">
        <v>1</v>
      </c>
      <c r="I752" s="6">
        <f t="shared" si="58"/>
        <v>1</v>
      </c>
      <c r="J752" t="s">
        <v>40</v>
      </c>
      <c r="K752" t="s">
        <v>41</v>
      </c>
      <c r="L752">
        <v>1.35</v>
      </c>
      <c r="M752" s="6">
        <f t="shared" si="59"/>
        <v>1.35</v>
      </c>
      <c r="N752">
        <v>1277960400</v>
      </c>
      <c r="O752">
        <v>1280120400</v>
      </c>
      <c r="P752" s="10">
        <f t="shared" si="56"/>
        <v>40360.208333333336</v>
      </c>
      <c r="Q752" s="10">
        <f t="shared" si="57"/>
        <v>40385.208333333336</v>
      </c>
      <c r="R752" t="b">
        <v>0</v>
      </c>
      <c r="S752" t="b">
        <v>0</v>
      </c>
      <c r="T752" t="s">
        <v>50</v>
      </c>
      <c r="U752" t="s">
        <v>2036</v>
      </c>
      <c r="V752" t="s">
        <v>2046</v>
      </c>
    </row>
    <row r="753" spans="1:22" ht="31.2" x14ac:dyDescent="0.3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5">
        <f t="shared" si="55"/>
        <v>232.30555555555554</v>
      </c>
      <c r="G753" t="s">
        <v>20</v>
      </c>
      <c r="H753">
        <v>270</v>
      </c>
      <c r="I753" s="6">
        <f t="shared" si="58"/>
        <v>30.974074074074075</v>
      </c>
      <c r="J753" t="s">
        <v>21</v>
      </c>
      <c r="K753" t="s">
        <v>22</v>
      </c>
      <c r="L753">
        <v>1</v>
      </c>
      <c r="M753" s="6">
        <f t="shared" si="59"/>
        <v>30.974074074074075</v>
      </c>
      <c r="N753">
        <v>1458190800</v>
      </c>
      <c r="O753">
        <v>1459486800</v>
      </c>
      <c r="P753" s="10">
        <f t="shared" si="56"/>
        <v>42446.208333333328</v>
      </c>
      <c r="Q753" s="10">
        <f t="shared" si="57"/>
        <v>42461.208333333328</v>
      </c>
      <c r="R753" t="b">
        <v>1</v>
      </c>
      <c r="S753" t="b">
        <v>1</v>
      </c>
      <c r="T753" t="s">
        <v>68</v>
      </c>
      <c r="U753" t="s">
        <v>2040</v>
      </c>
      <c r="V753" t="s">
        <v>2050</v>
      </c>
    </row>
    <row r="754" spans="1:22" ht="31.2" x14ac:dyDescent="0.3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5">
        <f t="shared" si="55"/>
        <v>92.448275862068968</v>
      </c>
      <c r="G754" t="s">
        <v>74</v>
      </c>
      <c r="H754">
        <v>114</v>
      </c>
      <c r="I754" s="6">
        <f t="shared" si="58"/>
        <v>47.035087719298247</v>
      </c>
      <c r="J754" t="s">
        <v>21</v>
      </c>
      <c r="K754" t="s">
        <v>22</v>
      </c>
      <c r="L754">
        <v>1</v>
      </c>
      <c r="M754" s="6">
        <f t="shared" si="59"/>
        <v>47.035087719298247</v>
      </c>
      <c r="N754">
        <v>1280984400</v>
      </c>
      <c r="O754">
        <v>1282539600</v>
      </c>
      <c r="P754" s="10">
        <f t="shared" si="56"/>
        <v>40395.208333333336</v>
      </c>
      <c r="Q754" s="10">
        <f t="shared" si="57"/>
        <v>40413.208333333336</v>
      </c>
      <c r="R754" t="b">
        <v>0</v>
      </c>
      <c r="S754" t="b">
        <v>1</v>
      </c>
      <c r="T754" t="s">
        <v>33</v>
      </c>
      <c r="U754" t="s">
        <v>2038</v>
      </c>
      <c r="V754" t="s">
        <v>2044</v>
      </c>
    </row>
    <row r="755" spans="1:22" ht="31.2" x14ac:dyDescent="0.3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5">
        <f t="shared" si="55"/>
        <v>256.70212765957444</v>
      </c>
      <c r="G755" t="s">
        <v>20</v>
      </c>
      <c r="H755">
        <v>137</v>
      </c>
      <c r="I755" s="6">
        <f t="shared" si="58"/>
        <v>88.065693430656935</v>
      </c>
      <c r="J755" t="s">
        <v>21</v>
      </c>
      <c r="K755" t="s">
        <v>22</v>
      </c>
      <c r="L755">
        <v>1</v>
      </c>
      <c r="M755" s="6">
        <f t="shared" si="59"/>
        <v>88.065693430656935</v>
      </c>
      <c r="N755">
        <v>1274590800</v>
      </c>
      <c r="O755">
        <v>1275886800</v>
      </c>
      <c r="P755" s="10">
        <f t="shared" si="56"/>
        <v>40321.208333333336</v>
      </c>
      <c r="Q755" s="10">
        <f t="shared" si="57"/>
        <v>40336.208333333336</v>
      </c>
      <c r="R755" t="b">
        <v>0</v>
      </c>
      <c r="S755" t="b">
        <v>0</v>
      </c>
      <c r="T755" t="s">
        <v>122</v>
      </c>
      <c r="U755" t="s">
        <v>2056</v>
      </c>
      <c r="V755" t="s">
        <v>2057</v>
      </c>
    </row>
    <row r="756" spans="1:22" ht="31.2" x14ac:dyDescent="0.3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5">
        <f t="shared" si="55"/>
        <v>168.47017045454547</v>
      </c>
      <c r="G756" t="s">
        <v>20</v>
      </c>
      <c r="H756">
        <v>3205</v>
      </c>
      <c r="I756" s="6">
        <f t="shared" si="58"/>
        <v>37.005616224648989</v>
      </c>
      <c r="J756" t="s">
        <v>21</v>
      </c>
      <c r="K756" t="s">
        <v>22</v>
      </c>
      <c r="L756">
        <v>1</v>
      </c>
      <c r="M756" s="6">
        <f t="shared" si="59"/>
        <v>37.005616224648989</v>
      </c>
      <c r="N756">
        <v>1351400400</v>
      </c>
      <c r="O756">
        <v>1355983200</v>
      </c>
      <c r="P756" s="10">
        <f t="shared" si="56"/>
        <v>41210.208333333336</v>
      </c>
      <c r="Q756" s="10">
        <f t="shared" si="57"/>
        <v>41263.25</v>
      </c>
      <c r="R756" t="b">
        <v>0</v>
      </c>
      <c r="S756" t="b">
        <v>0</v>
      </c>
      <c r="T756" t="s">
        <v>33</v>
      </c>
      <c r="U756" t="s">
        <v>2038</v>
      </c>
      <c r="V756" t="s">
        <v>2044</v>
      </c>
    </row>
    <row r="757" spans="1:22" ht="31.2" x14ac:dyDescent="0.3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5">
        <f t="shared" si="55"/>
        <v>166.57777777777778</v>
      </c>
      <c r="G757" t="s">
        <v>20</v>
      </c>
      <c r="H757">
        <v>288</v>
      </c>
      <c r="I757" s="6">
        <f t="shared" si="58"/>
        <v>26.027777777777779</v>
      </c>
      <c r="J757" t="s">
        <v>36</v>
      </c>
      <c r="K757" t="s">
        <v>37</v>
      </c>
      <c r="L757">
        <v>0.15</v>
      </c>
      <c r="M757" s="6">
        <f t="shared" si="59"/>
        <v>3.9041666666666668</v>
      </c>
      <c r="N757">
        <v>1514354400</v>
      </c>
      <c r="O757">
        <v>1515391200</v>
      </c>
      <c r="P757" s="10">
        <f t="shared" si="56"/>
        <v>43096.25</v>
      </c>
      <c r="Q757" s="10">
        <f t="shared" si="57"/>
        <v>43108.25</v>
      </c>
      <c r="R757" t="b">
        <v>0</v>
      </c>
      <c r="S757" t="b">
        <v>1</v>
      </c>
      <c r="T757" t="s">
        <v>33</v>
      </c>
      <c r="U757" t="s">
        <v>2038</v>
      </c>
      <c r="V757" t="s">
        <v>2044</v>
      </c>
    </row>
    <row r="758" spans="1:22" ht="31.2" x14ac:dyDescent="0.3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5">
        <f t="shared" si="55"/>
        <v>772.07692307692309</v>
      </c>
      <c r="G758" t="s">
        <v>20</v>
      </c>
      <c r="H758">
        <v>148</v>
      </c>
      <c r="I758" s="6">
        <f t="shared" si="58"/>
        <v>67.817567567567565</v>
      </c>
      <c r="J758" t="s">
        <v>21</v>
      </c>
      <c r="K758" t="s">
        <v>22</v>
      </c>
      <c r="L758">
        <v>1</v>
      </c>
      <c r="M758" s="6">
        <f t="shared" si="59"/>
        <v>67.817567567567565</v>
      </c>
      <c r="N758">
        <v>1421733600</v>
      </c>
      <c r="O758">
        <v>1422252000</v>
      </c>
      <c r="P758" s="10">
        <f t="shared" si="56"/>
        <v>42024.25</v>
      </c>
      <c r="Q758" s="10">
        <f t="shared" si="57"/>
        <v>42030.25</v>
      </c>
      <c r="R758" t="b">
        <v>0</v>
      </c>
      <c r="S758" t="b">
        <v>0</v>
      </c>
      <c r="T758" t="s">
        <v>33</v>
      </c>
      <c r="U758" t="s">
        <v>2038</v>
      </c>
      <c r="V758" t="s">
        <v>2044</v>
      </c>
    </row>
    <row r="759" spans="1:22" ht="31.2" x14ac:dyDescent="0.3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5">
        <f t="shared" si="55"/>
        <v>406.85714285714283</v>
      </c>
      <c r="G759" t="s">
        <v>20</v>
      </c>
      <c r="H759">
        <v>114</v>
      </c>
      <c r="I759" s="6">
        <f t="shared" si="58"/>
        <v>49.964912280701753</v>
      </c>
      <c r="J759" t="s">
        <v>21</v>
      </c>
      <c r="K759" t="s">
        <v>22</v>
      </c>
      <c r="L759">
        <v>1</v>
      </c>
      <c r="M759" s="6">
        <f t="shared" si="59"/>
        <v>49.964912280701753</v>
      </c>
      <c r="N759">
        <v>1305176400</v>
      </c>
      <c r="O759">
        <v>1305522000</v>
      </c>
      <c r="P759" s="10">
        <f t="shared" si="56"/>
        <v>40675.208333333336</v>
      </c>
      <c r="Q759" s="10">
        <f t="shared" si="57"/>
        <v>40679.208333333336</v>
      </c>
      <c r="R759" t="b">
        <v>0</v>
      </c>
      <c r="S759" t="b">
        <v>0</v>
      </c>
      <c r="T759" t="s">
        <v>53</v>
      </c>
      <c r="U759" t="s">
        <v>2039</v>
      </c>
      <c r="V759" t="s">
        <v>2047</v>
      </c>
    </row>
    <row r="760" spans="1:22" ht="31.2" x14ac:dyDescent="0.3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5">
        <f t="shared" si="55"/>
        <v>564.20608108108115</v>
      </c>
      <c r="G760" t="s">
        <v>20</v>
      </c>
      <c r="H760">
        <v>1518</v>
      </c>
      <c r="I760" s="6">
        <f t="shared" si="58"/>
        <v>110.01646903820817</v>
      </c>
      <c r="J760" t="s">
        <v>15</v>
      </c>
      <c r="K760" t="s">
        <v>16</v>
      </c>
      <c r="L760">
        <v>0.74</v>
      </c>
      <c r="M760" s="6">
        <f t="shared" si="59"/>
        <v>81.412187088274052</v>
      </c>
      <c r="N760">
        <v>1414126800</v>
      </c>
      <c r="O760">
        <v>1414904400</v>
      </c>
      <c r="P760" s="10">
        <f t="shared" si="56"/>
        <v>41936.208333333336</v>
      </c>
      <c r="Q760" s="10">
        <f t="shared" si="57"/>
        <v>41945.208333333336</v>
      </c>
      <c r="R760" t="b">
        <v>0</v>
      </c>
      <c r="S760" t="b">
        <v>0</v>
      </c>
      <c r="T760" t="s">
        <v>23</v>
      </c>
      <c r="U760" t="s">
        <v>2036</v>
      </c>
      <c r="V760" t="s">
        <v>2042</v>
      </c>
    </row>
    <row r="761" spans="1:22" ht="31.2" x14ac:dyDescent="0.3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5">
        <f t="shared" si="55"/>
        <v>68.426865671641792</v>
      </c>
      <c r="G761" t="s">
        <v>14</v>
      </c>
      <c r="H761">
        <v>1274</v>
      </c>
      <c r="I761" s="6">
        <f t="shared" si="58"/>
        <v>89.964678178963894</v>
      </c>
      <c r="J761" t="s">
        <v>21</v>
      </c>
      <c r="K761" t="s">
        <v>22</v>
      </c>
      <c r="L761">
        <v>1</v>
      </c>
      <c r="M761" s="6">
        <f t="shared" si="59"/>
        <v>89.964678178963894</v>
      </c>
      <c r="N761">
        <v>1517810400</v>
      </c>
      <c r="O761">
        <v>1520402400</v>
      </c>
      <c r="P761" s="10">
        <f t="shared" si="56"/>
        <v>43136.25</v>
      </c>
      <c r="Q761" s="10">
        <f t="shared" si="57"/>
        <v>43166.25</v>
      </c>
      <c r="R761" t="b">
        <v>0</v>
      </c>
      <c r="S761" t="b">
        <v>0</v>
      </c>
      <c r="T761" t="s">
        <v>50</v>
      </c>
      <c r="U761" t="s">
        <v>2036</v>
      </c>
      <c r="V761" t="s">
        <v>2046</v>
      </c>
    </row>
    <row r="762" spans="1:22" x14ac:dyDescent="0.3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5">
        <f t="shared" si="55"/>
        <v>34.351966873706004</v>
      </c>
      <c r="G762" t="s">
        <v>14</v>
      </c>
      <c r="H762">
        <v>210</v>
      </c>
      <c r="I762" s="6">
        <f t="shared" si="58"/>
        <v>79.009523809523813</v>
      </c>
      <c r="J762" t="s">
        <v>107</v>
      </c>
      <c r="K762" t="s">
        <v>108</v>
      </c>
      <c r="L762">
        <v>1.1200000000000001</v>
      </c>
      <c r="M762" s="6">
        <f t="shared" si="59"/>
        <v>88.490666666666684</v>
      </c>
      <c r="N762">
        <v>1564635600</v>
      </c>
      <c r="O762">
        <v>1567141200</v>
      </c>
      <c r="P762" s="10">
        <f t="shared" si="56"/>
        <v>43678.208333333328</v>
      </c>
      <c r="Q762" s="10">
        <f t="shared" si="57"/>
        <v>43707.208333333328</v>
      </c>
      <c r="R762" t="b">
        <v>0</v>
      </c>
      <c r="S762" t="b">
        <v>1</v>
      </c>
      <c r="T762" t="s">
        <v>89</v>
      </c>
      <c r="U762" t="s">
        <v>2052</v>
      </c>
      <c r="V762" t="s">
        <v>2053</v>
      </c>
    </row>
    <row r="763" spans="1:22" ht="31.2" x14ac:dyDescent="0.3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5">
        <f t="shared" si="55"/>
        <v>655.4545454545455</v>
      </c>
      <c r="G763" t="s">
        <v>20</v>
      </c>
      <c r="H763">
        <v>166</v>
      </c>
      <c r="I763" s="6">
        <f t="shared" si="58"/>
        <v>86.867469879518069</v>
      </c>
      <c r="J763" t="s">
        <v>21</v>
      </c>
      <c r="K763" t="s">
        <v>22</v>
      </c>
      <c r="L763">
        <v>1</v>
      </c>
      <c r="M763" s="6">
        <f t="shared" si="59"/>
        <v>86.867469879518069</v>
      </c>
      <c r="N763">
        <v>1500699600</v>
      </c>
      <c r="O763">
        <v>1501131600</v>
      </c>
      <c r="P763" s="10">
        <f t="shared" si="56"/>
        <v>42938.208333333328</v>
      </c>
      <c r="Q763" s="10">
        <f t="shared" si="57"/>
        <v>42943.208333333328</v>
      </c>
      <c r="R763" t="b">
        <v>0</v>
      </c>
      <c r="S763" t="b">
        <v>0</v>
      </c>
      <c r="T763" t="s">
        <v>23</v>
      </c>
      <c r="U763" t="s">
        <v>2036</v>
      </c>
      <c r="V763" t="s">
        <v>2042</v>
      </c>
    </row>
    <row r="764" spans="1:22" ht="31.2" x14ac:dyDescent="0.3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5">
        <f t="shared" si="55"/>
        <v>177.25714285714284</v>
      </c>
      <c r="G764" t="s">
        <v>20</v>
      </c>
      <c r="H764">
        <v>100</v>
      </c>
      <c r="I764" s="6">
        <f t="shared" si="58"/>
        <v>62.04</v>
      </c>
      <c r="J764" t="s">
        <v>26</v>
      </c>
      <c r="K764" t="s">
        <v>27</v>
      </c>
      <c r="L764">
        <v>0.69</v>
      </c>
      <c r="M764" s="6">
        <f t="shared" si="59"/>
        <v>42.807599999999994</v>
      </c>
      <c r="N764">
        <v>1354082400</v>
      </c>
      <c r="O764">
        <v>1355032800</v>
      </c>
      <c r="P764" s="10">
        <f t="shared" si="56"/>
        <v>41241.25</v>
      </c>
      <c r="Q764" s="10">
        <f t="shared" si="57"/>
        <v>41252.25</v>
      </c>
      <c r="R764" t="b">
        <v>0</v>
      </c>
      <c r="S764" t="b">
        <v>0</v>
      </c>
      <c r="T764" t="s">
        <v>159</v>
      </c>
      <c r="U764" t="s">
        <v>2036</v>
      </c>
      <c r="V764" t="s">
        <v>2060</v>
      </c>
    </row>
    <row r="765" spans="1:22" ht="31.2" x14ac:dyDescent="0.3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5">
        <f t="shared" si="55"/>
        <v>113.17857142857144</v>
      </c>
      <c r="G765" t="s">
        <v>20</v>
      </c>
      <c r="H765">
        <v>235</v>
      </c>
      <c r="I765" s="6">
        <f t="shared" si="58"/>
        <v>26.970212765957445</v>
      </c>
      <c r="J765" t="s">
        <v>21</v>
      </c>
      <c r="K765" t="s">
        <v>22</v>
      </c>
      <c r="L765">
        <v>1</v>
      </c>
      <c r="M765" s="6">
        <f t="shared" si="59"/>
        <v>26.970212765957445</v>
      </c>
      <c r="N765">
        <v>1336453200</v>
      </c>
      <c r="O765">
        <v>1339477200</v>
      </c>
      <c r="P765" s="10">
        <f t="shared" si="56"/>
        <v>41037.208333333336</v>
      </c>
      <c r="Q765" s="10">
        <f t="shared" si="57"/>
        <v>41072.208333333336</v>
      </c>
      <c r="R765" t="b">
        <v>0</v>
      </c>
      <c r="S765" t="b">
        <v>1</v>
      </c>
      <c r="T765" t="s">
        <v>33</v>
      </c>
      <c r="U765" t="s">
        <v>2038</v>
      </c>
      <c r="V765" t="s">
        <v>2044</v>
      </c>
    </row>
    <row r="766" spans="1:22" ht="46.8" x14ac:dyDescent="0.3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5">
        <f t="shared" si="55"/>
        <v>728.18181818181824</v>
      </c>
      <c r="G766" t="s">
        <v>20</v>
      </c>
      <c r="H766">
        <v>148</v>
      </c>
      <c r="I766" s="6">
        <f t="shared" si="58"/>
        <v>54.121621621621621</v>
      </c>
      <c r="J766" t="s">
        <v>21</v>
      </c>
      <c r="K766" t="s">
        <v>22</v>
      </c>
      <c r="L766">
        <v>1</v>
      </c>
      <c r="M766" s="6">
        <f t="shared" si="59"/>
        <v>54.121621621621621</v>
      </c>
      <c r="N766">
        <v>1305262800</v>
      </c>
      <c r="O766">
        <v>1305954000</v>
      </c>
      <c r="P766" s="10">
        <f t="shared" si="56"/>
        <v>40676.208333333336</v>
      </c>
      <c r="Q766" s="10">
        <f t="shared" si="57"/>
        <v>40684.208333333336</v>
      </c>
      <c r="R766" t="b">
        <v>0</v>
      </c>
      <c r="S766" t="b">
        <v>0</v>
      </c>
      <c r="T766" t="s">
        <v>23</v>
      </c>
      <c r="U766" t="s">
        <v>2036</v>
      </c>
      <c r="V766" t="s">
        <v>2042</v>
      </c>
    </row>
    <row r="767" spans="1:22" ht="31.2" x14ac:dyDescent="0.3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5">
        <f t="shared" si="55"/>
        <v>208.33333333333334</v>
      </c>
      <c r="G767" t="s">
        <v>20</v>
      </c>
      <c r="H767">
        <v>198</v>
      </c>
      <c r="I767" s="6">
        <f t="shared" si="58"/>
        <v>41.035353535353536</v>
      </c>
      <c r="J767" t="s">
        <v>21</v>
      </c>
      <c r="K767" t="s">
        <v>22</v>
      </c>
      <c r="L767">
        <v>1</v>
      </c>
      <c r="M767" s="6">
        <f t="shared" si="59"/>
        <v>41.035353535353536</v>
      </c>
      <c r="N767">
        <v>1492232400</v>
      </c>
      <c r="O767">
        <v>1494392400</v>
      </c>
      <c r="P767" s="10">
        <f t="shared" si="56"/>
        <v>42840.208333333328</v>
      </c>
      <c r="Q767" s="10">
        <f t="shared" si="57"/>
        <v>42865.208333333328</v>
      </c>
      <c r="R767" t="b">
        <v>1</v>
      </c>
      <c r="S767" t="b">
        <v>1</v>
      </c>
      <c r="T767" t="s">
        <v>60</v>
      </c>
      <c r="U767" t="s">
        <v>2036</v>
      </c>
      <c r="V767" t="s">
        <v>2048</v>
      </c>
    </row>
    <row r="768" spans="1:22" ht="46.8" x14ac:dyDescent="0.3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5">
        <f t="shared" si="55"/>
        <v>31.171232876712331</v>
      </c>
      <c r="G768" t="s">
        <v>14</v>
      </c>
      <c r="H768">
        <v>248</v>
      </c>
      <c r="I768" s="6">
        <f t="shared" si="58"/>
        <v>55.052419354838712</v>
      </c>
      <c r="J768" t="s">
        <v>26</v>
      </c>
      <c r="K768" t="s">
        <v>27</v>
      </c>
      <c r="L768">
        <v>0.69</v>
      </c>
      <c r="M768" s="6">
        <f t="shared" si="59"/>
        <v>37.986169354838708</v>
      </c>
      <c r="N768">
        <v>1537333200</v>
      </c>
      <c r="O768">
        <v>1537419600</v>
      </c>
      <c r="P768" s="10">
        <f t="shared" si="56"/>
        <v>43362.208333333328</v>
      </c>
      <c r="Q768" s="10">
        <f t="shared" si="57"/>
        <v>43363.208333333328</v>
      </c>
      <c r="R768" t="b">
        <v>0</v>
      </c>
      <c r="S768" t="b">
        <v>0</v>
      </c>
      <c r="T768" t="s">
        <v>474</v>
      </c>
      <c r="U768" t="s">
        <v>2039</v>
      </c>
      <c r="V768" t="s">
        <v>2065</v>
      </c>
    </row>
    <row r="769" spans="1:22" ht="31.2" x14ac:dyDescent="0.3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5">
        <f t="shared" si="55"/>
        <v>56.967078189300416</v>
      </c>
      <c r="G769" t="s">
        <v>14</v>
      </c>
      <c r="H769">
        <v>513</v>
      </c>
      <c r="I769" s="6">
        <f t="shared" si="58"/>
        <v>107.93762183235867</v>
      </c>
      <c r="J769" t="s">
        <v>21</v>
      </c>
      <c r="K769" t="s">
        <v>22</v>
      </c>
      <c r="L769">
        <v>1</v>
      </c>
      <c r="M769" s="6">
        <f t="shared" si="59"/>
        <v>107.93762183235867</v>
      </c>
      <c r="N769">
        <v>1444107600</v>
      </c>
      <c r="O769">
        <v>1447999200</v>
      </c>
      <c r="P769" s="10">
        <f t="shared" si="56"/>
        <v>42283.208333333328</v>
      </c>
      <c r="Q769" s="10">
        <f t="shared" si="57"/>
        <v>42328.25</v>
      </c>
      <c r="R769" t="b">
        <v>0</v>
      </c>
      <c r="S769" t="b">
        <v>0</v>
      </c>
      <c r="T769" t="s">
        <v>206</v>
      </c>
      <c r="U769" t="s">
        <v>2040</v>
      </c>
      <c r="V769" t="s">
        <v>2061</v>
      </c>
    </row>
    <row r="770" spans="1:22" ht="31.2" x14ac:dyDescent="0.3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5">
        <f t="shared" ref="F770:F833" si="60">E770/D770*100</f>
        <v>231</v>
      </c>
      <c r="G770" t="s">
        <v>20</v>
      </c>
      <c r="H770">
        <v>150</v>
      </c>
      <c r="I770" s="6">
        <f t="shared" si="58"/>
        <v>73.92</v>
      </c>
      <c r="J770" t="s">
        <v>21</v>
      </c>
      <c r="K770" t="s">
        <v>22</v>
      </c>
      <c r="L770">
        <v>1</v>
      </c>
      <c r="M770" s="6">
        <f t="shared" si="59"/>
        <v>73.92</v>
      </c>
      <c r="N770">
        <v>1386741600</v>
      </c>
      <c r="O770">
        <v>1388037600</v>
      </c>
      <c r="P770" s="10">
        <f t="shared" ref="P770:P833" si="61">(((N770/60)/60)/24)+DATE(1970,1,1)</f>
        <v>41619.25</v>
      </c>
      <c r="Q770" s="10">
        <f t="shared" ref="Q770:Q833" si="62">(((O770/60)/60)/24)+DATE(1970,1,1)</f>
        <v>41634.25</v>
      </c>
      <c r="R770" t="b">
        <v>0</v>
      </c>
      <c r="S770" t="b">
        <v>0</v>
      </c>
      <c r="T770" t="s">
        <v>33</v>
      </c>
      <c r="U770" t="s">
        <v>2038</v>
      </c>
      <c r="V770" t="s">
        <v>2044</v>
      </c>
    </row>
    <row r="771" spans="1:22" ht="31.2" x14ac:dyDescent="0.3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5">
        <f t="shared" si="60"/>
        <v>86.867834394904463</v>
      </c>
      <c r="G771" t="s">
        <v>14</v>
      </c>
      <c r="H771">
        <v>3410</v>
      </c>
      <c r="I771" s="6">
        <f t="shared" ref="I771:I834" si="63">IF(ISERROR(E771/H771),0,E771/H771)</f>
        <v>31.995894428152493</v>
      </c>
      <c r="J771" t="s">
        <v>21</v>
      </c>
      <c r="K771" t="s">
        <v>22</v>
      </c>
      <c r="L771">
        <v>1</v>
      </c>
      <c r="M771" s="6">
        <f t="shared" ref="M771:M834" si="64">I771*L771</f>
        <v>31.995894428152493</v>
      </c>
      <c r="N771">
        <v>1376542800</v>
      </c>
      <c r="O771">
        <v>1378789200</v>
      </c>
      <c r="P771" s="10">
        <f t="shared" si="61"/>
        <v>41501.208333333336</v>
      </c>
      <c r="Q771" s="10">
        <f t="shared" si="62"/>
        <v>41527.208333333336</v>
      </c>
      <c r="R771" t="b">
        <v>0</v>
      </c>
      <c r="S771" t="b">
        <v>0</v>
      </c>
      <c r="T771" t="s">
        <v>89</v>
      </c>
      <c r="U771" t="s">
        <v>2052</v>
      </c>
      <c r="V771" t="s">
        <v>2053</v>
      </c>
    </row>
    <row r="772" spans="1:22" ht="31.2" x14ac:dyDescent="0.3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5">
        <f t="shared" si="60"/>
        <v>270.74418604651163</v>
      </c>
      <c r="G772" t="s">
        <v>20</v>
      </c>
      <c r="H772">
        <v>216</v>
      </c>
      <c r="I772" s="6">
        <f t="shared" si="63"/>
        <v>53.898148148148145</v>
      </c>
      <c r="J772" t="s">
        <v>107</v>
      </c>
      <c r="K772" t="s">
        <v>108</v>
      </c>
      <c r="L772">
        <v>1.1200000000000001</v>
      </c>
      <c r="M772" s="6">
        <f t="shared" si="64"/>
        <v>60.365925925925929</v>
      </c>
      <c r="N772">
        <v>1397451600</v>
      </c>
      <c r="O772">
        <v>1398056400</v>
      </c>
      <c r="P772" s="10">
        <f t="shared" si="61"/>
        <v>41743.208333333336</v>
      </c>
      <c r="Q772" s="10">
        <f t="shared" si="62"/>
        <v>41750.208333333336</v>
      </c>
      <c r="R772" t="b">
        <v>0</v>
      </c>
      <c r="S772" t="b">
        <v>1</v>
      </c>
      <c r="T772" t="s">
        <v>33</v>
      </c>
      <c r="U772" t="s">
        <v>2038</v>
      </c>
      <c r="V772" t="s">
        <v>2044</v>
      </c>
    </row>
    <row r="773" spans="1:22" ht="31.2" x14ac:dyDescent="0.3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5">
        <f t="shared" si="60"/>
        <v>49.446428571428569</v>
      </c>
      <c r="G773" t="s">
        <v>74</v>
      </c>
      <c r="H773">
        <v>26</v>
      </c>
      <c r="I773" s="6">
        <f t="shared" si="63"/>
        <v>106.5</v>
      </c>
      <c r="J773" t="s">
        <v>21</v>
      </c>
      <c r="K773" t="s">
        <v>22</v>
      </c>
      <c r="L773">
        <v>1</v>
      </c>
      <c r="M773" s="6">
        <f t="shared" si="64"/>
        <v>106.5</v>
      </c>
      <c r="N773">
        <v>1548482400</v>
      </c>
      <c r="O773">
        <v>1550815200</v>
      </c>
      <c r="P773" s="10">
        <f t="shared" si="61"/>
        <v>43491.25</v>
      </c>
      <c r="Q773" s="10">
        <f t="shared" si="62"/>
        <v>43518.25</v>
      </c>
      <c r="R773" t="b">
        <v>0</v>
      </c>
      <c r="S773" t="b">
        <v>0</v>
      </c>
      <c r="T773" t="s">
        <v>33</v>
      </c>
      <c r="U773" t="s">
        <v>2038</v>
      </c>
      <c r="V773" t="s">
        <v>2044</v>
      </c>
    </row>
    <row r="774" spans="1:22" ht="31.2" x14ac:dyDescent="0.3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5">
        <f t="shared" si="60"/>
        <v>113.3596256684492</v>
      </c>
      <c r="G774" t="s">
        <v>20</v>
      </c>
      <c r="H774">
        <v>5139</v>
      </c>
      <c r="I774" s="6">
        <f t="shared" si="63"/>
        <v>32.999805409612762</v>
      </c>
      <c r="J774" t="s">
        <v>21</v>
      </c>
      <c r="K774" t="s">
        <v>22</v>
      </c>
      <c r="L774">
        <v>1</v>
      </c>
      <c r="M774" s="6">
        <f t="shared" si="64"/>
        <v>32.999805409612762</v>
      </c>
      <c r="N774">
        <v>1549692000</v>
      </c>
      <c r="O774">
        <v>1550037600</v>
      </c>
      <c r="P774" s="10">
        <f t="shared" si="61"/>
        <v>43505.25</v>
      </c>
      <c r="Q774" s="10">
        <f t="shared" si="62"/>
        <v>43509.25</v>
      </c>
      <c r="R774" t="b">
        <v>0</v>
      </c>
      <c r="S774" t="b">
        <v>0</v>
      </c>
      <c r="T774" t="s">
        <v>60</v>
      </c>
      <c r="U774" t="s">
        <v>2036</v>
      </c>
      <c r="V774" t="s">
        <v>2048</v>
      </c>
    </row>
    <row r="775" spans="1:22" ht="31.2" x14ac:dyDescent="0.3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5">
        <f t="shared" si="60"/>
        <v>190.55555555555554</v>
      </c>
      <c r="G775" t="s">
        <v>20</v>
      </c>
      <c r="H775">
        <v>2353</v>
      </c>
      <c r="I775" s="6">
        <f t="shared" si="63"/>
        <v>43.00254993625159</v>
      </c>
      <c r="J775" t="s">
        <v>21</v>
      </c>
      <c r="K775" t="s">
        <v>22</v>
      </c>
      <c r="L775">
        <v>1</v>
      </c>
      <c r="M775" s="6">
        <f t="shared" si="64"/>
        <v>43.00254993625159</v>
      </c>
      <c r="N775">
        <v>1492059600</v>
      </c>
      <c r="O775">
        <v>1492923600</v>
      </c>
      <c r="P775" s="10">
        <f t="shared" si="61"/>
        <v>42838.208333333328</v>
      </c>
      <c r="Q775" s="10">
        <f t="shared" si="62"/>
        <v>42848.208333333328</v>
      </c>
      <c r="R775" t="b">
        <v>0</v>
      </c>
      <c r="S775" t="b">
        <v>0</v>
      </c>
      <c r="T775" t="s">
        <v>33</v>
      </c>
      <c r="U775" t="s">
        <v>2038</v>
      </c>
      <c r="V775" t="s">
        <v>2044</v>
      </c>
    </row>
    <row r="776" spans="1:22" ht="31.2" x14ac:dyDescent="0.3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5">
        <f t="shared" si="60"/>
        <v>135.5</v>
      </c>
      <c r="G776" t="s">
        <v>20</v>
      </c>
      <c r="H776">
        <v>78</v>
      </c>
      <c r="I776" s="6">
        <f t="shared" si="63"/>
        <v>86.858974358974365</v>
      </c>
      <c r="J776" t="s">
        <v>107</v>
      </c>
      <c r="K776" t="s">
        <v>108</v>
      </c>
      <c r="L776">
        <v>1.1200000000000001</v>
      </c>
      <c r="M776" s="6">
        <f t="shared" si="64"/>
        <v>97.282051282051299</v>
      </c>
      <c r="N776">
        <v>1463979600</v>
      </c>
      <c r="O776">
        <v>1467522000</v>
      </c>
      <c r="P776" s="10">
        <f t="shared" si="61"/>
        <v>42513.208333333328</v>
      </c>
      <c r="Q776" s="10">
        <f t="shared" si="62"/>
        <v>42554.208333333328</v>
      </c>
      <c r="R776" t="b">
        <v>0</v>
      </c>
      <c r="S776" t="b">
        <v>0</v>
      </c>
      <c r="T776" t="s">
        <v>28</v>
      </c>
      <c r="U776" t="s">
        <v>2037</v>
      </c>
      <c r="V776" t="s">
        <v>2043</v>
      </c>
    </row>
    <row r="777" spans="1:22" ht="31.2" x14ac:dyDescent="0.3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5">
        <f t="shared" si="60"/>
        <v>10.297872340425531</v>
      </c>
      <c r="G777" t="s">
        <v>14</v>
      </c>
      <c r="H777">
        <v>10</v>
      </c>
      <c r="I777" s="6">
        <f t="shared" si="63"/>
        <v>96.8</v>
      </c>
      <c r="J777" t="s">
        <v>21</v>
      </c>
      <c r="K777" t="s">
        <v>22</v>
      </c>
      <c r="L777">
        <v>1</v>
      </c>
      <c r="M777" s="6">
        <f t="shared" si="64"/>
        <v>96.8</v>
      </c>
      <c r="N777">
        <v>1415253600</v>
      </c>
      <c r="O777">
        <v>1416117600</v>
      </c>
      <c r="P777" s="10">
        <f t="shared" si="61"/>
        <v>41949.25</v>
      </c>
      <c r="Q777" s="10">
        <f t="shared" si="62"/>
        <v>41959.25</v>
      </c>
      <c r="R777" t="b">
        <v>0</v>
      </c>
      <c r="S777" t="b">
        <v>0</v>
      </c>
      <c r="T777" t="s">
        <v>23</v>
      </c>
      <c r="U777" t="s">
        <v>2036</v>
      </c>
      <c r="V777" t="s">
        <v>2042</v>
      </c>
    </row>
    <row r="778" spans="1:22" ht="31.2" x14ac:dyDescent="0.3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5">
        <f t="shared" si="60"/>
        <v>65.544223826714799</v>
      </c>
      <c r="G778" t="s">
        <v>14</v>
      </c>
      <c r="H778">
        <v>2201</v>
      </c>
      <c r="I778" s="6">
        <f t="shared" si="63"/>
        <v>32.995456610631528</v>
      </c>
      <c r="J778" t="s">
        <v>21</v>
      </c>
      <c r="K778" t="s">
        <v>22</v>
      </c>
      <c r="L778">
        <v>1</v>
      </c>
      <c r="M778" s="6">
        <f t="shared" si="64"/>
        <v>32.995456610631528</v>
      </c>
      <c r="N778">
        <v>1562216400</v>
      </c>
      <c r="O778">
        <v>1563771600</v>
      </c>
      <c r="P778" s="10">
        <f t="shared" si="61"/>
        <v>43650.208333333328</v>
      </c>
      <c r="Q778" s="10">
        <f t="shared" si="62"/>
        <v>43668.208333333328</v>
      </c>
      <c r="R778" t="b">
        <v>0</v>
      </c>
      <c r="S778" t="b">
        <v>0</v>
      </c>
      <c r="T778" t="s">
        <v>33</v>
      </c>
      <c r="U778" t="s">
        <v>2038</v>
      </c>
      <c r="V778" t="s">
        <v>2044</v>
      </c>
    </row>
    <row r="779" spans="1:22" ht="31.2" x14ac:dyDescent="0.3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5">
        <f t="shared" si="60"/>
        <v>49.026652452025587</v>
      </c>
      <c r="G779" t="s">
        <v>14</v>
      </c>
      <c r="H779">
        <v>676</v>
      </c>
      <c r="I779" s="6">
        <f t="shared" si="63"/>
        <v>68.028106508875737</v>
      </c>
      <c r="J779" t="s">
        <v>21</v>
      </c>
      <c r="K779" t="s">
        <v>22</v>
      </c>
      <c r="L779">
        <v>1</v>
      </c>
      <c r="M779" s="6">
        <f t="shared" si="64"/>
        <v>68.028106508875737</v>
      </c>
      <c r="N779">
        <v>1316754000</v>
      </c>
      <c r="O779">
        <v>1319259600</v>
      </c>
      <c r="P779" s="10">
        <f t="shared" si="61"/>
        <v>40809.208333333336</v>
      </c>
      <c r="Q779" s="10">
        <f t="shared" si="62"/>
        <v>40838.208333333336</v>
      </c>
      <c r="R779" t="b">
        <v>0</v>
      </c>
      <c r="S779" t="b">
        <v>0</v>
      </c>
      <c r="T779" t="s">
        <v>33</v>
      </c>
      <c r="U779" t="s">
        <v>2038</v>
      </c>
      <c r="V779" t="s">
        <v>2044</v>
      </c>
    </row>
    <row r="780" spans="1:22" ht="31.2" x14ac:dyDescent="0.3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5">
        <f t="shared" si="60"/>
        <v>787.92307692307691</v>
      </c>
      <c r="G780" t="s">
        <v>20</v>
      </c>
      <c r="H780">
        <v>174</v>
      </c>
      <c r="I780" s="6">
        <f t="shared" si="63"/>
        <v>58.867816091954026</v>
      </c>
      <c r="J780" t="s">
        <v>98</v>
      </c>
      <c r="K780" t="s">
        <v>99</v>
      </c>
      <c r="L780">
        <v>1.2</v>
      </c>
      <c r="M780" s="6">
        <f t="shared" si="64"/>
        <v>70.641379310344831</v>
      </c>
      <c r="N780">
        <v>1313211600</v>
      </c>
      <c r="O780">
        <v>1313643600</v>
      </c>
      <c r="P780" s="10">
        <f t="shared" si="61"/>
        <v>40768.208333333336</v>
      </c>
      <c r="Q780" s="10">
        <f t="shared" si="62"/>
        <v>40773.208333333336</v>
      </c>
      <c r="R780" t="b">
        <v>0</v>
      </c>
      <c r="S780" t="b">
        <v>0</v>
      </c>
      <c r="T780" t="s">
        <v>71</v>
      </c>
      <c r="U780" t="s">
        <v>2039</v>
      </c>
      <c r="V780" t="s">
        <v>2051</v>
      </c>
    </row>
    <row r="781" spans="1:22" ht="31.2" x14ac:dyDescent="0.3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5">
        <f t="shared" si="60"/>
        <v>80.306347746090154</v>
      </c>
      <c r="G781" t="s">
        <v>14</v>
      </c>
      <c r="H781">
        <v>831</v>
      </c>
      <c r="I781" s="6">
        <f t="shared" si="63"/>
        <v>105.04572803850782</v>
      </c>
      <c r="J781" t="s">
        <v>21</v>
      </c>
      <c r="K781" t="s">
        <v>22</v>
      </c>
      <c r="L781">
        <v>1</v>
      </c>
      <c r="M781" s="6">
        <f t="shared" si="64"/>
        <v>105.04572803850782</v>
      </c>
      <c r="N781">
        <v>1439528400</v>
      </c>
      <c r="O781">
        <v>1440306000</v>
      </c>
      <c r="P781" s="10">
        <f t="shared" si="61"/>
        <v>42230.208333333328</v>
      </c>
      <c r="Q781" s="10">
        <f t="shared" si="62"/>
        <v>42239.208333333328</v>
      </c>
      <c r="R781" t="b">
        <v>0</v>
      </c>
      <c r="S781" t="b">
        <v>1</v>
      </c>
      <c r="T781" t="s">
        <v>33</v>
      </c>
      <c r="U781" t="s">
        <v>2038</v>
      </c>
      <c r="V781" t="s">
        <v>2044</v>
      </c>
    </row>
    <row r="782" spans="1:22" ht="31.2" x14ac:dyDescent="0.3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5">
        <f t="shared" si="60"/>
        <v>106.29411764705883</v>
      </c>
      <c r="G782" t="s">
        <v>20</v>
      </c>
      <c r="H782">
        <v>164</v>
      </c>
      <c r="I782" s="6">
        <f t="shared" si="63"/>
        <v>33.054878048780488</v>
      </c>
      <c r="J782" t="s">
        <v>21</v>
      </c>
      <c r="K782" t="s">
        <v>22</v>
      </c>
      <c r="L782">
        <v>1</v>
      </c>
      <c r="M782" s="6">
        <f t="shared" si="64"/>
        <v>33.054878048780488</v>
      </c>
      <c r="N782">
        <v>1469163600</v>
      </c>
      <c r="O782">
        <v>1470805200</v>
      </c>
      <c r="P782" s="10">
        <f t="shared" si="61"/>
        <v>42573.208333333328</v>
      </c>
      <c r="Q782" s="10">
        <f t="shared" si="62"/>
        <v>42592.208333333328</v>
      </c>
      <c r="R782" t="b">
        <v>0</v>
      </c>
      <c r="S782" t="b">
        <v>1</v>
      </c>
      <c r="T782" t="s">
        <v>53</v>
      </c>
      <c r="U782" t="s">
        <v>2039</v>
      </c>
      <c r="V782" t="s">
        <v>2047</v>
      </c>
    </row>
    <row r="783" spans="1:22" ht="31.2" x14ac:dyDescent="0.3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5">
        <f t="shared" si="60"/>
        <v>50.735632183908038</v>
      </c>
      <c r="G783" t="s">
        <v>74</v>
      </c>
      <c r="H783">
        <v>56</v>
      </c>
      <c r="I783" s="6">
        <f t="shared" si="63"/>
        <v>78.821428571428569</v>
      </c>
      <c r="J783" t="s">
        <v>98</v>
      </c>
      <c r="K783" t="s">
        <v>99</v>
      </c>
      <c r="L783">
        <v>1.2</v>
      </c>
      <c r="M783" s="6">
        <f t="shared" si="64"/>
        <v>94.585714285714275</v>
      </c>
      <c r="N783">
        <v>1288501200</v>
      </c>
      <c r="O783">
        <v>1292911200</v>
      </c>
      <c r="P783" s="10">
        <f t="shared" si="61"/>
        <v>40482.208333333336</v>
      </c>
      <c r="Q783" s="10">
        <f t="shared" si="62"/>
        <v>40533.25</v>
      </c>
      <c r="R783" t="b">
        <v>0</v>
      </c>
      <c r="S783" t="b">
        <v>0</v>
      </c>
      <c r="T783" t="s">
        <v>33</v>
      </c>
      <c r="U783" t="s">
        <v>2038</v>
      </c>
      <c r="V783" t="s">
        <v>2044</v>
      </c>
    </row>
    <row r="784" spans="1:22" ht="31.2" x14ac:dyDescent="0.3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5">
        <f t="shared" si="60"/>
        <v>215.31372549019611</v>
      </c>
      <c r="G784" t="s">
        <v>20</v>
      </c>
      <c r="H784">
        <v>161</v>
      </c>
      <c r="I784" s="6">
        <f t="shared" si="63"/>
        <v>68.204968944099377</v>
      </c>
      <c r="J784" t="s">
        <v>21</v>
      </c>
      <c r="K784" t="s">
        <v>22</v>
      </c>
      <c r="L784">
        <v>1</v>
      </c>
      <c r="M784" s="6">
        <f t="shared" si="64"/>
        <v>68.204968944099377</v>
      </c>
      <c r="N784">
        <v>1298959200</v>
      </c>
      <c r="O784">
        <v>1301374800</v>
      </c>
      <c r="P784" s="10">
        <f t="shared" si="61"/>
        <v>40603.25</v>
      </c>
      <c r="Q784" s="10">
        <f t="shared" si="62"/>
        <v>40631.208333333336</v>
      </c>
      <c r="R784" t="b">
        <v>0</v>
      </c>
      <c r="S784" t="b">
        <v>1</v>
      </c>
      <c r="T784" t="s">
        <v>71</v>
      </c>
      <c r="U784" t="s">
        <v>2039</v>
      </c>
      <c r="V784" t="s">
        <v>2051</v>
      </c>
    </row>
    <row r="785" spans="1:22" ht="31.2" x14ac:dyDescent="0.3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5">
        <f t="shared" si="60"/>
        <v>141.22972972972974</v>
      </c>
      <c r="G785" t="s">
        <v>20</v>
      </c>
      <c r="H785">
        <v>138</v>
      </c>
      <c r="I785" s="6">
        <f t="shared" si="63"/>
        <v>75.731884057971016</v>
      </c>
      <c r="J785" t="s">
        <v>21</v>
      </c>
      <c r="K785" t="s">
        <v>22</v>
      </c>
      <c r="L785">
        <v>1</v>
      </c>
      <c r="M785" s="6">
        <f t="shared" si="64"/>
        <v>75.731884057971016</v>
      </c>
      <c r="N785">
        <v>1387260000</v>
      </c>
      <c r="O785">
        <v>1387864800</v>
      </c>
      <c r="P785" s="10">
        <f t="shared" si="61"/>
        <v>41625.25</v>
      </c>
      <c r="Q785" s="10">
        <f t="shared" si="62"/>
        <v>41632.25</v>
      </c>
      <c r="R785" t="b">
        <v>0</v>
      </c>
      <c r="S785" t="b">
        <v>0</v>
      </c>
      <c r="T785" t="s">
        <v>23</v>
      </c>
      <c r="U785" t="s">
        <v>2036</v>
      </c>
      <c r="V785" t="s">
        <v>2042</v>
      </c>
    </row>
    <row r="786" spans="1:22" ht="31.2" x14ac:dyDescent="0.3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5">
        <f t="shared" si="60"/>
        <v>115.33745781777279</v>
      </c>
      <c r="G786" t="s">
        <v>20</v>
      </c>
      <c r="H786">
        <v>3308</v>
      </c>
      <c r="I786" s="6">
        <f t="shared" si="63"/>
        <v>30.996070133010882</v>
      </c>
      <c r="J786" t="s">
        <v>21</v>
      </c>
      <c r="K786" t="s">
        <v>22</v>
      </c>
      <c r="L786">
        <v>1</v>
      </c>
      <c r="M786" s="6">
        <f t="shared" si="64"/>
        <v>30.996070133010882</v>
      </c>
      <c r="N786">
        <v>1457244000</v>
      </c>
      <c r="O786">
        <v>1458190800</v>
      </c>
      <c r="P786" s="10">
        <f t="shared" si="61"/>
        <v>42435.25</v>
      </c>
      <c r="Q786" s="10">
        <f t="shared" si="62"/>
        <v>42446.208333333328</v>
      </c>
      <c r="R786" t="b">
        <v>0</v>
      </c>
      <c r="S786" t="b">
        <v>0</v>
      </c>
      <c r="T786" t="s">
        <v>28</v>
      </c>
      <c r="U786" t="s">
        <v>2037</v>
      </c>
      <c r="V786" t="s">
        <v>2043</v>
      </c>
    </row>
    <row r="787" spans="1:22" ht="31.2" x14ac:dyDescent="0.3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5">
        <f t="shared" si="60"/>
        <v>193.11940298507463</v>
      </c>
      <c r="G787" t="s">
        <v>20</v>
      </c>
      <c r="H787">
        <v>127</v>
      </c>
      <c r="I787" s="6">
        <f t="shared" si="63"/>
        <v>101.88188976377953</v>
      </c>
      <c r="J787" t="s">
        <v>26</v>
      </c>
      <c r="K787" t="s">
        <v>27</v>
      </c>
      <c r="L787">
        <v>0.69</v>
      </c>
      <c r="M787" s="6">
        <f t="shared" si="64"/>
        <v>70.298503937007865</v>
      </c>
      <c r="N787">
        <v>1556341200</v>
      </c>
      <c r="O787">
        <v>1559278800</v>
      </c>
      <c r="P787" s="10">
        <f t="shared" si="61"/>
        <v>43582.208333333328</v>
      </c>
      <c r="Q787" s="10">
        <f t="shared" si="62"/>
        <v>43616.208333333328</v>
      </c>
      <c r="R787" t="b">
        <v>0</v>
      </c>
      <c r="S787" t="b">
        <v>1</v>
      </c>
      <c r="T787" t="s">
        <v>71</v>
      </c>
      <c r="U787" t="s">
        <v>2039</v>
      </c>
      <c r="V787" t="s">
        <v>2051</v>
      </c>
    </row>
    <row r="788" spans="1:22" ht="31.2" x14ac:dyDescent="0.3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5">
        <f t="shared" si="60"/>
        <v>729.73333333333335</v>
      </c>
      <c r="G788" t="s">
        <v>20</v>
      </c>
      <c r="H788">
        <v>207</v>
      </c>
      <c r="I788" s="6">
        <f t="shared" si="63"/>
        <v>52.879227053140099</v>
      </c>
      <c r="J788" t="s">
        <v>107</v>
      </c>
      <c r="K788" t="s">
        <v>108</v>
      </c>
      <c r="L788">
        <v>1.1200000000000001</v>
      </c>
      <c r="M788" s="6">
        <f t="shared" si="64"/>
        <v>59.224734299516918</v>
      </c>
      <c r="N788">
        <v>1522126800</v>
      </c>
      <c r="O788">
        <v>1522731600</v>
      </c>
      <c r="P788" s="10">
        <f t="shared" si="61"/>
        <v>43186.208333333328</v>
      </c>
      <c r="Q788" s="10">
        <f t="shared" si="62"/>
        <v>43193.208333333328</v>
      </c>
      <c r="R788" t="b">
        <v>0</v>
      </c>
      <c r="S788" t="b">
        <v>1</v>
      </c>
      <c r="T788" t="s">
        <v>159</v>
      </c>
      <c r="U788" t="s">
        <v>2036</v>
      </c>
      <c r="V788" t="s">
        <v>2060</v>
      </c>
    </row>
    <row r="789" spans="1:22" ht="31.2" x14ac:dyDescent="0.3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5">
        <f t="shared" si="60"/>
        <v>99.66339869281046</v>
      </c>
      <c r="G789" t="s">
        <v>14</v>
      </c>
      <c r="H789">
        <v>859</v>
      </c>
      <c r="I789" s="6">
        <f t="shared" si="63"/>
        <v>71.005820721769496</v>
      </c>
      <c r="J789" t="s">
        <v>15</v>
      </c>
      <c r="K789" t="s">
        <v>16</v>
      </c>
      <c r="L789">
        <v>0.74</v>
      </c>
      <c r="M789" s="6">
        <f t="shared" si="64"/>
        <v>52.544307334109426</v>
      </c>
      <c r="N789">
        <v>1305954000</v>
      </c>
      <c r="O789">
        <v>1306731600</v>
      </c>
      <c r="P789" s="10">
        <f t="shared" si="61"/>
        <v>40684.208333333336</v>
      </c>
      <c r="Q789" s="10">
        <f t="shared" si="62"/>
        <v>40693.208333333336</v>
      </c>
      <c r="R789" t="b">
        <v>0</v>
      </c>
      <c r="S789" t="b">
        <v>0</v>
      </c>
      <c r="T789" t="s">
        <v>23</v>
      </c>
      <c r="U789" t="s">
        <v>2036</v>
      </c>
      <c r="V789" t="s">
        <v>2042</v>
      </c>
    </row>
    <row r="790" spans="1:22" ht="31.2" x14ac:dyDescent="0.3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5">
        <f t="shared" si="60"/>
        <v>88.166666666666671</v>
      </c>
      <c r="G790" t="s">
        <v>47</v>
      </c>
      <c r="H790">
        <v>31</v>
      </c>
      <c r="I790" s="6">
        <f t="shared" si="63"/>
        <v>102.38709677419355</v>
      </c>
      <c r="J790" t="s">
        <v>21</v>
      </c>
      <c r="K790" t="s">
        <v>22</v>
      </c>
      <c r="L790">
        <v>1</v>
      </c>
      <c r="M790" s="6">
        <f t="shared" si="64"/>
        <v>102.38709677419355</v>
      </c>
      <c r="N790">
        <v>1350709200</v>
      </c>
      <c r="O790">
        <v>1352527200</v>
      </c>
      <c r="P790" s="10">
        <f t="shared" si="61"/>
        <v>41202.208333333336</v>
      </c>
      <c r="Q790" s="10">
        <f t="shared" si="62"/>
        <v>41223.25</v>
      </c>
      <c r="R790" t="b">
        <v>0</v>
      </c>
      <c r="S790" t="b">
        <v>0</v>
      </c>
      <c r="T790" t="s">
        <v>71</v>
      </c>
      <c r="U790" t="s">
        <v>2039</v>
      </c>
      <c r="V790" t="s">
        <v>2051</v>
      </c>
    </row>
    <row r="791" spans="1:22" ht="31.2" x14ac:dyDescent="0.3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5">
        <f t="shared" si="60"/>
        <v>37.233333333333334</v>
      </c>
      <c r="G791" t="s">
        <v>14</v>
      </c>
      <c r="H791">
        <v>45</v>
      </c>
      <c r="I791" s="6">
        <f t="shared" si="63"/>
        <v>74.466666666666669</v>
      </c>
      <c r="J791" t="s">
        <v>21</v>
      </c>
      <c r="K791" t="s">
        <v>22</v>
      </c>
      <c r="L791">
        <v>1</v>
      </c>
      <c r="M791" s="6">
        <f t="shared" si="64"/>
        <v>74.466666666666669</v>
      </c>
      <c r="N791">
        <v>1401166800</v>
      </c>
      <c r="O791">
        <v>1404363600</v>
      </c>
      <c r="P791" s="10">
        <f t="shared" si="61"/>
        <v>41786.208333333336</v>
      </c>
      <c r="Q791" s="10">
        <f t="shared" si="62"/>
        <v>41823.208333333336</v>
      </c>
      <c r="R791" t="b">
        <v>0</v>
      </c>
      <c r="S791" t="b">
        <v>0</v>
      </c>
      <c r="T791" t="s">
        <v>33</v>
      </c>
      <c r="U791" t="s">
        <v>2038</v>
      </c>
      <c r="V791" t="s">
        <v>2044</v>
      </c>
    </row>
    <row r="792" spans="1:22" ht="31.2" x14ac:dyDescent="0.3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5">
        <f t="shared" si="60"/>
        <v>30.540075309306079</v>
      </c>
      <c r="G792" t="s">
        <v>74</v>
      </c>
      <c r="H792">
        <v>1113</v>
      </c>
      <c r="I792" s="6">
        <f t="shared" si="63"/>
        <v>51.009883198562441</v>
      </c>
      <c r="J792" t="s">
        <v>21</v>
      </c>
      <c r="K792" t="s">
        <v>22</v>
      </c>
      <c r="L792">
        <v>1</v>
      </c>
      <c r="M792" s="6">
        <f t="shared" si="64"/>
        <v>51.009883198562441</v>
      </c>
      <c r="N792">
        <v>1266127200</v>
      </c>
      <c r="O792">
        <v>1266645600</v>
      </c>
      <c r="P792" s="10">
        <f t="shared" si="61"/>
        <v>40223.25</v>
      </c>
      <c r="Q792" s="10">
        <f t="shared" si="62"/>
        <v>40229.25</v>
      </c>
      <c r="R792" t="b">
        <v>0</v>
      </c>
      <c r="S792" t="b">
        <v>0</v>
      </c>
      <c r="T792" t="s">
        <v>33</v>
      </c>
      <c r="U792" t="s">
        <v>2038</v>
      </c>
      <c r="V792" t="s">
        <v>2044</v>
      </c>
    </row>
    <row r="793" spans="1:22" ht="31.2" x14ac:dyDescent="0.3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5">
        <f t="shared" si="60"/>
        <v>25.714285714285712</v>
      </c>
      <c r="G793" t="s">
        <v>14</v>
      </c>
      <c r="H793">
        <v>6</v>
      </c>
      <c r="I793" s="6">
        <f t="shared" si="63"/>
        <v>90</v>
      </c>
      <c r="J793" t="s">
        <v>21</v>
      </c>
      <c r="K793" t="s">
        <v>22</v>
      </c>
      <c r="L793">
        <v>1</v>
      </c>
      <c r="M793" s="6">
        <f t="shared" si="64"/>
        <v>90</v>
      </c>
      <c r="N793">
        <v>1481436000</v>
      </c>
      <c r="O793">
        <v>1482818400</v>
      </c>
      <c r="P793" s="10">
        <f t="shared" si="61"/>
        <v>42715.25</v>
      </c>
      <c r="Q793" s="10">
        <f t="shared" si="62"/>
        <v>42731.25</v>
      </c>
      <c r="R793" t="b">
        <v>0</v>
      </c>
      <c r="S793" t="b">
        <v>0</v>
      </c>
      <c r="T793" t="s">
        <v>17</v>
      </c>
      <c r="U793" t="s">
        <v>2035</v>
      </c>
      <c r="V793" t="s">
        <v>2041</v>
      </c>
    </row>
    <row r="794" spans="1:22" ht="31.2" x14ac:dyDescent="0.3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5">
        <f t="shared" si="60"/>
        <v>34</v>
      </c>
      <c r="G794" t="s">
        <v>14</v>
      </c>
      <c r="H794">
        <v>7</v>
      </c>
      <c r="I794" s="6">
        <f t="shared" si="63"/>
        <v>97.142857142857139</v>
      </c>
      <c r="J794" t="s">
        <v>21</v>
      </c>
      <c r="K794" t="s">
        <v>22</v>
      </c>
      <c r="L794">
        <v>1</v>
      </c>
      <c r="M794" s="6">
        <f t="shared" si="64"/>
        <v>97.142857142857139</v>
      </c>
      <c r="N794">
        <v>1372222800</v>
      </c>
      <c r="O794">
        <v>1374642000</v>
      </c>
      <c r="P794" s="10">
        <f t="shared" si="61"/>
        <v>41451.208333333336</v>
      </c>
      <c r="Q794" s="10">
        <f t="shared" si="62"/>
        <v>41479.208333333336</v>
      </c>
      <c r="R794" t="b">
        <v>0</v>
      </c>
      <c r="S794" t="b">
        <v>1</v>
      </c>
      <c r="T794" t="s">
        <v>33</v>
      </c>
      <c r="U794" t="s">
        <v>2038</v>
      </c>
      <c r="V794" t="s">
        <v>2044</v>
      </c>
    </row>
    <row r="795" spans="1:22" ht="31.2" x14ac:dyDescent="0.3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5">
        <f t="shared" si="60"/>
        <v>1185.909090909091</v>
      </c>
      <c r="G795" t="s">
        <v>20</v>
      </c>
      <c r="H795">
        <v>181</v>
      </c>
      <c r="I795" s="6">
        <f t="shared" si="63"/>
        <v>72.071823204419886</v>
      </c>
      <c r="J795" t="s">
        <v>98</v>
      </c>
      <c r="K795" t="s">
        <v>99</v>
      </c>
      <c r="L795">
        <v>1.2</v>
      </c>
      <c r="M795" s="6">
        <f t="shared" si="64"/>
        <v>86.48618784530386</v>
      </c>
      <c r="N795">
        <v>1372136400</v>
      </c>
      <c r="O795">
        <v>1372482000</v>
      </c>
      <c r="P795" s="10">
        <f t="shared" si="61"/>
        <v>41450.208333333336</v>
      </c>
      <c r="Q795" s="10">
        <f t="shared" si="62"/>
        <v>41454.208333333336</v>
      </c>
      <c r="R795" t="b">
        <v>0</v>
      </c>
      <c r="S795" t="b">
        <v>0</v>
      </c>
      <c r="T795" t="s">
        <v>68</v>
      </c>
      <c r="U795" t="s">
        <v>2040</v>
      </c>
      <c r="V795" t="s">
        <v>2050</v>
      </c>
    </row>
    <row r="796" spans="1:22" ht="31.2" x14ac:dyDescent="0.3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5">
        <f t="shared" si="60"/>
        <v>125.39393939393939</v>
      </c>
      <c r="G796" t="s">
        <v>20</v>
      </c>
      <c r="H796">
        <v>110</v>
      </c>
      <c r="I796" s="6">
        <f t="shared" si="63"/>
        <v>75.236363636363635</v>
      </c>
      <c r="J796" t="s">
        <v>21</v>
      </c>
      <c r="K796" t="s">
        <v>22</v>
      </c>
      <c r="L796">
        <v>1</v>
      </c>
      <c r="M796" s="6">
        <f t="shared" si="64"/>
        <v>75.236363636363635</v>
      </c>
      <c r="N796">
        <v>1513922400</v>
      </c>
      <c r="O796">
        <v>1514959200</v>
      </c>
      <c r="P796" s="10">
        <f t="shared" si="61"/>
        <v>43091.25</v>
      </c>
      <c r="Q796" s="10">
        <f t="shared" si="62"/>
        <v>43103.25</v>
      </c>
      <c r="R796" t="b">
        <v>0</v>
      </c>
      <c r="S796" t="b">
        <v>0</v>
      </c>
      <c r="T796" t="s">
        <v>23</v>
      </c>
      <c r="U796" t="s">
        <v>2036</v>
      </c>
      <c r="V796" t="s">
        <v>2042</v>
      </c>
    </row>
    <row r="797" spans="1:22" ht="46.8" x14ac:dyDescent="0.3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5">
        <f t="shared" si="60"/>
        <v>14.394366197183098</v>
      </c>
      <c r="G797" t="s">
        <v>14</v>
      </c>
      <c r="H797">
        <v>31</v>
      </c>
      <c r="I797" s="6">
        <f t="shared" si="63"/>
        <v>32.967741935483872</v>
      </c>
      <c r="J797" t="s">
        <v>21</v>
      </c>
      <c r="K797" t="s">
        <v>22</v>
      </c>
      <c r="L797">
        <v>1</v>
      </c>
      <c r="M797" s="6">
        <f t="shared" si="64"/>
        <v>32.967741935483872</v>
      </c>
      <c r="N797">
        <v>1477976400</v>
      </c>
      <c r="O797">
        <v>1478235600</v>
      </c>
      <c r="P797" s="10">
        <f t="shared" si="61"/>
        <v>42675.208333333328</v>
      </c>
      <c r="Q797" s="10">
        <f t="shared" si="62"/>
        <v>42678.208333333328</v>
      </c>
      <c r="R797" t="b">
        <v>0</v>
      </c>
      <c r="S797" t="b">
        <v>0</v>
      </c>
      <c r="T797" t="s">
        <v>53</v>
      </c>
      <c r="U797" t="s">
        <v>2039</v>
      </c>
      <c r="V797" t="s">
        <v>2047</v>
      </c>
    </row>
    <row r="798" spans="1:22" ht="31.2" x14ac:dyDescent="0.3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5">
        <f t="shared" si="60"/>
        <v>54.807692307692314</v>
      </c>
      <c r="G798" t="s">
        <v>14</v>
      </c>
      <c r="H798">
        <v>78</v>
      </c>
      <c r="I798" s="6">
        <f t="shared" si="63"/>
        <v>54.807692307692307</v>
      </c>
      <c r="J798" t="s">
        <v>21</v>
      </c>
      <c r="K798" t="s">
        <v>22</v>
      </c>
      <c r="L798">
        <v>1</v>
      </c>
      <c r="M798" s="6">
        <f t="shared" si="64"/>
        <v>54.807692307692307</v>
      </c>
      <c r="N798">
        <v>1407474000</v>
      </c>
      <c r="O798">
        <v>1408078800</v>
      </c>
      <c r="P798" s="10">
        <f t="shared" si="61"/>
        <v>41859.208333333336</v>
      </c>
      <c r="Q798" s="10">
        <f t="shared" si="62"/>
        <v>41866.208333333336</v>
      </c>
      <c r="R798" t="b">
        <v>0</v>
      </c>
      <c r="S798" t="b">
        <v>1</v>
      </c>
      <c r="T798" t="s">
        <v>292</v>
      </c>
      <c r="U798" t="s">
        <v>2052</v>
      </c>
      <c r="V798" t="s">
        <v>2063</v>
      </c>
    </row>
    <row r="799" spans="1:22" ht="31.2" x14ac:dyDescent="0.3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5">
        <f t="shared" si="60"/>
        <v>109.63157894736841</v>
      </c>
      <c r="G799" t="s">
        <v>20</v>
      </c>
      <c r="H799">
        <v>185</v>
      </c>
      <c r="I799" s="6">
        <f t="shared" si="63"/>
        <v>45.037837837837834</v>
      </c>
      <c r="J799" t="s">
        <v>21</v>
      </c>
      <c r="K799" t="s">
        <v>22</v>
      </c>
      <c r="L799">
        <v>1</v>
      </c>
      <c r="M799" s="6">
        <f t="shared" si="64"/>
        <v>45.037837837837834</v>
      </c>
      <c r="N799">
        <v>1546149600</v>
      </c>
      <c r="O799">
        <v>1548136800</v>
      </c>
      <c r="P799" s="10">
        <f t="shared" si="61"/>
        <v>43464.25</v>
      </c>
      <c r="Q799" s="10">
        <f t="shared" si="62"/>
        <v>43487.25</v>
      </c>
      <c r="R799" t="b">
        <v>0</v>
      </c>
      <c r="S799" t="b">
        <v>0</v>
      </c>
      <c r="T799" t="s">
        <v>28</v>
      </c>
      <c r="U799" t="s">
        <v>2037</v>
      </c>
      <c r="V799" t="s">
        <v>2043</v>
      </c>
    </row>
    <row r="800" spans="1:22" ht="31.2" x14ac:dyDescent="0.3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5">
        <f t="shared" si="60"/>
        <v>188.47058823529412</v>
      </c>
      <c r="G800" t="s">
        <v>20</v>
      </c>
      <c r="H800">
        <v>121</v>
      </c>
      <c r="I800" s="6">
        <f t="shared" si="63"/>
        <v>52.958677685950413</v>
      </c>
      <c r="J800" t="s">
        <v>21</v>
      </c>
      <c r="K800" t="s">
        <v>22</v>
      </c>
      <c r="L800">
        <v>1</v>
      </c>
      <c r="M800" s="6">
        <f t="shared" si="64"/>
        <v>52.958677685950413</v>
      </c>
      <c r="N800">
        <v>1338440400</v>
      </c>
      <c r="O800">
        <v>1340859600</v>
      </c>
      <c r="P800" s="10">
        <f t="shared" si="61"/>
        <v>41060.208333333336</v>
      </c>
      <c r="Q800" s="10">
        <f t="shared" si="62"/>
        <v>41088.208333333336</v>
      </c>
      <c r="R800" t="b">
        <v>0</v>
      </c>
      <c r="S800" t="b">
        <v>1</v>
      </c>
      <c r="T800" t="s">
        <v>33</v>
      </c>
      <c r="U800" t="s">
        <v>2038</v>
      </c>
      <c r="V800" t="s">
        <v>2044</v>
      </c>
    </row>
    <row r="801" spans="1:22" ht="31.2" x14ac:dyDescent="0.3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5">
        <f t="shared" si="60"/>
        <v>87.008284023668637</v>
      </c>
      <c r="G801" t="s">
        <v>14</v>
      </c>
      <c r="H801">
        <v>1225</v>
      </c>
      <c r="I801" s="6">
        <f t="shared" si="63"/>
        <v>60.017959183673469</v>
      </c>
      <c r="J801" t="s">
        <v>40</v>
      </c>
      <c r="K801" t="s">
        <v>41</v>
      </c>
      <c r="L801">
        <v>1.35</v>
      </c>
      <c r="M801" s="6">
        <f t="shared" si="64"/>
        <v>81.024244897959193</v>
      </c>
      <c r="N801">
        <v>1454133600</v>
      </c>
      <c r="O801">
        <v>1454479200</v>
      </c>
      <c r="P801" s="10">
        <f t="shared" si="61"/>
        <v>42399.25</v>
      </c>
      <c r="Q801" s="10">
        <f t="shared" si="62"/>
        <v>42403.25</v>
      </c>
      <c r="R801" t="b">
        <v>0</v>
      </c>
      <c r="S801" t="b">
        <v>0</v>
      </c>
      <c r="T801" t="s">
        <v>33</v>
      </c>
      <c r="U801" t="s">
        <v>2038</v>
      </c>
      <c r="V801" t="s">
        <v>2044</v>
      </c>
    </row>
    <row r="802" spans="1:22" ht="31.2" x14ac:dyDescent="0.3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5">
        <f t="shared" si="60"/>
        <v>1</v>
      </c>
      <c r="G802" t="s">
        <v>14</v>
      </c>
      <c r="H802">
        <v>1</v>
      </c>
      <c r="I802" s="6">
        <f t="shared" si="63"/>
        <v>1</v>
      </c>
      <c r="J802" t="s">
        <v>98</v>
      </c>
      <c r="K802" t="s">
        <v>99</v>
      </c>
      <c r="L802">
        <v>1.2</v>
      </c>
      <c r="M802" s="6">
        <f t="shared" si="64"/>
        <v>1.2</v>
      </c>
      <c r="N802">
        <v>1434085200</v>
      </c>
      <c r="O802">
        <v>1434430800</v>
      </c>
      <c r="P802" s="10">
        <f t="shared" si="61"/>
        <v>42167.208333333328</v>
      </c>
      <c r="Q802" s="10">
        <f t="shared" si="62"/>
        <v>42171.208333333328</v>
      </c>
      <c r="R802" t="b">
        <v>0</v>
      </c>
      <c r="S802" t="b">
        <v>0</v>
      </c>
      <c r="T802" t="s">
        <v>23</v>
      </c>
      <c r="U802" t="s">
        <v>2036</v>
      </c>
      <c r="V802" t="s">
        <v>2042</v>
      </c>
    </row>
    <row r="803" spans="1:22" ht="31.2" x14ac:dyDescent="0.3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5">
        <f t="shared" si="60"/>
        <v>202.9130434782609</v>
      </c>
      <c r="G803" t="s">
        <v>20</v>
      </c>
      <c r="H803">
        <v>106</v>
      </c>
      <c r="I803" s="6">
        <f t="shared" si="63"/>
        <v>44.028301886792455</v>
      </c>
      <c r="J803" t="s">
        <v>21</v>
      </c>
      <c r="K803" t="s">
        <v>22</v>
      </c>
      <c r="L803">
        <v>1</v>
      </c>
      <c r="M803" s="6">
        <f t="shared" si="64"/>
        <v>44.028301886792455</v>
      </c>
      <c r="N803">
        <v>1577772000</v>
      </c>
      <c r="O803">
        <v>1579672800</v>
      </c>
      <c r="P803" s="10">
        <f t="shared" si="61"/>
        <v>43830.25</v>
      </c>
      <c r="Q803" s="10">
        <f t="shared" si="62"/>
        <v>43852.25</v>
      </c>
      <c r="R803" t="b">
        <v>0</v>
      </c>
      <c r="S803" t="b">
        <v>1</v>
      </c>
      <c r="T803" t="s">
        <v>122</v>
      </c>
      <c r="U803" t="s">
        <v>2056</v>
      </c>
      <c r="V803" t="s">
        <v>2057</v>
      </c>
    </row>
    <row r="804" spans="1:22" ht="31.2" x14ac:dyDescent="0.3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5">
        <f t="shared" si="60"/>
        <v>197.03225806451613</v>
      </c>
      <c r="G804" t="s">
        <v>20</v>
      </c>
      <c r="H804">
        <v>142</v>
      </c>
      <c r="I804" s="6">
        <f t="shared" si="63"/>
        <v>86.028169014084511</v>
      </c>
      <c r="J804" t="s">
        <v>21</v>
      </c>
      <c r="K804" t="s">
        <v>22</v>
      </c>
      <c r="L804">
        <v>1</v>
      </c>
      <c r="M804" s="6">
        <f t="shared" si="64"/>
        <v>86.028169014084511</v>
      </c>
      <c r="N804">
        <v>1562216400</v>
      </c>
      <c r="O804">
        <v>1562389200</v>
      </c>
      <c r="P804" s="10">
        <f t="shared" si="61"/>
        <v>43650.208333333328</v>
      </c>
      <c r="Q804" s="10">
        <f t="shared" si="62"/>
        <v>43652.208333333328</v>
      </c>
      <c r="R804" t="b">
        <v>0</v>
      </c>
      <c r="S804" t="b">
        <v>0</v>
      </c>
      <c r="T804" t="s">
        <v>122</v>
      </c>
      <c r="U804" t="s">
        <v>2056</v>
      </c>
      <c r="V804" t="s">
        <v>2057</v>
      </c>
    </row>
    <row r="805" spans="1:22" ht="31.2" x14ac:dyDescent="0.3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5">
        <f t="shared" si="60"/>
        <v>107</v>
      </c>
      <c r="G805" t="s">
        <v>20</v>
      </c>
      <c r="H805">
        <v>233</v>
      </c>
      <c r="I805" s="6">
        <f t="shared" si="63"/>
        <v>28.012875536480685</v>
      </c>
      <c r="J805" t="s">
        <v>21</v>
      </c>
      <c r="K805" t="s">
        <v>22</v>
      </c>
      <c r="L805">
        <v>1</v>
      </c>
      <c r="M805" s="6">
        <f t="shared" si="64"/>
        <v>28.012875536480685</v>
      </c>
      <c r="N805">
        <v>1548568800</v>
      </c>
      <c r="O805">
        <v>1551506400</v>
      </c>
      <c r="P805" s="10">
        <f t="shared" si="61"/>
        <v>43492.25</v>
      </c>
      <c r="Q805" s="10">
        <f t="shared" si="62"/>
        <v>43526.25</v>
      </c>
      <c r="R805" t="b">
        <v>0</v>
      </c>
      <c r="S805" t="b">
        <v>0</v>
      </c>
      <c r="T805" t="s">
        <v>33</v>
      </c>
      <c r="U805" t="s">
        <v>2038</v>
      </c>
      <c r="V805" t="s">
        <v>2044</v>
      </c>
    </row>
    <row r="806" spans="1:22" ht="31.2" x14ac:dyDescent="0.3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5">
        <f t="shared" si="60"/>
        <v>268.73076923076923</v>
      </c>
      <c r="G806" t="s">
        <v>20</v>
      </c>
      <c r="H806">
        <v>218</v>
      </c>
      <c r="I806" s="6">
        <f t="shared" si="63"/>
        <v>32.050458715596328</v>
      </c>
      <c r="J806" t="s">
        <v>21</v>
      </c>
      <c r="K806" t="s">
        <v>22</v>
      </c>
      <c r="L806">
        <v>1</v>
      </c>
      <c r="M806" s="6">
        <f t="shared" si="64"/>
        <v>32.050458715596328</v>
      </c>
      <c r="N806">
        <v>1514872800</v>
      </c>
      <c r="O806">
        <v>1516600800</v>
      </c>
      <c r="P806" s="10">
        <f t="shared" si="61"/>
        <v>43102.25</v>
      </c>
      <c r="Q806" s="10">
        <f t="shared" si="62"/>
        <v>43122.25</v>
      </c>
      <c r="R806" t="b">
        <v>0</v>
      </c>
      <c r="S806" t="b">
        <v>0</v>
      </c>
      <c r="T806" t="s">
        <v>23</v>
      </c>
      <c r="U806" t="s">
        <v>2036</v>
      </c>
      <c r="V806" t="s">
        <v>2042</v>
      </c>
    </row>
    <row r="807" spans="1:22" ht="31.2" x14ac:dyDescent="0.3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5">
        <f t="shared" si="60"/>
        <v>50.845360824742272</v>
      </c>
      <c r="G807" t="s">
        <v>14</v>
      </c>
      <c r="H807">
        <v>67</v>
      </c>
      <c r="I807" s="6">
        <f t="shared" si="63"/>
        <v>73.611940298507463</v>
      </c>
      <c r="J807" t="s">
        <v>26</v>
      </c>
      <c r="K807" t="s">
        <v>27</v>
      </c>
      <c r="L807">
        <v>0.69</v>
      </c>
      <c r="M807" s="6">
        <f t="shared" si="64"/>
        <v>50.792238805970143</v>
      </c>
      <c r="N807">
        <v>1416031200</v>
      </c>
      <c r="O807">
        <v>1420437600</v>
      </c>
      <c r="P807" s="10">
        <f t="shared" si="61"/>
        <v>41958.25</v>
      </c>
      <c r="Q807" s="10">
        <f t="shared" si="62"/>
        <v>42009.25</v>
      </c>
      <c r="R807" t="b">
        <v>0</v>
      </c>
      <c r="S807" t="b">
        <v>0</v>
      </c>
      <c r="T807" t="s">
        <v>42</v>
      </c>
      <c r="U807" t="s">
        <v>2039</v>
      </c>
      <c r="V807" t="s">
        <v>2045</v>
      </c>
    </row>
    <row r="808" spans="1:22" x14ac:dyDescent="0.3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5">
        <f t="shared" si="60"/>
        <v>1180.2857142857142</v>
      </c>
      <c r="G808" t="s">
        <v>20</v>
      </c>
      <c r="H808">
        <v>76</v>
      </c>
      <c r="I808" s="6">
        <f t="shared" si="63"/>
        <v>108.71052631578948</v>
      </c>
      <c r="J808" t="s">
        <v>21</v>
      </c>
      <c r="K808" t="s">
        <v>22</v>
      </c>
      <c r="L808">
        <v>1</v>
      </c>
      <c r="M808" s="6">
        <f t="shared" si="64"/>
        <v>108.71052631578948</v>
      </c>
      <c r="N808">
        <v>1330927200</v>
      </c>
      <c r="O808">
        <v>1332997200</v>
      </c>
      <c r="P808" s="10">
        <f t="shared" si="61"/>
        <v>40973.25</v>
      </c>
      <c r="Q808" s="10">
        <f t="shared" si="62"/>
        <v>40997.208333333336</v>
      </c>
      <c r="R808" t="b">
        <v>0</v>
      </c>
      <c r="S808" t="b">
        <v>1</v>
      </c>
      <c r="T808" t="s">
        <v>53</v>
      </c>
      <c r="U808" t="s">
        <v>2039</v>
      </c>
      <c r="V808" t="s">
        <v>2047</v>
      </c>
    </row>
    <row r="809" spans="1:22" ht="31.2" x14ac:dyDescent="0.3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5">
        <f t="shared" si="60"/>
        <v>264</v>
      </c>
      <c r="G809" t="s">
        <v>20</v>
      </c>
      <c r="H809">
        <v>43</v>
      </c>
      <c r="I809" s="6">
        <f t="shared" si="63"/>
        <v>42.97674418604651</v>
      </c>
      <c r="J809" t="s">
        <v>21</v>
      </c>
      <c r="K809" t="s">
        <v>22</v>
      </c>
      <c r="L809">
        <v>1</v>
      </c>
      <c r="M809" s="6">
        <f t="shared" si="64"/>
        <v>42.97674418604651</v>
      </c>
      <c r="N809">
        <v>1571115600</v>
      </c>
      <c r="O809">
        <v>1574920800</v>
      </c>
      <c r="P809" s="10">
        <f t="shared" si="61"/>
        <v>43753.208333333328</v>
      </c>
      <c r="Q809" s="10">
        <f t="shared" si="62"/>
        <v>43797.25</v>
      </c>
      <c r="R809" t="b">
        <v>0</v>
      </c>
      <c r="S809" t="b">
        <v>1</v>
      </c>
      <c r="T809" t="s">
        <v>33</v>
      </c>
      <c r="U809" t="s">
        <v>2038</v>
      </c>
      <c r="V809" t="s">
        <v>2044</v>
      </c>
    </row>
    <row r="810" spans="1:22" ht="31.2" x14ac:dyDescent="0.3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5">
        <f t="shared" si="60"/>
        <v>30.44230769230769</v>
      </c>
      <c r="G810" t="s">
        <v>14</v>
      </c>
      <c r="H810">
        <v>19</v>
      </c>
      <c r="I810" s="6">
        <f t="shared" si="63"/>
        <v>83.315789473684205</v>
      </c>
      <c r="J810" t="s">
        <v>21</v>
      </c>
      <c r="K810" t="s">
        <v>22</v>
      </c>
      <c r="L810">
        <v>1</v>
      </c>
      <c r="M810" s="6">
        <f t="shared" si="64"/>
        <v>83.315789473684205</v>
      </c>
      <c r="N810">
        <v>1463461200</v>
      </c>
      <c r="O810">
        <v>1464930000</v>
      </c>
      <c r="P810" s="10">
        <f t="shared" si="61"/>
        <v>42507.208333333328</v>
      </c>
      <c r="Q810" s="10">
        <f t="shared" si="62"/>
        <v>42524.208333333328</v>
      </c>
      <c r="R810" t="b">
        <v>0</v>
      </c>
      <c r="S810" t="b">
        <v>0</v>
      </c>
      <c r="T810" t="s">
        <v>17</v>
      </c>
      <c r="U810" t="s">
        <v>2035</v>
      </c>
      <c r="V810" t="s">
        <v>2041</v>
      </c>
    </row>
    <row r="811" spans="1:22" ht="31.2" x14ac:dyDescent="0.3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5">
        <f t="shared" si="60"/>
        <v>62.880681818181813</v>
      </c>
      <c r="G811" t="s">
        <v>14</v>
      </c>
      <c r="H811">
        <v>2108</v>
      </c>
      <c r="I811" s="6">
        <f t="shared" si="63"/>
        <v>42</v>
      </c>
      <c r="J811" t="s">
        <v>98</v>
      </c>
      <c r="K811" t="s">
        <v>99</v>
      </c>
      <c r="L811">
        <v>1.2</v>
      </c>
      <c r="M811" s="6">
        <f t="shared" si="64"/>
        <v>50.4</v>
      </c>
      <c r="N811">
        <v>1344920400</v>
      </c>
      <c r="O811">
        <v>1345006800</v>
      </c>
      <c r="P811" s="10">
        <f t="shared" si="61"/>
        <v>41135.208333333336</v>
      </c>
      <c r="Q811" s="10">
        <f t="shared" si="62"/>
        <v>41136.208333333336</v>
      </c>
      <c r="R811" t="b">
        <v>0</v>
      </c>
      <c r="S811" t="b">
        <v>0</v>
      </c>
      <c r="T811" t="s">
        <v>42</v>
      </c>
      <c r="U811" t="s">
        <v>2039</v>
      </c>
      <c r="V811" t="s">
        <v>2045</v>
      </c>
    </row>
    <row r="812" spans="1:22" ht="31.2" x14ac:dyDescent="0.3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5">
        <f t="shared" si="60"/>
        <v>193.125</v>
      </c>
      <c r="G812" t="s">
        <v>20</v>
      </c>
      <c r="H812">
        <v>221</v>
      </c>
      <c r="I812" s="6">
        <f t="shared" si="63"/>
        <v>55.927601809954751</v>
      </c>
      <c r="J812" t="s">
        <v>21</v>
      </c>
      <c r="K812" t="s">
        <v>22</v>
      </c>
      <c r="L812">
        <v>1</v>
      </c>
      <c r="M812" s="6">
        <f t="shared" si="64"/>
        <v>55.927601809954751</v>
      </c>
      <c r="N812">
        <v>1511848800</v>
      </c>
      <c r="O812">
        <v>1512712800</v>
      </c>
      <c r="P812" s="10">
        <f t="shared" si="61"/>
        <v>43067.25</v>
      </c>
      <c r="Q812" s="10">
        <f t="shared" si="62"/>
        <v>43077.25</v>
      </c>
      <c r="R812" t="b">
        <v>0</v>
      </c>
      <c r="S812" t="b">
        <v>1</v>
      </c>
      <c r="T812" t="s">
        <v>33</v>
      </c>
      <c r="U812" t="s">
        <v>2038</v>
      </c>
      <c r="V812" t="s">
        <v>2044</v>
      </c>
    </row>
    <row r="813" spans="1:22" ht="31.2" x14ac:dyDescent="0.3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5">
        <f t="shared" si="60"/>
        <v>77.102702702702715</v>
      </c>
      <c r="G813" t="s">
        <v>14</v>
      </c>
      <c r="H813">
        <v>679</v>
      </c>
      <c r="I813" s="6">
        <f t="shared" si="63"/>
        <v>105.03681885125184</v>
      </c>
      <c r="J813" t="s">
        <v>21</v>
      </c>
      <c r="K813" t="s">
        <v>22</v>
      </c>
      <c r="L813">
        <v>1</v>
      </c>
      <c r="M813" s="6">
        <f t="shared" si="64"/>
        <v>105.03681885125184</v>
      </c>
      <c r="N813">
        <v>1452319200</v>
      </c>
      <c r="O813">
        <v>1452492000</v>
      </c>
      <c r="P813" s="10">
        <f t="shared" si="61"/>
        <v>42378.25</v>
      </c>
      <c r="Q813" s="10">
        <f t="shared" si="62"/>
        <v>42380.25</v>
      </c>
      <c r="R813" t="b">
        <v>0</v>
      </c>
      <c r="S813" t="b">
        <v>1</v>
      </c>
      <c r="T813" t="s">
        <v>89</v>
      </c>
      <c r="U813" t="s">
        <v>2052</v>
      </c>
      <c r="V813" t="s">
        <v>2053</v>
      </c>
    </row>
    <row r="814" spans="1:22" ht="31.2" x14ac:dyDescent="0.3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5">
        <f t="shared" si="60"/>
        <v>225.52763819095478</v>
      </c>
      <c r="G814" t="s">
        <v>20</v>
      </c>
      <c r="H814">
        <v>2805</v>
      </c>
      <c r="I814" s="6">
        <f t="shared" si="63"/>
        <v>48</v>
      </c>
      <c r="J814" t="s">
        <v>15</v>
      </c>
      <c r="K814" t="s">
        <v>16</v>
      </c>
      <c r="L814">
        <v>0.74</v>
      </c>
      <c r="M814" s="6">
        <f t="shared" si="64"/>
        <v>35.519999999999996</v>
      </c>
      <c r="N814">
        <v>1523854800</v>
      </c>
      <c r="O814">
        <v>1524286800</v>
      </c>
      <c r="P814" s="10">
        <f t="shared" si="61"/>
        <v>43206.208333333328</v>
      </c>
      <c r="Q814" s="10">
        <f t="shared" si="62"/>
        <v>43211.208333333328</v>
      </c>
      <c r="R814" t="b">
        <v>0</v>
      </c>
      <c r="S814" t="b">
        <v>0</v>
      </c>
      <c r="T814" t="s">
        <v>68</v>
      </c>
      <c r="U814" t="s">
        <v>2040</v>
      </c>
      <c r="V814" t="s">
        <v>2050</v>
      </c>
    </row>
    <row r="815" spans="1:22" ht="31.2" x14ac:dyDescent="0.3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5">
        <f t="shared" si="60"/>
        <v>239.40625</v>
      </c>
      <c r="G815" t="s">
        <v>20</v>
      </c>
      <c r="H815">
        <v>68</v>
      </c>
      <c r="I815" s="6">
        <f t="shared" si="63"/>
        <v>112.66176470588235</v>
      </c>
      <c r="J815" t="s">
        <v>21</v>
      </c>
      <c r="K815" t="s">
        <v>22</v>
      </c>
      <c r="L815">
        <v>1</v>
      </c>
      <c r="M815" s="6">
        <f t="shared" si="64"/>
        <v>112.66176470588235</v>
      </c>
      <c r="N815">
        <v>1346043600</v>
      </c>
      <c r="O815">
        <v>1346907600</v>
      </c>
      <c r="P815" s="10">
        <f t="shared" si="61"/>
        <v>41148.208333333336</v>
      </c>
      <c r="Q815" s="10">
        <f t="shared" si="62"/>
        <v>41158.208333333336</v>
      </c>
      <c r="R815" t="b">
        <v>0</v>
      </c>
      <c r="S815" t="b">
        <v>0</v>
      </c>
      <c r="T815" t="s">
        <v>89</v>
      </c>
      <c r="U815" t="s">
        <v>2052</v>
      </c>
      <c r="V815" t="s">
        <v>2053</v>
      </c>
    </row>
    <row r="816" spans="1:22" ht="31.2" x14ac:dyDescent="0.3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5">
        <f t="shared" si="60"/>
        <v>92.1875</v>
      </c>
      <c r="G816" t="s">
        <v>14</v>
      </c>
      <c r="H816">
        <v>36</v>
      </c>
      <c r="I816" s="6">
        <f t="shared" si="63"/>
        <v>81.944444444444443</v>
      </c>
      <c r="J816" t="s">
        <v>36</v>
      </c>
      <c r="K816" t="s">
        <v>37</v>
      </c>
      <c r="L816">
        <v>0.15</v>
      </c>
      <c r="M816" s="6">
        <f t="shared" si="64"/>
        <v>12.291666666666666</v>
      </c>
      <c r="N816">
        <v>1464325200</v>
      </c>
      <c r="O816">
        <v>1464498000</v>
      </c>
      <c r="P816" s="10">
        <f t="shared" si="61"/>
        <v>42517.208333333328</v>
      </c>
      <c r="Q816" s="10">
        <f t="shared" si="62"/>
        <v>42519.208333333328</v>
      </c>
      <c r="R816" t="b">
        <v>0</v>
      </c>
      <c r="S816" t="b">
        <v>1</v>
      </c>
      <c r="T816" t="s">
        <v>23</v>
      </c>
      <c r="U816" t="s">
        <v>2036</v>
      </c>
      <c r="V816" t="s">
        <v>2042</v>
      </c>
    </row>
    <row r="817" spans="1:22" ht="31.2" x14ac:dyDescent="0.3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5">
        <f t="shared" si="60"/>
        <v>130.23333333333335</v>
      </c>
      <c r="G817" t="s">
        <v>20</v>
      </c>
      <c r="H817">
        <v>183</v>
      </c>
      <c r="I817" s="6">
        <f t="shared" si="63"/>
        <v>64.049180327868854</v>
      </c>
      <c r="J817" t="s">
        <v>15</v>
      </c>
      <c r="K817" t="s">
        <v>16</v>
      </c>
      <c r="L817">
        <v>0.74</v>
      </c>
      <c r="M817" s="6">
        <f t="shared" si="64"/>
        <v>47.396393442622951</v>
      </c>
      <c r="N817">
        <v>1511935200</v>
      </c>
      <c r="O817">
        <v>1514181600</v>
      </c>
      <c r="P817" s="10">
        <f t="shared" si="61"/>
        <v>43068.25</v>
      </c>
      <c r="Q817" s="10">
        <f t="shared" si="62"/>
        <v>43094.25</v>
      </c>
      <c r="R817" t="b">
        <v>0</v>
      </c>
      <c r="S817" t="b">
        <v>0</v>
      </c>
      <c r="T817" t="s">
        <v>23</v>
      </c>
      <c r="U817" t="s">
        <v>2036</v>
      </c>
      <c r="V817" t="s">
        <v>2042</v>
      </c>
    </row>
    <row r="818" spans="1:22" ht="31.2" x14ac:dyDescent="0.3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5">
        <f t="shared" si="60"/>
        <v>615.21739130434787</v>
      </c>
      <c r="G818" t="s">
        <v>20</v>
      </c>
      <c r="H818">
        <v>133</v>
      </c>
      <c r="I818" s="6">
        <f t="shared" si="63"/>
        <v>106.39097744360902</v>
      </c>
      <c r="J818" t="s">
        <v>21</v>
      </c>
      <c r="K818" t="s">
        <v>22</v>
      </c>
      <c r="L818">
        <v>1</v>
      </c>
      <c r="M818" s="6">
        <f t="shared" si="64"/>
        <v>106.39097744360902</v>
      </c>
      <c r="N818">
        <v>1392012000</v>
      </c>
      <c r="O818">
        <v>1392184800</v>
      </c>
      <c r="P818" s="10">
        <f t="shared" si="61"/>
        <v>41680.25</v>
      </c>
      <c r="Q818" s="10">
        <f t="shared" si="62"/>
        <v>41682.25</v>
      </c>
      <c r="R818" t="b">
        <v>1</v>
      </c>
      <c r="S818" t="b">
        <v>1</v>
      </c>
      <c r="T818" t="s">
        <v>33</v>
      </c>
      <c r="U818" t="s">
        <v>2038</v>
      </c>
      <c r="V818" t="s">
        <v>2044</v>
      </c>
    </row>
    <row r="819" spans="1:22" ht="31.2" x14ac:dyDescent="0.3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5">
        <f t="shared" si="60"/>
        <v>368.79532163742692</v>
      </c>
      <c r="G819" t="s">
        <v>20</v>
      </c>
      <c r="H819">
        <v>2489</v>
      </c>
      <c r="I819" s="6">
        <f t="shared" si="63"/>
        <v>76.011249497790274</v>
      </c>
      <c r="J819" t="s">
        <v>107</v>
      </c>
      <c r="K819" t="s">
        <v>108</v>
      </c>
      <c r="L819">
        <v>1.1200000000000001</v>
      </c>
      <c r="M819" s="6">
        <f t="shared" si="64"/>
        <v>85.132599437525116</v>
      </c>
      <c r="N819">
        <v>1556946000</v>
      </c>
      <c r="O819">
        <v>1559365200</v>
      </c>
      <c r="P819" s="10">
        <f t="shared" si="61"/>
        <v>43589.208333333328</v>
      </c>
      <c r="Q819" s="10">
        <f t="shared" si="62"/>
        <v>43617.208333333328</v>
      </c>
      <c r="R819" t="b">
        <v>0</v>
      </c>
      <c r="S819" t="b">
        <v>1</v>
      </c>
      <c r="T819" t="s">
        <v>68</v>
      </c>
      <c r="U819" t="s">
        <v>2040</v>
      </c>
      <c r="V819" t="s">
        <v>2050</v>
      </c>
    </row>
    <row r="820" spans="1:22" ht="31.2" x14ac:dyDescent="0.3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5">
        <f t="shared" si="60"/>
        <v>1094.8571428571429</v>
      </c>
      <c r="G820" t="s">
        <v>20</v>
      </c>
      <c r="H820">
        <v>69</v>
      </c>
      <c r="I820" s="6">
        <f t="shared" si="63"/>
        <v>111.07246376811594</v>
      </c>
      <c r="J820" t="s">
        <v>21</v>
      </c>
      <c r="K820" t="s">
        <v>22</v>
      </c>
      <c r="L820">
        <v>1</v>
      </c>
      <c r="M820" s="6">
        <f t="shared" si="64"/>
        <v>111.07246376811594</v>
      </c>
      <c r="N820">
        <v>1548050400</v>
      </c>
      <c r="O820">
        <v>1549173600</v>
      </c>
      <c r="P820" s="10">
        <f t="shared" si="61"/>
        <v>43486.25</v>
      </c>
      <c r="Q820" s="10">
        <f t="shared" si="62"/>
        <v>43499.25</v>
      </c>
      <c r="R820" t="b">
        <v>0</v>
      </c>
      <c r="S820" t="b">
        <v>1</v>
      </c>
      <c r="T820" t="s">
        <v>33</v>
      </c>
      <c r="U820" t="s">
        <v>2038</v>
      </c>
      <c r="V820" t="s">
        <v>2044</v>
      </c>
    </row>
    <row r="821" spans="1:22" ht="31.2" x14ac:dyDescent="0.3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5">
        <f t="shared" si="60"/>
        <v>50.662921348314605</v>
      </c>
      <c r="G821" t="s">
        <v>14</v>
      </c>
      <c r="H821">
        <v>47</v>
      </c>
      <c r="I821" s="6">
        <f t="shared" si="63"/>
        <v>95.936170212765958</v>
      </c>
      <c r="J821" t="s">
        <v>21</v>
      </c>
      <c r="K821" t="s">
        <v>22</v>
      </c>
      <c r="L821">
        <v>1</v>
      </c>
      <c r="M821" s="6">
        <f t="shared" si="64"/>
        <v>95.936170212765958</v>
      </c>
      <c r="N821">
        <v>1353736800</v>
      </c>
      <c r="O821">
        <v>1355032800</v>
      </c>
      <c r="P821" s="10">
        <f t="shared" si="61"/>
        <v>41237.25</v>
      </c>
      <c r="Q821" s="10">
        <f t="shared" si="62"/>
        <v>41252.25</v>
      </c>
      <c r="R821" t="b">
        <v>1</v>
      </c>
      <c r="S821" t="b">
        <v>0</v>
      </c>
      <c r="T821" t="s">
        <v>89</v>
      </c>
      <c r="U821" t="s">
        <v>2052</v>
      </c>
      <c r="V821" t="s">
        <v>2053</v>
      </c>
    </row>
    <row r="822" spans="1:22" ht="31.2" x14ac:dyDescent="0.3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5">
        <f t="shared" si="60"/>
        <v>800.6</v>
      </c>
      <c r="G822" t="s">
        <v>20</v>
      </c>
      <c r="H822">
        <v>279</v>
      </c>
      <c r="I822" s="6">
        <f t="shared" si="63"/>
        <v>43.043010752688176</v>
      </c>
      <c r="J822" t="s">
        <v>40</v>
      </c>
      <c r="K822" t="s">
        <v>41</v>
      </c>
      <c r="L822">
        <v>1.35</v>
      </c>
      <c r="M822" s="6">
        <f t="shared" si="64"/>
        <v>58.108064516129041</v>
      </c>
      <c r="N822">
        <v>1532840400</v>
      </c>
      <c r="O822">
        <v>1533963600</v>
      </c>
      <c r="P822" s="10">
        <f t="shared" si="61"/>
        <v>43310.208333333328</v>
      </c>
      <c r="Q822" s="10">
        <f t="shared" si="62"/>
        <v>43323.208333333328</v>
      </c>
      <c r="R822" t="b">
        <v>0</v>
      </c>
      <c r="S822" t="b">
        <v>1</v>
      </c>
      <c r="T822" t="s">
        <v>23</v>
      </c>
      <c r="U822" t="s">
        <v>2036</v>
      </c>
      <c r="V822" t="s">
        <v>2042</v>
      </c>
    </row>
    <row r="823" spans="1:22" ht="31.2" x14ac:dyDescent="0.3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5">
        <f t="shared" si="60"/>
        <v>291.28571428571428</v>
      </c>
      <c r="G823" t="s">
        <v>20</v>
      </c>
      <c r="H823">
        <v>210</v>
      </c>
      <c r="I823" s="6">
        <f t="shared" si="63"/>
        <v>67.966666666666669</v>
      </c>
      <c r="J823" t="s">
        <v>21</v>
      </c>
      <c r="K823" t="s">
        <v>22</v>
      </c>
      <c r="L823">
        <v>1</v>
      </c>
      <c r="M823" s="6">
        <f t="shared" si="64"/>
        <v>67.966666666666669</v>
      </c>
      <c r="N823">
        <v>1488261600</v>
      </c>
      <c r="O823">
        <v>1489381200</v>
      </c>
      <c r="P823" s="10">
        <f t="shared" si="61"/>
        <v>42794.25</v>
      </c>
      <c r="Q823" s="10">
        <f t="shared" si="62"/>
        <v>42807.208333333328</v>
      </c>
      <c r="R823" t="b">
        <v>0</v>
      </c>
      <c r="S823" t="b">
        <v>0</v>
      </c>
      <c r="T823" t="s">
        <v>42</v>
      </c>
      <c r="U823" t="s">
        <v>2039</v>
      </c>
      <c r="V823" t="s">
        <v>2045</v>
      </c>
    </row>
    <row r="824" spans="1:22" ht="31.2" x14ac:dyDescent="0.3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5">
        <f t="shared" si="60"/>
        <v>349.9666666666667</v>
      </c>
      <c r="G824" t="s">
        <v>20</v>
      </c>
      <c r="H824">
        <v>2100</v>
      </c>
      <c r="I824" s="6">
        <f t="shared" si="63"/>
        <v>89.991428571428571</v>
      </c>
      <c r="J824" t="s">
        <v>21</v>
      </c>
      <c r="K824" t="s">
        <v>22</v>
      </c>
      <c r="L824">
        <v>1</v>
      </c>
      <c r="M824" s="6">
        <f t="shared" si="64"/>
        <v>89.991428571428571</v>
      </c>
      <c r="N824">
        <v>1393567200</v>
      </c>
      <c r="O824">
        <v>1395032400</v>
      </c>
      <c r="P824" s="10">
        <f t="shared" si="61"/>
        <v>41698.25</v>
      </c>
      <c r="Q824" s="10">
        <f t="shared" si="62"/>
        <v>41715.208333333336</v>
      </c>
      <c r="R824" t="b">
        <v>0</v>
      </c>
      <c r="S824" t="b">
        <v>0</v>
      </c>
      <c r="T824" t="s">
        <v>23</v>
      </c>
      <c r="U824" t="s">
        <v>2036</v>
      </c>
      <c r="V824" t="s">
        <v>2042</v>
      </c>
    </row>
    <row r="825" spans="1:22" ht="31.2" x14ac:dyDescent="0.3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5">
        <f t="shared" si="60"/>
        <v>357.07317073170731</v>
      </c>
      <c r="G825" t="s">
        <v>20</v>
      </c>
      <c r="H825">
        <v>252</v>
      </c>
      <c r="I825" s="6">
        <f t="shared" si="63"/>
        <v>58.095238095238095</v>
      </c>
      <c r="J825" t="s">
        <v>21</v>
      </c>
      <c r="K825" t="s">
        <v>22</v>
      </c>
      <c r="L825">
        <v>1</v>
      </c>
      <c r="M825" s="6">
        <f t="shared" si="64"/>
        <v>58.095238095238095</v>
      </c>
      <c r="N825">
        <v>1410325200</v>
      </c>
      <c r="O825">
        <v>1412485200</v>
      </c>
      <c r="P825" s="10">
        <f t="shared" si="61"/>
        <v>41892.208333333336</v>
      </c>
      <c r="Q825" s="10">
        <f t="shared" si="62"/>
        <v>41917.208333333336</v>
      </c>
      <c r="R825" t="b">
        <v>1</v>
      </c>
      <c r="S825" t="b">
        <v>1</v>
      </c>
      <c r="T825" t="s">
        <v>23</v>
      </c>
      <c r="U825" t="s">
        <v>2036</v>
      </c>
      <c r="V825" t="s">
        <v>2042</v>
      </c>
    </row>
    <row r="826" spans="1:22" ht="31.2" x14ac:dyDescent="0.3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5">
        <f t="shared" si="60"/>
        <v>126.48941176470588</v>
      </c>
      <c r="G826" t="s">
        <v>20</v>
      </c>
      <c r="H826">
        <v>1280</v>
      </c>
      <c r="I826" s="6">
        <f t="shared" si="63"/>
        <v>83.996875000000003</v>
      </c>
      <c r="J826" t="s">
        <v>21</v>
      </c>
      <c r="K826" t="s">
        <v>22</v>
      </c>
      <c r="L826">
        <v>1</v>
      </c>
      <c r="M826" s="6">
        <f t="shared" si="64"/>
        <v>83.996875000000003</v>
      </c>
      <c r="N826">
        <v>1276923600</v>
      </c>
      <c r="O826">
        <v>1279688400</v>
      </c>
      <c r="P826" s="10">
        <f t="shared" si="61"/>
        <v>40348.208333333336</v>
      </c>
      <c r="Q826" s="10">
        <f t="shared" si="62"/>
        <v>40380.208333333336</v>
      </c>
      <c r="R826" t="b">
        <v>0</v>
      </c>
      <c r="S826" t="b">
        <v>1</v>
      </c>
      <c r="T826" t="s">
        <v>68</v>
      </c>
      <c r="U826" t="s">
        <v>2040</v>
      </c>
      <c r="V826" t="s">
        <v>2050</v>
      </c>
    </row>
    <row r="827" spans="1:22" ht="31.2" x14ac:dyDescent="0.3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5">
        <f t="shared" si="60"/>
        <v>387.5</v>
      </c>
      <c r="G827" t="s">
        <v>20</v>
      </c>
      <c r="H827">
        <v>157</v>
      </c>
      <c r="I827" s="6">
        <f t="shared" si="63"/>
        <v>88.853503184713375</v>
      </c>
      <c r="J827" t="s">
        <v>40</v>
      </c>
      <c r="K827" t="s">
        <v>41</v>
      </c>
      <c r="L827">
        <v>1.35</v>
      </c>
      <c r="M827" s="6">
        <f t="shared" si="64"/>
        <v>119.95222929936307</v>
      </c>
      <c r="N827">
        <v>1500958800</v>
      </c>
      <c r="O827">
        <v>1501995600</v>
      </c>
      <c r="P827" s="10">
        <f t="shared" si="61"/>
        <v>42941.208333333328</v>
      </c>
      <c r="Q827" s="10">
        <f t="shared" si="62"/>
        <v>42953.208333333328</v>
      </c>
      <c r="R827" t="b">
        <v>0</v>
      </c>
      <c r="S827" t="b">
        <v>0</v>
      </c>
      <c r="T827" t="s">
        <v>100</v>
      </c>
      <c r="U827" t="s">
        <v>2039</v>
      </c>
      <c r="V827" t="s">
        <v>2054</v>
      </c>
    </row>
    <row r="828" spans="1:22" ht="31.2" x14ac:dyDescent="0.3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5">
        <f t="shared" si="60"/>
        <v>457.03571428571428</v>
      </c>
      <c r="G828" t="s">
        <v>20</v>
      </c>
      <c r="H828">
        <v>194</v>
      </c>
      <c r="I828" s="6">
        <f t="shared" si="63"/>
        <v>65.963917525773198</v>
      </c>
      <c r="J828" t="s">
        <v>21</v>
      </c>
      <c r="K828" t="s">
        <v>22</v>
      </c>
      <c r="L828">
        <v>1</v>
      </c>
      <c r="M828" s="6">
        <f t="shared" si="64"/>
        <v>65.963917525773198</v>
      </c>
      <c r="N828">
        <v>1292220000</v>
      </c>
      <c r="O828">
        <v>1294639200</v>
      </c>
      <c r="P828" s="10">
        <f t="shared" si="61"/>
        <v>40525.25</v>
      </c>
      <c r="Q828" s="10">
        <f t="shared" si="62"/>
        <v>40553.25</v>
      </c>
      <c r="R828" t="b">
        <v>0</v>
      </c>
      <c r="S828" t="b">
        <v>1</v>
      </c>
      <c r="T828" t="s">
        <v>33</v>
      </c>
      <c r="U828" t="s">
        <v>2038</v>
      </c>
      <c r="V828" t="s">
        <v>2044</v>
      </c>
    </row>
    <row r="829" spans="1:22" ht="31.2" x14ac:dyDescent="0.3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5">
        <f t="shared" si="60"/>
        <v>266.69565217391306</v>
      </c>
      <c r="G829" t="s">
        <v>20</v>
      </c>
      <c r="H829">
        <v>82</v>
      </c>
      <c r="I829" s="6">
        <f t="shared" si="63"/>
        <v>74.804878048780495</v>
      </c>
      <c r="J829" t="s">
        <v>26</v>
      </c>
      <c r="K829" t="s">
        <v>27</v>
      </c>
      <c r="L829">
        <v>0.69</v>
      </c>
      <c r="M829" s="6">
        <f t="shared" si="64"/>
        <v>51.615365853658538</v>
      </c>
      <c r="N829">
        <v>1304398800</v>
      </c>
      <c r="O829">
        <v>1305435600</v>
      </c>
      <c r="P829" s="10">
        <f t="shared" si="61"/>
        <v>40666.208333333336</v>
      </c>
      <c r="Q829" s="10">
        <f t="shared" si="62"/>
        <v>40678.208333333336</v>
      </c>
      <c r="R829" t="b">
        <v>0</v>
      </c>
      <c r="S829" t="b">
        <v>1</v>
      </c>
      <c r="T829" t="s">
        <v>53</v>
      </c>
      <c r="U829" t="s">
        <v>2039</v>
      </c>
      <c r="V829" t="s">
        <v>2047</v>
      </c>
    </row>
    <row r="830" spans="1:22" ht="46.8" x14ac:dyDescent="0.3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5">
        <f t="shared" si="60"/>
        <v>69</v>
      </c>
      <c r="G830" t="s">
        <v>14</v>
      </c>
      <c r="H830">
        <v>70</v>
      </c>
      <c r="I830" s="6">
        <f t="shared" si="63"/>
        <v>69.98571428571428</v>
      </c>
      <c r="J830" t="s">
        <v>21</v>
      </c>
      <c r="K830" t="s">
        <v>22</v>
      </c>
      <c r="L830">
        <v>1</v>
      </c>
      <c r="M830" s="6">
        <f t="shared" si="64"/>
        <v>69.98571428571428</v>
      </c>
      <c r="N830">
        <v>1535432400</v>
      </c>
      <c r="O830">
        <v>1537592400</v>
      </c>
      <c r="P830" s="10">
        <f t="shared" si="61"/>
        <v>43340.208333333328</v>
      </c>
      <c r="Q830" s="10">
        <f t="shared" si="62"/>
        <v>43365.208333333328</v>
      </c>
      <c r="R830" t="b">
        <v>0</v>
      </c>
      <c r="S830" t="b">
        <v>0</v>
      </c>
      <c r="T830" t="s">
        <v>33</v>
      </c>
      <c r="U830" t="s">
        <v>2038</v>
      </c>
      <c r="V830" t="s">
        <v>2044</v>
      </c>
    </row>
    <row r="831" spans="1:22" ht="31.2" x14ac:dyDescent="0.3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5">
        <f t="shared" si="60"/>
        <v>51.34375</v>
      </c>
      <c r="G831" t="s">
        <v>14</v>
      </c>
      <c r="H831">
        <v>154</v>
      </c>
      <c r="I831" s="6">
        <f t="shared" si="63"/>
        <v>32.006493506493506</v>
      </c>
      <c r="J831" t="s">
        <v>21</v>
      </c>
      <c r="K831" t="s">
        <v>22</v>
      </c>
      <c r="L831">
        <v>1</v>
      </c>
      <c r="M831" s="6">
        <f t="shared" si="64"/>
        <v>32.006493506493506</v>
      </c>
      <c r="N831">
        <v>1433826000</v>
      </c>
      <c r="O831">
        <v>1435122000</v>
      </c>
      <c r="P831" s="10">
        <f t="shared" si="61"/>
        <v>42164.208333333328</v>
      </c>
      <c r="Q831" s="10">
        <f t="shared" si="62"/>
        <v>42179.208333333328</v>
      </c>
      <c r="R831" t="b">
        <v>0</v>
      </c>
      <c r="S831" t="b">
        <v>0</v>
      </c>
      <c r="T831" t="s">
        <v>33</v>
      </c>
      <c r="U831" t="s">
        <v>2038</v>
      </c>
      <c r="V831" t="s">
        <v>2044</v>
      </c>
    </row>
    <row r="832" spans="1:22" ht="46.8" x14ac:dyDescent="0.3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5">
        <f t="shared" si="60"/>
        <v>1.1710526315789473</v>
      </c>
      <c r="G832" t="s">
        <v>14</v>
      </c>
      <c r="H832">
        <v>22</v>
      </c>
      <c r="I832" s="6">
        <f t="shared" si="63"/>
        <v>64.727272727272734</v>
      </c>
      <c r="J832" t="s">
        <v>21</v>
      </c>
      <c r="K832" t="s">
        <v>22</v>
      </c>
      <c r="L832">
        <v>1</v>
      </c>
      <c r="M832" s="6">
        <f t="shared" si="64"/>
        <v>64.727272727272734</v>
      </c>
      <c r="N832">
        <v>1514959200</v>
      </c>
      <c r="O832">
        <v>1520056800</v>
      </c>
      <c r="P832" s="10">
        <f t="shared" si="61"/>
        <v>43103.25</v>
      </c>
      <c r="Q832" s="10">
        <f t="shared" si="62"/>
        <v>43162.25</v>
      </c>
      <c r="R832" t="b">
        <v>0</v>
      </c>
      <c r="S832" t="b">
        <v>0</v>
      </c>
      <c r="T832" t="s">
        <v>33</v>
      </c>
      <c r="U832" t="s">
        <v>2038</v>
      </c>
      <c r="V832" t="s">
        <v>2044</v>
      </c>
    </row>
    <row r="833" spans="1:22" ht="31.2" x14ac:dyDescent="0.3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5">
        <f t="shared" si="60"/>
        <v>108.97734294541709</v>
      </c>
      <c r="G833" t="s">
        <v>20</v>
      </c>
      <c r="H833">
        <v>4233</v>
      </c>
      <c r="I833" s="6">
        <f t="shared" si="63"/>
        <v>24.998110087408456</v>
      </c>
      <c r="J833" t="s">
        <v>21</v>
      </c>
      <c r="K833" t="s">
        <v>22</v>
      </c>
      <c r="L833">
        <v>1</v>
      </c>
      <c r="M833" s="6">
        <f t="shared" si="64"/>
        <v>24.998110087408456</v>
      </c>
      <c r="N833">
        <v>1332738000</v>
      </c>
      <c r="O833">
        <v>1335675600</v>
      </c>
      <c r="P833" s="10">
        <f t="shared" si="61"/>
        <v>40994.208333333336</v>
      </c>
      <c r="Q833" s="10">
        <f t="shared" si="62"/>
        <v>41028.208333333336</v>
      </c>
      <c r="R833" t="b">
        <v>0</v>
      </c>
      <c r="S833" t="b">
        <v>0</v>
      </c>
      <c r="T833" t="s">
        <v>122</v>
      </c>
      <c r="U833" t="s">
        <v>2056</v>
      </c>
      <c r="V833" t="s">
        <v>2057</v>
      </c>
    </row>
    <row r="834" spans="1:22" ht="31.2" x14ac:dyDescent="0.3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5">
        <f t="shared" ref="F834:F897" si="65">E834/D834*100</f>
        <v>315.17592592592592</v>
      </c>
      <c r="G834" t="s">
        <v>20</v>
      </c>
      <c r="H834">
        <v>1297</v>
      </c>
      <c r="I834" s="6">
        <f t="shared" si="63"/>
        <v>104.97764070932922</v>
      </c>
      <c r="J834" t="s">
        <v>36</v>
      </c>
      <c r="K834" t="s">
        <v>37</v>
      </c>
      <c r="L834">
        <v>0.15</v>
      </c>
      <c r="M834" s="6">
        <f t="shared" si="64"/>
        <v>15.746646106399382</v>
      </c>
      <c r="N834">
        <v>1445490000</v>
      </c>
      <c r="O834">
        <v>1448431200</v>
      </c>
      <c r="P834" s="10">
        <f t="shared" ref="P834:P897" si="66">(((N834/60)/60)/24)+DATE(1970,1,1)</f>
        <v>42299.208333333328</v>
      </c>
      <c r="Q834" s="10">
        <f t="shared" ref="Q834:Q897" si="67">(((O834/60)/60)/24)+DATE(1970,1,1)</f>
        <v>42333.25</v>
      </c>
      <c r="R834" t="b">
        <v>1</v>
      </c>
      <c r="S834" t="b">
        <v>0</v>
      </c>
      <c r="T834" t="s">
        <v>206</v>
      </c>
      <c r="U834" t="s">
        <v>2040</v>
      </c>
      <c r="V834" t="s">
        <v>2061</v>
      </c>
    </row>
    <row r="835" spans="1:22" ht="31.2" x14ac:dyDescent="0.3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5">
        <f t="shared" si="65"/>
        <v>157.69117647058823</v>
      </c>
      <c r="G835" t="s">
        <v>20</v>
      </c>
      <c r="H835">
        <v>165</v>
      </c>
      <c r="I835" s="6">
        <f t="shared" ref="I835:I898" si="68">IF(ISERROR(E835/H835),0,E835/H835)</f>
        <v>64.987878787878785</v>
      </c>
      <c r="J835" t="s">
        <v>36</v>
      </c>
      <c r="K835" t="s">
        <v>37</v>
      </c>
      <c r="L835">
        <v>0.15</v>
      </c>
      <c r="M835" s="6">
        <f t="shared" ref="M835:M898" si="69">I835*L835</f>
        <v>9.7481818181818181</v>
      </c>
      <c r="N835">
        <v>1297663200</v>
      </c>
      <c r="O835">
        <v>1298613600</v>
      </c>
      <c r="P835" s="10">
        <f t="shared" si="66"/>
        <v>40588.25</v>
      </c>
      <c r="Q835" s="10">
        <f t="shared" si="67"/>
        <v>40599.25</v>
      </c>
      <c r="R835" t="b">
        <v>0</v>
      </c>
      <c r="S835" t="b">
        <v>0</v>
      </c>
      <c r="T835" t="s">
        <v>206</v>
      </c>
      <c r="U835" t="s">
        <v>2040</v>
      </c>
      <c r="V835" t="s">
        <v>2061</v>
      </c>
    </row>
    <row r="836" spans="1:22" ht="31.2" x14ac:dyDescent="0.3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5">
        <f t="shared" si="65"/>
        <v>153.8082191780822</v>
      </c>
      <c r="G836" t="s">
        <v>20</v>
      </c>
      <c r="H836">
        <v>119</v>
      </c>
      <c r="I836" s="6">
        <f t="shared" si="68"/>
        <v>94.352941176470594</v>
      </c>
      <c r="J836" t="s">
        <v>21</v>
      </c>
      <c r="K836" t="s">
        <v>22</v>
      </c>
      <c r="L836">
        <v>1</v>
      </c>
      <c r="M836" s="6">
        <f t="shared" si="69"/>
        <v>94.352941176470594</v>
      </c>
      <c r="N836">
        <v>1371963600</v>
      </c>
      <c r="O836">
        <v>1372482000</v>
      </c>
      <c r="P836" s="10">
        <f t="shared" si="66"/>
        <v>41448.208333333336</v>
      </c>
      <c r="Q836" s="10">
        <f t="shared" si="67"/>
        <v>41454.208333333336</v>
      </c>
      <c r="R836" t="b">
        <v>0</v>
      </c>
      <c r="S836" t="b">
        <v>0</v>
      </c>
      <c r="T836" t="s">
        <v>33</v>
      </c>
      <c r="U836" t="s">
        <v>2038</v>
      </c>
      <c r="V836" t="s">
        <v>2044</v>
      </c>
    </row>
    <row r="837" spans="1:22" ht="31.2" x14ac:dyDescent="0.3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5">
        <f t="shared" si="65"/>
        <v>89.738979118329468</v>
      </c>
      <c r="G837" t="s">
        <v>14</v>
      </c>
      <c r="H837">
        <v>1758</v>
      </c>
      <c r="I837" s="6">
        <f t="shared" si="68"/>
        <v>44.001706484641637</v>
      </c>
      <c r="J837" t="s">
        <v>21</v>
      </c>
      <c r="K837" t="s">
        <v>22</v>
      </c>
      <c r="L837">
        <v>1</v>
      </c>
      <c r="M837" s="6">
        <f t="shared" si="69"/>
        <v>44.001706484641637</v>
      </c>
      <c r="N837">
        <v>1425103200</v>
      </c>
      <c r="O837">
        <v>1425621600</v>
      </c>
      <c r="P837" s="10">
        <f t="shared" si="66"/>
        <v>42063.25</v>
      </c>
      <c r="Q837" s="10">
        <f t="shared" si="67"/>
        <v>42069.25</v>
      </c>
      <c r="R837" t="b">
        <v>0</v>
      </c>
      <c r="S837" t="b">
        <v>0</v>
      </c>
      <c r="T837" t="s">
        <v>28</v>
      </c>
      <c r="U837" t="s">
        <v>2037</v>
      </c>
      <c r="V837" t="s">
        <v>2043</v>
      </c>
    </row>
    <row r="838" spans="1:22" ht="31.2" x14ac:dyDescent="0.3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5">
        <f t="shared" si="65"/>
        <v>75.135802469135797</v>
      </c>
      <c r="G838" t="s">
        <v>14</v>
      </c>
      <c r="H838">
        <v>94</v>
      </c>
      <c r="I838" s="6">
        <f t="shared" si="68"/>
        <v>64.744680851063833</v>
      </c>
      <c r="J838" t="s">
        <v>21</v>
      </c>
      <c r="K838" t="s">
        <v>22</v>
      </c>
      <c r="L838">
        <v>1</v>
      </c>
      <c r="M838" s="6">
        <f t="shared" si="69"/>
        <v>64.744680851063833</v>
      </c>
      <c r="N838">
        <v>1265349600</v>
      </c>
      <c r="O838">
        <v>1266300000</v>
      </c>
      <c r="P838" s="10">
        <f t="shared" si="66"/>
        <v>40214.25</v>
      </c>
      <c r="Q838" s="10">
        <f t="shared" si="67"/>
        <v>40225.25</v>
      </c>
      <c r="R838" t="b">
        <v>0</v>
      </c>
      <c r="S838" t="b">
        <v>0</v>
      </c>
      <c r="T838" t="s">
        <v>60</v>
      </c>
      <c r="U838" t="s">
        <v>2036</v>
      </c>
      <c r="V838" t="s">
        <v>2048</v>
      </c>
    </row>
    <row r="839" spans="1:22" ht="31.2" x14ac:dyDescent="0.3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5">
        <f t="shared" si="65"/>
        <v>852.88135593220341</v>
      </c>
      <c r="G839" t="s">
        <v>20</v>
      </c>
      <c r="H839">
        <v>1797</v>
      </c>
      <c r="I839" s="6">
        <f t="shared" si="68"/>
        <v>84.00667779632721</v>
      </c>
      <c r="J839" t="s">
        <v>21</v>
      </c>
      <c r="K839" t="s">
        <v>22</v>
      </c>
      <c r="L839">
        <v>1</v>
      </c>
      <c r="M839" s="6">
        <f t="shared" si="69"/>
        <v>84.00667779632721</v>
      </c>
      <c r="N839">
        <v>1301202000</v>
      </c>
      <c r="O839">
        <v>1305867600</v>
      </c>
      <c r="P839" s="10">
        <f t="shared" si="66"/>
        <v>40629.208333333336</v>
      </c>
      <c r="Q839" s="10">
        <f t="shared" si="67"/>
        <v>40683.208333333336</v>
      </c>
      <c r="R839" t="b">
        <v>0</v>
      </c>
      <c r="S839" t="b">
        <v>0</v>
      </c>
      <c r="T839" t="s">
        <v>159</v>
      </c>
      <c r="U839" t="s">
        <v>2036</v>
      </c>
      <c r="V839" t="s">
        <v>2060</v>
      </c>
    </row>
    <row r="840" spans="1:22" ht="31.2" x14ac:dyDescent="0.3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5">
        <f t="shared" si="65"/>
        <v>138.90625</v>
      </c>
      <c r="G840" t="s">
        <v>20</v>
      </c>
      <c r="H840">
        <v>261</v>
      </c>
      <c r="I840" s="6">
        <f t="shared" si="68"/>
        <v>34.061302681992338</v>
      </c>
      <c r="J840" t="s">
        <v>21</v>
      </c>
      <c r="K840" t="s">
        <v>22</v>
      </c>
      <c r="L840">
        <v>1</v>
      </c>
      <c r="M840" s="6">
        <f t="shared" si="69"/>
        <v>34.061302681992338</v>
      </c>
      <c r="N840">
        <v>1538024400</v>
      </c>
      <c r="O840">
        <v>1538802000</v>
      </c>
      <c r="P840" s="10">
        <f t="shared" si="66"/>
        <v>43370.208333333328</v>
      </c>
      <c r="Q840" s="10">
        <f t="shared" si="67"/>
        <v>43379.208333333328</v>
      </c>
      <c r="R840" t="b">
        <v>0</v>
      </c>
      <c r="S840" t="b">
        <v>0</v>
      </c>
      <c r="T840" t="s">
        <v>33</v>
      </c>
      <c r="U840" t="s">
        <v>2038</v>
      </c>
      <c r="V840" t="s">
        <v>2044</v>
      </c>
    </row>
    <row r="841" spans="1:22" ht="31.2" x14ac:dyDescent="0.3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5">
        <f t="shared" si="65"/>
        <v>190.18181818181819</v>
      </c>
      <c r="G841" t="s">
        <v>20</v>
      </c>
      <c r="H841">
        <v>157</v>
      </c>
      <c r="I841" s="6">
        <f t="shared" si="68"/>
        <v>93.273885350318466</v>
      </c>
      <c r="J841" t="s">
        <v>21</v>
      </c>
      <c r="K841" t="s">
        <v>22</v>
      </c>
      <c r="L841">
        <v>1</v>
      </c>
      <c r="M841" s="6">
        <f t="shared" si="69"/>
        <v>93.273885350318466</v>
      </c>
      <c r="N841">
        <v>1395032400</v>
      </c>
      <c r="O841">
        <v>1398920400</v>
      </c>
      <c r="P841" s="10">
        <f t="shared" si="66"/>
        <v>41715.208333333336</v>
      </c>
      <c r="Q841" s="10">
        <f t="shared" si="67"/>
        <v>41760.208333333336</v>
      </c>
      <c r="R841" t="b">
        <v>0</v>
      </c>
      <c r="S841" t="b">
        <v>1</v>
      </c>
      <c r="T841" t="s">
        <v>42</v>
      </c>
      <c r="U841" t="s">
        <v>2039</v>
      </c>
      <c r="V841" t="s">
        <v>2045</v>
      </c>
    </row>
    <row r="842" spans="1:22" ht="31.2" x14ac:dyDescent="0.3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5">
        <f t="shared" si="65"/>
        <v>100.24333619948409</v>
      </c>
      <c r="G842" t="s">
        <v>20</v>
      </c>
      <c r="H842">
        <v>3533</v>
      </c>
      <c r="I842" s="6">
        <f t="shared" si="68"/>
        <v>32.998301726577978</v>
      </c>
      <c r="J842" t="s">
        <v>21</v>
      </c>
      <c r="K842" t="s">
        <v>22</v>
      </c>
      <c r="L842">
        <v>1</v>
      </c>
      <c r="M842" s="6">
        <f t="shared" si="69"/>
        <v>32.998301726577978</v>
      </c>
      <c r="N842">
        <v>1405486800</v>
      </c>
      <c r="O842">
        <v>1405659600</v>
      </c>
      <c r="P842" s="10">
        <f t="shared" si="66"/>
        <v>41836.208333333336</v>
      </c>
      <c r="Q842" s="10">
        <f t="shared" si="67"/>
        <v>41838.208333333336</v>
      </c>
      <c r="R842" t="b">
        <v>0</v>
      </c>
      <c r="S842" t="b">
        <v>1</v>
      </c>
      <c r="T842" t="s">
        <v>33</v>
      </c>
      <c r="U842" t="s">
        <v>2038</v>
      </c>
      <c r="V842" t="s">
        <v>2044</v>
      </c>
    </row>
    <row r="843" spans="1:22" ht="31.2" x14ac:dyDescent="0.3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5">
        <f t="shared" si="65"/>
        <v>142.75824175824175</v>
      </c>
      <c r="G843" t="s">
        <v>20</v>
      </c>
      <c r="H843">
        <v>155</v>
      </c>
      <c r="I843" s="6">
        <f t="shared" si="68"/>
        <v>83.812903225806451</v>
      </c>
      <c r="J843" t="s">
        <v>21</v>
      </c>
      <c r="K843" t="s">
        <v>22</v>
      </c>
      <c r="L843">
        <v>1</v>
      </c>
      <c r="M843" s="6">
        <f t="shared" si="69"/>
        <v>83.812903225806451</v>
      </c>
      <c r="N843">
        <v>1455861600</v>
      </c>
      <c r="O843">
        <v>1457244000</v>
      </c>
      <c r="P843" s="10">
        <f t="shared" si="66"/>
        <v>42419.25</v>
      </c>
      <c r="Q843" s="10">
        <f t="shared" si="67"/>
        <v>42435.25</v>
      </c>
      <c r="R843" t="b">
        <v>0</v>
      </c>
      <c r="S843" t="b">
        <v>0</v>
      </c>
      <c r="T843" t="s">
        <v>28</v>
      </c>
      <c r="U843" t="s">
        <v>2037</v>
      </c>
      <c r="V843" t="s">
        <v>2043</v>
      </c>
    </row>
    <row r="844" spans="1:22" ht="31.2" x14ac:dyDescent="0.3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5">
        <f t="shared" si="65"/>
        <v>563.13333333333333</v>
      </c>
      <c r="G844" t="s">
        <v>20</v>
      </c>
      <c r="H844">
        <v>132</v>
      </c>
      <c r="I844" s="6">
        <f t="shared" si="68"/>
        <v>63.992424242424242</v>
      </c>
      <c r="J844" t="s">
        <v>107</v>
      </c>
      <c r="K844" t="s">
        <v>108</v>
      </c>
      <c r="L844">
        <v>1.1200000000000001</v>
      </c>
      <c r="M844" s="6">
        <f t="shared" si="69"/>
        <v>71.671515151515152</v>
      </c>
      <c r="N844">
        <v>1529038800</v>
      </c>
      <c r="O844">
        <v>1529298000</v>
      </c>
      <c r="P844" s="10">
        <f t="shared" si="66"/>
        <v>43266.208333333328</v>
      </c>
      <c r="Q844" s="10">
        <f t="shared" si="67"/>
        <v>43269.208333333328</v>
      </c>
      <c r="R844" t="b">
        <v>0</v>
      </c>
      <c r="S844" t="b">
        <v>0</v>
      </c>
      <c r="T844" t="s">
        <v>65</v>
      </c>
      <c r="U844" t="s">
        <v>2037</v>
      </c>
      <c r="V844" t="s">
        <v>2049</v>
      </c>
    </row>
    <row r="845" spans="1:22" ht="31.2" x14ac:dyDescent="0.3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5">
        <f t="shared" si="65"/>
        <v>30.715909090909086</v>
      </c>
      <c r="G845" t="s">
        <v>14</v>
      </c>
      <c r="H845">
        <v>33</v>
      </c>
      <c r="I845" s="6">
        <f t="shared" si="68"/>
        <v>81.909090909090907</v>
      </c>
      <c r="J845" t="s">
        <v>21</v>
      </c>
      <c r="K845" t="s">
        <v>22</v>
      </c>
      <c r="L845">
        <v>1</v>
      </c>
      <c r="M845" s="6">
        <f t="shared" si="69"/>
        <v>81.909090909090907</v>
      </c>
      <c r="N845">
        <v>1535259600</v>
      </c>
      <c r="O845">
        <v>1535778000</v>
      </c>
      <c r="P845" s="10">
        <f t="shared" si="66"/>
        <v>43338.208333333328</v>
      </c>
      <c r="Q845" s="10">
        <f t="shared" si="67"/>
        <v>43344.208333333328</v>
      </c>
      <c r="R845" t="b">
        <v>0</v>
      </c>
      <c r="S845" t="b">
        <v>0</v>
      </c>
      <c r="T845" t="s">
        <v>122</v>
      </c>
      <c r="U845" t="s">
        <v>2056</v>
      </c>
      <c r="V845" t="s">
        <v>2057</v>
      </c>
    </row>
    <row r="846" spans="1:22" ht="31.2" x14ac:dyDescent="0.3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5">
        <f t="shared" si="65"/>
        <v>99.39772727272728</v>
      </c>
      <c r="G846" t="s">
        <v>74</v>
      </c>
      <c r="H846">
        <v>94</v>
      </c>
      <c r="I846" s="6">
        <f t="shared" si="68"/>
        <v>93.053191489361708</v>
      </c>
      <c r="J846" t="s">
        <v>21</v>
      </c>
      <c r="K846" t="s">
        <v>22</v>
      </c>
      <c r="L846">
        <v>1</v>
      </c>
      <c r="M846" s="6">
        <f t="shared" si="69"/>
        <v>93.053191489361708</v>
      </c>
      <c r="N846">
        <v>1327212000</v>
      </c>
      <c r="O846">
        <v>1327471200</v>
      </c>
      <c r="P846" s="10">
        <f t="shared" si="66"/>
        <v>40930.25</v>
      </c>
      <c r="Q846" s="10">
        <f t="shared" si="67"/>
        <v>40933.25</v>
      </c>
      <c r="R846" t="b">
        <v>0</v>
      </c>
      <c r="S846" t="b">
        <v>0</v>
      </c>
      <c r="T846" t="s">
        <v>42</v>
      </c>
      <c r="U846" t="s">
        <v>2039</v>
      </c>
      <c r="V846" t="s">
        <v>2045</v>
      </c>
    </row>
    <row r="847" spans="1:22" ht="31.2" x14ac:dyDescent="0.3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5">
        <f t="shared" si="65"/>
        <v>197.54935622317598</v>
      </c>
      <c r="G847" t="s">
        <v>20</v>
      </c>
      <c r="H847">
        <v>1354</v>
      </c>
      <c r="I847" s="6">
        <f t="shared" si="68"/>
        <v>101.98449039881831</v>
      </c>
      <c r="J847" t="s">
        <v>40</v>
      </c>
      <c r="K847" t="s">
        <v>41</v>
      </c>
      <c r="L847">
        <v>1.35</v>
      </c>
      <c r="M847" s="6">
        <f t="shared" si="69"/>
        <v>137.67906203840474</v>
      </c>
      <c r="N847">
        <v>1526360400</v>
      </c>
      <c r="O847">
        <v>1529557200</v>
      </c>
      <c r="P847" s="10">
        <f t="shared" si="66"/>
        <v>43235.208333333328</v>
      </c>
      <c r="Q847" s="10">
        <f t="shared" si="67"/>
        <v>43272.208333333328</v>
      </c>
      <c r="R847" t="b">
        <v>0</v>
      </c>
      <c r="S847" t="b">
        <v>0</v>
      </c>
      <c r="T847" t="s">
        <v>28</v>
      </c>
      <c r="U847" t="s">
        <v>2037</v>
      </c>
      <c r="V847" t="s">
        <v>2043</v>
      </c>
    </row>
    <row r="848" spans="1:22" ht="31.2" x14ac:dyDescent="0.3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5">
        <f t="shared" si="65"/>
        <v>508.5</v>
      </c>
      <c r="G848" t="s">
        <v>20</v>
      </c>
      <c r="H848">
        <v>48</v>
      </c>
      <c r="I848" s="6">
        <f t="shared" si="68"/>
        <v>105.9375</v>
      </c>
      <c r="J848" t="s">
        <v>21</v>
      </c>
      <c r="K848" t="s">
        <v>22</v>
      </c>
      <c r="L848">
        <v>1</v>
      </c>
      <c r="M848" s="6">
        <f t="shared" si="69"/>
        <v>105.9375</v>
      </c>
      <c r="N848">
        <v>1532149200</v>
      </c>
      <c r="O848">
        <v>1535259600</v>
      </c>
      <c r="P848" s="10">
        <f t="shared" si="66"/>
        <v>43302.208333333328</v>
      </c>
      <c r="Q848" s="10">
        <f t="shared" si="67"/>
        <v>43338.208333333328</v>
      </c>
      <c r="R848" t="b">
        <v>1</v>
      </c>
      <c r="S848" t="b">
        <v>1</v>
      </c>
      <c r="T848" t="s">
        <v>28</v>
      </c>
      <c r="U848" t="s">
        <v>2037</v>
      </c>
      <c r="V848" t="s">
        <v>2043</v>
      </c>
    </row>
    <row r="849" spans="1:22" ht="31.2" x14ac:dyDescent="0.3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5">
        <f t="shared" si="65"/>
        <v>237.74468085106383</v>
      </c>
      <c r="G849" t="s">
        <v>20</v>
      </c>
      <c r="H849">
        <v>110</v>
      </c>
      <c r="I849" s="6">
        <f t="shared" si="68"/>
        <v>101.58181818181818</v>
      </c>
      <c r="J849" t="s">
        <v>21</v>
      </c>
      <c r="K849" t="s">
        <v>22</v>
      </c>
      <c r="L849">
        <v>1</v>
      </c>
      <c r="M849" s="6">
        <f t="shared" si="69"/>
        <v>101.58181818181818</v>
      </c>
      <c r="N849">
        <v>1515304800</v>
      </c>
      <c r="O849">
        <v>1515564000</v>
      </c>
      <c r="P849" s="10">
        <f t="shared" si="66"/>
        <v>43107.25</v>
      </c>
      <c r="Q849" s="10">
        <f t="shared" si="67"/>
        <v>43110.25</v>
      </c>
      <c r="R849" t="b">
        <v>0</v>
      </c>
      <c r="S849" t="b">
        <v>0</v>
      </c>
      <c r="T849" t="s">
        <v>17</v>
      </c>
      <c r="U849" t="s">
        <v>2035</v>
      </c>
      <c r="V849" t="s">
        <v>2041</v>
      </c>
    </row>
    <row r="850" spans="1:22" ht="31.2" x14ac:dyDescent="0.3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5">
        <f t="shared" si="65"/>
        <v>338.46875</v>
      </c>
      <c r="G850" t="s">
        <v>20</v>
      </c>
      <c r="H850">
        <v>172</v>
      </c>
      <c r="I850" s="6">
        <f t="shared" si="68"/>
        <v>62.970930232558139</v>
      </c>
      <c r="J850" t="s">
        <v>21</v>
      </c>
      <c r="K850" t="s">
        <v>22</v>
      </c>
      <c r="L850">
        <v>1</v>
      </c>
      <c r="M850" s="6">
        <f t="shared" si="69"/>
        <v>62.970930232558139</v>
      </c>
      <c r="N850">
        <v>1276318800</v>
      </c>
      <c r="O850">
        <v>1277096400</v>
      </c>
      <c r="P850" s="10">
        <f t="shared" si="66"/>
        <v>40341.208333333336</v>
      </c>
      <c r="Q850" s="10">
        <f t="shared" si="67"/>
        <v>40350.208333333336</v>
      </c>
      <c r="R850" t="b">
        <v>0</v>
      </c>
      <c r="S850" t="b">
        <v>0</v>
      </c>
      <c r="T850" t="s">
        <v>53</v>
      </c>
      <c r="U850" t="s">
        <v>2039</v>
      </c>
      <c r="V850" t="s">
        <v>2047</v>
      </c>
    </row>
    <row r="851" spans="1:22" ht="31.2" x14ac:dyDescent="0.3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5">
        <f t="shared" si="65"/>
        <v>133.08955223880596</v>
      </c>
      <c r="G851" t="s">
        <v>20</v>
      </c>
      <c r="H851">
        <v>307</v>
      </c>
      <c r="I851" s="6">
        <f t="shared" si="68"/>
        <v>29.045602605863191</v>
      </c>
      <c r="J851" t="s">
        <v>21</v>
      </c>
      <c r="K851" t="s">
        <v>22</v>
      </c>
      <c r="L851">
        <v>1</v>
      </c>
      <c r="M851" s="6">
        <f t="shared" si="69"/>
        <v>29.045602605863191</v>
      </c>
      <c r="N851">
        <v>1328767200</v>
      </c>
      <c r="O851">
        <v>1329026400</v>
      </c>
      <c r="P851" s="10">
        <f t="shared" si="66"/>
        <v>40948.25</v>
      </c>
      <c r="Q851" s="10">
        <f t="shared" si="67"/>
        <v>40951.25</v>
      </c>
      <c r="R851" t="b">
        <v>0</v>
      </c>
      <c r="S851" t="b">
        <v>1</v>
      </c>
      <c r="T851" t="s">
        <v>60</v>
      </c>
      <c r="U851" t="s">
        <v>2036</v>
      </c>
      <c r="V851" t="s">
        <v>2048</v>
      </c>
    </row>
    <row r="852" spans="1:22" ht="31.2" x14ac:dyDescent="0.3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5">
        <f t="shared" si="65"/>
        <v>1</v>
      </c>
      <c r="G852" t="s">
        <v>14</v>
      </c>
      <c r="H852">
        <v>1</v>
      </c>
      <c r="I852" s="6">
        <f t="shared" si="68"/>
        <v>1</v>
      </c>
      <c r="J852" t="s">
        <v>21</v>
      </c>
      <c r="K852" t="s">
        <v>22</v>
      </c>
      <c r="L852">
        <v>1</v>
      </c>
      <c r="M852" s="6">
        <f t="shared" si="69"/>
        <v>1</v>
      </c>
      <c r="N852">
        <v>1321682400</v>
      </c>
      <c r="O852">
        <v>1322978400</v>
      </c>
      <c r="P852" s="10">
        <f t="shared" si="66"/>
        <v>40866.25</v>
      </c>
      <c r="Q852" s="10">
        <f t="shared" si="67"/>
        <v>40881.25</v>
      </c>
      <c r="R852" t="b">
        <v>1</v>
      </c>
      <c r="S852" t="b">
        <v>0</v>
      </c>
      <c r="T852" t="s">
        <v>23</v>
      </c>
      <c r="U852" t="s">
        <v>2036</v>
      </c>
      <c r="V852" t="s">
        <v>2042</v>
      </c>
    </row>
    <row r="853" spans="1:22" ht="31.2" x14ac:dyDescent="0.3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5">
        <f t="shared" si="65"/>
        <v>207.79999999999998</v>
      </c>
      <c r="G853" t="s">
        <v>20</v>
      </c>
      <c r="H853">
        <v>160</v>
      </c>
      <c r="I853" s="6">
        <f t="shared" si="68"/>
        <v>77.924999999999997</v>
      </c>
      <c r="J853" t="s">
        <v>21</v>
      </c>
      <c r="K853" t="s">
        <v>22</v>
      </c>
      <c r="L853">
        <v>1</v>
      </c>
      <c r="M853" s="6">
        <f t="shared" si="69"/>
        <v>77.924999999999997</v>
      </c>
      <c r="N853">
        <v>1335934800</v>
      </c>
      <c r="O853">
        <v>1338786000</v>
      </c>
      <c r="P853" s="10">
        <f t="shared" si="66"/>
        <v>41031.208333333336</v>
      </c>
      <c r="Q853" s="10">
        <f t="shared" si="67"/>
        <v>41064.208333333336</v>
      </c>
      <c r="R853" t="b">
        <v>0</v>
      </c>
      <c r="S853" t="b">
        <v>0</v>
      </c>
      <c r="T853" t="s">
        <v>50</v>
      </c>
      <c r="U853" t="s">
        <v>2036</v>
      </c>
      <c r="V853" t="s">
        <v>2046</v>
      </c>
    </row>
    <row r="854" spans="1:22" ht="31.2" x14ac:dyDescent="0.3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5">
        <f t="shared" si="65"/>
        <v>51.122448979591837</v>
      </c>
      <c r="G854" t="s">
        <v>14</v>
      </c>
      <c r="H854">
        <v>31</v>
      </c>
      <c r="I854" s="6">
        <f t="shared" si="68"/>
        <v>80.806451612903231</v>
      </c>
      <c r="J854" t="s">
        <v>21</v>
      </c>
      <c r="K854" t="s">
        <v>22</v>
      </c>
      <c r="L854">
        <v>1</v>
      </c>
      <c r="M854" s="6">
        <f t="shared" si="69"/>
        <v>80.806451612903231</v>
      </c>
      <c r="N854">
        <v>1310792400</v>
      </c>
      <c r="O854">
        <v>1311656400</v>
      </c>
      <c r="P854" s="10">
        <f t="shared" si="66"/>
        <v>40740.208333333336</v>
      </c>
      <c r="Q854" s="10">
        <f t="shared" si="67"/>
        <v>40750.208333333336</v>
      </c>
      <c r="R854" t="b">
        <v>0</v>
      </c>
      <c r="S854" t="b">
        <v>1</v>
      </c>
      <c r="T854" t="s">
        <v>89</v>
      </c>
      <c r="U854" t="s">
        <v>2052</v>
      </c>
      <c r="V854" t="s">
        <v>2053</v>
      </c>
    </row>
    <row r="855" spans="1:22" ht="31.2" x14ac:dyDescent="0.3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5">
        <f t="shared" si="65"/>
        <v>652.05847953216369</v>
      </c>
      <c r="G855" t="s">
        <v>20</v>
      </c>
      <c r="H855">
        <v>1467</v>
      </c>
      <c r="I855" s="6">
        <f t="shared" si="68"/>
        <v>76.006816632583508</v>
      </c>
      <c r="J855" t="s">
        <v>15</v>
      </c>
      <c r="K855" t="s">
        <v>16</v>
      </c>
      <c r="L855">
        <v>0.74</v>
      </c>
      <c r="M855" s="6">
        <f t="shared" si="69"/>
        <v>56.245044308111794</v>
      </c>
      <c r="N855">
        <v>1308546000</v>
      </c>
      <c r="O855">
        <v>1308978000</v>
      </c>
      <c r="P855" s="10">
        <f t="shared" si="66"/>
        <v>40714.208333333336</v>
      </c>
      <c r="Q855" s="10">
        <f t="shared" si="67"/>
        <v>40719.208333333336</v>
      </c>
      <c r="R855" t="b">
        <v>0</v>
      </c>
      <c r="S855" t="b">
        <v>1</v>
      </c>
      <c r="T855" t="s">
        <v>60</v>
      </c>
      <c r="U855" t="s">
        <v>2036</v>
      </c>
      <c r="V855" t="s">
        <v>2048</v>
      </c>
    </row>
    <row r="856" spans="1:22" ht="31.2" x14ac:dyDescent="0.3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5">
        <f t="shared" si="65"/>
        <v>113.63099415204678</v>
      </c>
      <c r="G856" t="s">
        <v>20</v>
      </c>
      <c r="H856">
        <v>2662</v>
      </c>
      <c r="I856" s="6">
        <f t="shared" si="68"/>
        <v>72.993613824192337</v>
      </c>
      <c r="J856" t="s">
        <v>15</v>
      </c>
      <c r="K856" t="s">
        <v>16</v>
      </c>
      <c r="L856">
        <v>0.74</v>
      </c>
      <c r="M856" s="6">
        <f t="shared" si="69"/>
        <v>54.015274229902332</v>
      </c>
      <c r="N856">
        <v>1574056800</v>
      </c>
      <c r="O856">
        <v>1576389600</v>
      </c>
      <c r="P856" s="10">
        <f t="shared" si="66"/>
        <v>43787.25</v>
      </c>
      <c r="Q856" s="10">
        <f t="shared" si="67"/>
        <v>43814.25</v>
      </c>
      <c r="R856" t="b">
        <v>0</v>
      </c>
      <c r="S856" t="b">
        <v>0</v>
      </c>
      <c r="T856" t="s">
        <v>119</v>
      </c>
      <c r="U856" t="s">
        <v>2040</v>
      </c>
      <c r="V856" t="s">
        <v>2055</v>
      </c>
    </row>
    <row r="857" spans="1:22" ht="31.2" x14ac:dyDescent="0.3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5">
        <f t="shared" si="65"/>
        <v>102.37606837606839</v>
      </c>
      <c r="G857" t="s">
        <v>20</v>
      </c>
      <c r="H857">
        <v>452</v>
      </c>
      <c r="I857" s="6">
        <f t="shared" si="68"/>
        <v>53</v>
      </c>
      <c r="J857" t="s">
        <v>26</v>
      </c>
      <c r="K857" t="s">
        <v>27</v>
      </c>
      <c r="L857">
        <v>0.69</v>
      </c>
      <c r="M857" s="6">
        <f t="shared" si="69"/>
        <v>36.57</v>
      </c>
      <c r="N857">
        <v>1308373200</v>
      </c>
      <c r="O857">
        <v>1311051600</v>
      </c>
      <c r="P857" s="10">
        <f t="shared" si="66"/>
        <v>40712.208333333336</v>
      </c>
      <c r="Q857" s="10">
        <f t="shared" si="67"/>
        <v>40743.208333333336</v>
      </c>
      <c r="R857" t="b">
        <v>0</v>
      </c>
      <c r="S857" t="b">
        <v>0</v>
      </c>
      <c r="T857" t="s">
        <v>33</v>
      </c>
      <c r="U857" t="s">
        <v>2038</v>
      </c>
      <c r="V857" t="s">
        <v>2044</v>
      </c>
    </row>
    <row r="858" spans="1:22" ht="31.2" x14ac:dyDescent="0.3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5">
        <f t="shared" si="65"/>
        <v>356.58333333333331</v>
      </c>
      <c r="G858" t="s">
        <v>20</v>
      </c>
      <c r="H858">
        <v>158</v>
      </c>
      <c r="I858" s="6">
        <f t="shared" si="68"/>
        <v>54.164556962025316</v>
      </c>
      <c r="J858" t="s">
        <v>21</v>
      </c>
      <c r="K858" t="s">
        <v>22</v>
      </c>
      <c r="L858">
        <v>1</v>
      </c>
      <c r="M858" s="6">
        <f t="shared" si="69"/>
        <v>54.164556962025316</v>
      </c>
      <c r="N858">
        <v>1335243600</v>
      </c>
      <c r="O858">
        <v>1336712400</v>
      </c>
      <c r="P858" s="10">
        <f t="shared" si="66"/>
        <v>41023.208333333336</v>
      </c>
      <c r="Q858" s="10">
        <f t="shared" si="67"/>
        <v>41040.208333333336</v>
      </c>
      <c r="R858" t="b">
        <v>0</v>
      </c>
      <c r="S858" t="b">
        <v>0</v>
      </c>
      <c r="T858" t="s">
        <v>17</v>
      </c>
      <c r="U858" t="s">
        <v>2035</v>
      </c>
      <c r="V858" t="s">
        <v>2041</v>
      </c>
    </row>
    <row r="859" spans="1:22" ht="31.2" x14ac:dyDescent="0.3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5">
        <f t="shared" si="65"/>
        <v>139.86792452830187</v>
      </c>
      <c r="G859" t="s">
        <v>20</v>
      </c>
      <c r="H859">
        <v>225</v>
      </c>
      <c r="I859" s="6">
        <f t="shared" si="68"/>
        <v>32.946666666666665</v>
      </c>
      <c r="J859" t="s">
        <v>98</v>
      </c>
      <c r="K859" t="s">
        <v>99</v>
      </c>
      <c r="L859">
        <v>1.2</v>
      </c>
      <c r="M859" s="6">
        <f t="shared" si="69"/>
        <v>39.535999999999994</v>
      </c>
      <c r="N859">
        <v>1328421600</v>
      </c>
      <c r="O859">
        <v>1330408800</v>
      </c>
      <c r="P859" s="10">
        <f t="shared" si="66"/>
        <v>40944.25</v>
      </c>
      <c r="Q859" s="10">
        <f t="shared" si="67"/>
        <v>40967.25</v>
      </c>
      <c r="R859" t="b">
        <v>1</v>
      </c>
      <c r="S859" t="b">
        <v>0</v>
      </c>
      <c r="T859" t="s">
        <v>100</v>
      </c>
      <c r="U859" t="s">
        <v>2039</v>
      </c>
      <c r="V859" t="s">
        <v>2054</v>
      </c>
    </row>
    <row r="860" spans="1:22" ht="31.2" x14ac:dyDescent="0.3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5">
        <f t="shared" si="65"/>
        <v>69.45</v>
      </c>
      <c r="G860" t="s">
        <v>14</v>
      </c>
      <c r="H860">
        <v>35</v>
      </c>
      <c r="I860" s="6">
        <f t="shared" si="68"/>
        <v>79.371428571428567</v>
      </c>
      <c r="J860" t="s">
        <v>21</v>
      </c>
      <c r="K860" t="s">
        <v>22</v>
      </c>
      <c r="L860">
        <v>1</v>
      </c>
      <c r="M860" s="6">
        <f t="shared" si="69"/>
        <v>79.371428571428567</v>
      </c>
      <c r="N860">
        <v>1524286800</v>
      </c>
      <c r="O860">
        <v>1524891600</v>
      </c>
      <c r="P860" s="10">
        <f t="shared" si="66"/>
        <v>43211.208333333328</v>
      </c>
      <c r="Q860" s="10">
        <f t="shared" si="67"/>
        <v>43218.208333333328</v>
      </c>
      <c r="R860" t="b">
        <v>1</v>
      </c>
      <c r="S860" t="b">
        <v>0</v>
      </c>
      <c r="T860" t="s">
        <v>17</v>
      </c>
      <c r="U860" t="s">
        <v>2035</v>
      </c>
      <c r="V860" t="s">
        <v>2041</v>
      </c>
    </row>
    <row r="861" spans="1:22" ht="31.2" x14ac:dyDescent="0.3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5">
        <f t="shared" si="65"/>
        <v>35.534246575342465</v>
      </c>
      <c r="G861" t="s">
        <v>14</v>
      </c>
      <c r="H861">
        <v>63</v>
      </c>
      <c r="I861" s="6">
        <f t="shared" si="68"/>
        <v>41.174603174603178</v>
      </c>
      <c r="J861" t="s">
        <v>21</v>
      </c>
      <c r="K861" t="s">
        <v>22</v>
      </c>
      <c r="L861">
        <v>1</v>
      </c>
      <c r="M861" s="6">
        <f t="shared" si="69"/>
        <v>41.174603174603178</v>
      </c>
      <c r="N861">
        <v>1362117600</v>
      </c>
      <c r="O861">
        <v>1363669200</v>
      </c>
      <c r="P861" s="10">
        <f t="shared" si="66"/>
        <v>41334.25</v>
      </c>
      <c r="Q861" s="10">
        <f t="shared" si="67"/>
        <v>41352.208333333336</v>
      </c>
      <c r="R861" t="b">
        <v>0</v>
      </c>
      <c r="S861" t="b">
        <v>1</v>
      </c>
      <c r="T861" t="s">
        <v>33</v>
      </c>
      <c r="U861" t="s">
        <v>2038</v>
      </c>
      <c r="V861" t="s">
        <v>2044</v>
      </c>
    </row>
    <row r="862" spans="1:22" ht="31.2" x14ac:dyDescent="0.3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5">
        <f t="shared" si="65"/>
        <v>251.65</v>
      </c>
      <c r="G862" t="s">
        <v>20</v>
      </c>
      <c r="H862">
        <v>65</v>
      </c>
      <c r="I862" s="6">
        <f t="shared" si="68"/>
        <v>77.430769230769229</v>
      </c>
      <c r="J862" t="s">
        <v>21</v>
      </c>
      <c r="K862" t="s">
        <v>22</v>
      </c>
      <c r="L862">
        <v>1</v>
      </c>
      <c r="M862" s="6">
        <f t="shared" si="69"/>
        <v>77.430769230769229</v>
      </c>
      <c r="N862">
        <v>1550556000</v>
      </c>
      <c r="O862">
        <v>1551420000</v>
      </c>
      <c r="P862" s="10">
        <f t="shared" si="66"/>
        <v>43515.25</v>
      </c>
      <c r="Q862" s="10">
        <f t="shared" si="67"/>
        <v>43525.25</v>
      </c>
      <c r="R862" t="b">
        <v>0</v>
      </c>
      <c r="S862" t="b">
        <v>1</v>
      </c>
      <c r="T862" t="s">
        <v>65</v>
      </c>
      <c r="U862" t="s">
        <v>2037</v>
      </c>
      <c r="V862" t="s">
        <v>2049</v>
      </c>
    </row>
    <row r="863" spans="1:22" ht="31.2" x14ac:dyDescent="0.3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5">
        <f t="shared" si="65"/>
        <v>105.87500000000001</v>
      </c>
      <c r="G863" t="s">
        <v>20</v>
      </c>
      <c r="H863">
        <v>163</v>
      </c>
      <c r="I863" s="6">
        <f t="shared" si="68"/>
        <v>57.159509202453989</v>
      </c>
      <c r="J863" t="s">
        <v>21</v>
      </c>
      <c r="K863" t="s">
        <v>22</v>
      </c>
      <c r="L863">
        <v>1</v>
      </c>
      <c r="M863" s="6">
        <f t="shared" si="69"/>
        <v>57.159509202453989</v>
      </c>
      <c r="N863">
        <v>1269147600</v>
      </c>
      <c r="O863">
        <v>1269838800</v>
      </c>
      <c r="P863" s="10">
        <f t="shared" si="66"/>
        <v>40258.208333333336</v>
      </c>
      <c r="Q863" s="10">
        <f t="shared" si="67"/>
        <v>40266.208333333336</v>
      </c>
      <c r="R863" t="b">
        <v>0</v>
      </c>
      <c r="S863" t="b">
        <v>0</v>
      </c>
      <c r="T863" t="s">
        <v>33</v>
      </c>
      <c r="U863" t="s">
        <v>2038</v>
      </c>
      <c r="V863" t="s">
        <v>2044</v>
      </c>
    </row>
    <row r="864" spans="1:22" ht="46.8" x14ac:dyDescent="0.3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5">
        <f t="shared" si="65"/>
        <v>187.42857142857144</v>
      </c>
      <c r="G864" t="s">
        <v>20</v>
      </c>
      <c r="H864">
        <v>85</v>
      </c>
      <c r="I864" s="6">
        <f t="shared" si="68"/>
        <v>77.17647058823529</v>
      </c>
      <c r="J864" t="s">
        <v>21</v>
      </c>
      <c r="K864" t="s">
        <v>22</v>
      </c>
      <c r="L864">
        <v>1</v>
      </c>
      <c r="M864" s="6">
        <f t="shared" si="69"/>
        <v>77.17647058823529</v>
      </c>
      <c r="N864">
        <v>1312174800</v>
      </c>
      <c r="O864">
        <v>1312520400</v>
      </c>
      <c r="P864" s="10">
        <f t="shared" si="66"/>
        <v>40756.208333333336</v>
      </c>
      <c r="Q864" s="10">
        <f t="shared" si="67"/>
        <v>40760.208333333336</v>
      </c>
      <c r="R864" t="b">
        <v>0</v>
      </c>
      <c r="S864" t="b">
        <v>0</v>
      </c>
      <c r="T864" t="s">
        <v>33</v>
      </c>
      <c r="U864" t="s">
        <v>2038</v>
      </c>
      <c r="V864" t="s">
        <v>2044</v>
      </c>
    </row>
    <row r="865" spans="1:22" ht="31.2" x14ac:dyDescent="0.3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5">
        <f t="shared" si="65"/>
        <v>386.78571428571428</v>
      </c>
      <c r="G865" t="s">
        <v>20</v>
      </c>
      <c r="H865">
        <v>217</v>
      </c>
      <c r="I865" s="6">
        <f t="shared" si="68"/>
        <v>24.953917050691246</v>
      </c>
      <c r="J865" t="s">
        <v>21</v>
      </c>
      <c r="K865" t="s">
        <v>22</v>
      </c>
      <c r="L865">
        <v>1</v>
      </c>
      <c r="M865" s="6">
        <f t="shared" si="69"/>
        <v>24.953917050691246</v>
      </c>
      <c r="N865">
        <v>1434517200</v>
      </c>
      <c r="O865">
        <v>1436504400</v>
      </c>
      <c r="P865" s="10">
        <f t="shared" si="66"/>
        <v>42172.208333333328</v>
      </c>
      <c r="Q865" s="10">
        <f t="shared" si="67"/>
        <v>42195.208333333328</v>
      </c>
      <c r="R865" t="b">
        <v>0</v>
      </c>
      <c r="S865" t="b">
        <v>1</v>
      </c>
      <c r="T865" t="s">
        <v>269</v>
      </c>
      <c r="U865" t="s">
        <v>2039</v>
      </c>
      <c r="V865" t="s">
        <v>2062</v>
      </c>
    </row>
    <row r="866" spans="1:22" ht="31.2" x14ac:dyDescent="0.3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5">
        <f t="shared" si="65"/>
        <v>347.07142857142856</v>
      </c>
      <c r="G866" t="s">
        <v>20</v>
      </c>
      <c r="H866">
        <v>150</v>
      </c>
      <c r="I866" s="6">
        <f t="shared" si="68"/>
        <v>97.18</v>
      </c>
      <c r="J866" t="s">
        <v>21</v>
      </c>
      <c r="K866" t="s">
        <v>22</v>
      </c>
      <c r="L866">
        <v>1</v>
      </c>
      <c r="M866" s="6">
        <f t="shared" si="69"/>
        <v>97.18</v>
      </c>
      <c r="N866">
        <v>1471582800</v>
      </c>
      <c r="O866">
        <v>1472014800</v>
      </c>
      <c r="P866" s="10">
        <f t="shared" si="66"/>
        <v>42601.208333333328</v>
      </c>
      <c r="Q866" s="10">
        <f t="shared" si="67"/>
        <v>42606.208333333328</v>
      </c>
      <c r="R866" t="b">
        <v>0</v>
      </c>
      <c r="S866" t="b">
        <v>0</v>
      </c>
      <c r="T866" t="s">
        <v>100</v>
      </c>
      <c r="U866" t="s">
        <v>2039</v>
      </c>
      <c r="V866" t="s">
        <v>2054</v>
      </c>
    </row>
    <row r="867" spans="1:22" ht="31.2" x14ac:dyDescent="0.3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5">
        <f t="shared" si="65"/>
        <v>185.82098765432099</v>
      </c>
      <c r="G867" t="s">
        <v>20</v>
      </c>
      <c r="H867">
        <v>3272</v>
      </c>
      <c r="I867" s="6">
        <f t="shared" si="68"/>
        <v>46.000916870415651</v>
      </c>
      <c r="J867" t="s">
        <v>21</v>
      </c>
      <c r="K867" t="s">
        <v>22</v>
      </c>
      <c r="L867">
        <v>1</v>
      </c>
      <c r="M867" s="6">
        <f t="shared" si="69"/>
        <v>46.000916870415651</v>
      </c>
      <c r="N867">
        <v>1410757200</v>
      </c>
      <c r="O867">
        <v>1411534800</v>
      </c>
      <c r="P867" s="10">
        <f t="shared" si="66"/>
        <v>41897.208333333336</v>
      </c>
      <c r="Q867" s="10">
        <f t="shared" si="67"/>
        <v>41906.208333333336</v>
      </c>
      <c r="R867" t="b">
        <v>0</v>
      </c>
      <c r="S867" t="b">
        <v>0</v>
      </c>
      <c r="T867" t="s">
        <v>33</v>
      </c>
      <c r="U867" t="s">
        <v>2038</v>
      </c>
      <c r="V867" t="s">
        <v>2044</v>
      </c>
    </row>
    <row r="868" spans="1:22" ht="31.2" x14ac:dyDescent="0.3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5">
        <f t="shared" si="65"/>
        <v>43.241247264770237</v>
      </c>
      <c r="G868" t="s">
        <v>74</v>
      </c>
      <c r="H868">
        <v>898</v>
      </c>
      <c r="I868" s="6">
        <f t="shared" si="68"/>
        <v>88.023385300668153</v>
      </c>
      <c r="J868" t="s">
        <v>21</v>
      </c>
      <c r="K868" t="s">
        <v>22</v>
      </c>
      <c r="L868">
        <v>1</v>
      </c>
      <c r="M868" s="6">
        <f t="shared" si="69"/>
        <v>88.023385300668153</v>
      </c>
      <c r="N868">
        <v>1304830800</v>
      </c>
      <c r="O868">
        <v>1304917200</v>
      </c>
      <c r="P868" s="10">
        <f t="shared" si="66"/>
        <v>40671.208333333336</v>
      </c>
      <c r="Q868" s="10">
        <f t="shared" si="67"/>
        <v>40672.208333333336</v>
      </c>
      <c r="R868" t="b">
        <v>0</v>
      </c>
      <c r="S868" t="b">
        <v>0</v>
      </c>
      <c r="T868" t="s">
        <v>122</v>
      </c>
      <c r="U868" t="s">
        <v>2056</v>
      </c>
      <c r="V868" t="s">
        <v>2057</v>
      </c>
    </row>
    <row r="869" spans="1:22" ht="31.2" x14ac:dyDescent="0.3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5">
        <f t="shared" si="65"/>
        <v>162.4375</v>
      </c>
      <c r="G869" t="s">
        <v>20</v>
      </c>
      <c r="H869">
        <v>300</v>
      </c>
      <c r="I869" s="6">
        <f t="shared" si="68"/>
        <v>25.99</v>
      </c>
      <c r="J869" t="s">
        <v>21</v>
      </c>
      <c r="K869" t="s">
        <v>22</v>
      </c>
      <c r="L869">
        <v>1</v>
      </c>
      <c r="M869" s="6">
        <f t="shared" si="69"/>
        <v>25.99</v>
      </c>
      <c r="N869">
        <v>1539061200</v>
      </c>
      <c r="O869">
        <v>1539579600</v>
      </c>
      <c r="P869" s="10">
        <f t="shared" si="66"/>
        <v>43382.208333333328</v>
      </c>
      <c r="Q869" s="10">
        <f t="shared" si="67"/>
        <v>43388.208333333328</v>
      </c>
      <c r="R869" t="b">
        <v>0</v>
      </c>
      <c r="S869" t="b">
        <v>0</v>
      </c>
      <c r="T869" t="s">
        <v>17</v>
      </c>
      <c r="U869" t="s">
        <v>2035</v>
      </c>
      <c r="V869" t="s">
        <v>2041</v>
      </c>
    </row>
    <row r="870" spans="1:22" ht="31.2" x14ac:dyDescent="0.3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5">
        <f t="shared" si="65"/>
        <v>184.84285714285716</v>
      </c>
      <c r="G870" t="s">
        <v>20</v>
      </c>
      <c r="H870">
        <v>126</v>
      </c>
      <c r="I870" s="6">
        <f t="shared" si="68"/>
        <v>102.69047619047619</v>
      </c>
      <c r="J870" t="s">
        <v>21</v>
      </c>
      <c r="K870" t="s">
        <v>22</v>
      </c>
      <c r="L870">
        <v>1</v>
      </c>
      <c r="M870" s="6">
        <f t="shared" si="69"/>
        <v>102.69047619047619</v>
      </c>
      <c r="N870">
        <v>1381554000</v>
      </c>
      <c r="O870">
        <v>1382504400</v>
      </c>
      <c r="P870" s="10">
        <f t="shared" si="66"/>
        <v>41559.208333333336</v>
      </c>
      <c r="Q870" s="10">
        <f t="shared" si="67"/>
        <v>41570.208333333336</v>
      </c>
      <c r="R870" t="b">
        <v>0</v>
      </c>
      <c r="S870" t="b">
        <v>0</v>
      </c>
      <c r="T870" t="s">
        <v>33</v>
      </c>
      <c r="U870" t="s">
        <v>2038</v>
      </c>
      <c r="V870" t="s">
        <v>2044</v>
      </c>
    </row>
    <row r="871" spans="1:22" ht="31.2" x14ac:dyDescent="0.3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5">
        <f t="shared" si="65"/>
        <v>23.703520691785052</v>
      </c>
      <c r="G871" t="s">
        <v>14</v>
      </c>
      <c r="H871">
        <v>526</v>
      </c>
      <c r="I871" s="6">
        <f t="shared" si="68"/>
        <v>72.958174904942965</v>
      </c>
      <c r="J871" t="s">
        <v>21</v>
      </c>
      <c r="K871" t="s">
        <v>22</v>
      </c>
      <c r="L871">
        <v>1</v>
      </c>
      <c r="M871" s="6">
        <f t="shared" si="69"/>
        <v>72.958174904942965</v>
      </c>
      <c r="N871">
        <v>1277096400</v>
      </c>
      <c r="O871">
        <v>1278306000</v>
      </c>
      <c r="P871" s="10">
        <f t="shared" si="66"/>
        <v>40350.208333333336</v>
      </c>
      <c r="Q871" s="10">
        <f t="shared" si="67"/>
        <v>40364.208333333336</v>
      </c>
      <c r="R871" t="b">
        <v>0</v>
      </c>
      <c r="S871" t="b">
        <v>0</v>
      </c>
      <c r="T871" t="s">
        <v>53</v>
      </c>
      <c r="U871" t="s">
        <v>2039</v>
      </c>
      <c r="V871" t="s">
        <v>2047</v>
      </c>
    </row>
    <row r="872" spans="1:22" ht="31.2" x14ac:dyDescent="0.3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5">
        <f t="shared" si="65"/>
        <v>89.870129870129873</v>
      </c>
      <c r="G872" t="s">
        <v>14</v>
      </c>
      <c r="H872">
        <v>121</v>
      </c>
      <c r="I872" s="6">
        <f t="shared" si="68"/>
        <v>57.190082644628099</v>
      </c>
      <c r="J872" t="s">
        <v>21</v>
      </c>
      <c r="K872" t="s">
        <v>22</v>
      </c>
      <c r="L872">
        <v>1</v>
      </c>
      <c r="M872" s="6">
        <f t="shared" si="69"/>
        <v>57.190082644628099</v>
      </c>
      <c r="N872">
        <v>1440392400</v>
      </c>
      <c r="O872">
        <v>1442552400</v>
      </c>
      <c r="P872" s="10">
        <f t="shared" si="66"/>
        <v>42240.208333333328</v>
      </c>
      <c r="Q872" s="10">
        <f t="shared" si="67"/>
        <v>42265.208333333328</v>
      </c>
      <c r="R872" t="b">
        <v>0</v>
      </c>
      <c r="S872" t="b">
        <v>0</v>
      </c>
      <c r="T872" t="s">
        <v>33</v>
      </c>
      <c r="U872" t="s">
        <v>2038</v>
      </c>
      <c r="V872" t="s">
        <v>2044</v>
      </c>
    </row>
    <row r="873" spans="1:22" ht="31.2" x14ac:dyDescent="0.3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5">
        <f t="shared" si="65"/>
        <v>272.6041958041958</v>
      </c>
      <c r="G873" t="s">
        <v>20</v>
      </c>
      <c r="H873">
        <v>2320</v>
      </c>
      <c r="I873" s="6">
        <f t="shared" si="68"/>
        <v>84.013793103448279</v>
      </c>
      <c r="J873" t="s">
        <v>21</v>
      </c>
      <c r="K873" t="s">
        <v>22</v>
      </c>
      <c r="L873">
        <v>1</v>
      </c>
      <c r="M873" s="6">
        <f t="shared" si="69"/>
        <v>84.013793103448279</v>
      </c>
      <c r="N873">
        <v>1509512400</v>
      </c>
      <c r="O873">
        <v>1511071200</v>
      </c>
      <c r="P873" s="10">
        <f t="shared" si="66"/>
        <v>43040.208333333328</v>
      </c>
      <c r="Q873" s="10">
        <f t="shared" si="67"/>
        <v>43058.25</v>
      </c>
      <c r="R873" t="b">
        <v>0</v>
      </c>
      <c r="S873" t="b">
        <v>1</v>
      </c>
      <c r="T873" t="s">
        <v>33</v>
      </c>
      <c r="U873" t="s">
        <v>2038</v>
      </c>
      <c r="V873" t="s">
        <v>2044</v>
      </c>
    </row>
    <row r="874" spans="1:22" ht="31.2" x14ac:dyDescent="0.3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5">
        <f t="shared" si="65"/>
        <v>170.04255319148936</v>
      </c>
      <c r="G874" t="s">
        <v>20</v>
      </c>
      <c r="H874">
        <v>81</v>
      </c>
      <c r="I874" s="6">
        <f t="shared" si="68"/>
        <v>98.666666666666671</v>
      </c>
      <c r="J874" t="s">
        <v>26</v>
      </c>
      <c r="K874" t="s">
        <v>27</v>
      </c>
      <c r="L874">
        <v>0.69</v>
      </c>
      <c r="M874" s="6">
        <f t="shared" si="69"/>
        <v>68.08</v>
      </c>
      <c r="N874">
        <v>1535950800</v>
      </c>
      <c r="O874">
        <v>1536382800</v>
      </c>
      <c r="P874" s="10">
        <f t="shared" si="66"/>
        <v>43346.208333333328</v>
      </c>
      <c r="Q874" s="10">
        <f t="shared" si="67"/>
        <v>43351.208333333328</v>
      </c>
      <c r="R874" t="b">
        <v>0</v>
      </c>
      <c r="S874" t="b">
        <v>0</v>
      </c>
      <c r="T874" t="s">
        <v>474</v>
      </c>
      <c r="U874" t="s">
        <v>2039</v>
      </c>
      <c r="V874" t="s">
        <v>2065</v>
      </c>
    </row>
    <row r="875" spans="1:22" ht="31.2" x14ac:dyDescent="0.3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5">
        <f t="shared" si="65"/>
        <v>188.28503562945369</v>
      </c>
      <c r="G875" t="s">
        <v>20</v>
      </c>
      <c r="H875">
        <v>1887</v>
      </c>
      <c r="I875" s="6">
        <f t="shared" si="68"/>
        <v>42.007419183889773</v>
      </c>
      <c r="J875" t="s">
        <v>21</v>
      </c>
      <c r="K875" t="s">
        <v>22</v>
      </c>
      <c r="L875">
        <v>1</v>
      </c>
      <c r="M875" s="6">
        <f t="shared" si="69"/>
        <v>42.007419183889773</v>
      </c>
      <c r="N875">
        <v>1389160800</v>
      </c>
      <c r="O875">
        <v>1389592800</v>
      </c>
      <c r="P875" s="10">
        <f t="shared" si="66"/>
        <v>41647.25</v>
      </c>
      <c r="Q875" s="10">
        <f t="shared" si="67"/>
        <v>41652.25</v>
      </c>
      <c r="R875" t="b">
        <v>0</v>
      </c>
      <c r="S875" t="b">
        <v>0</v>
      </c>
      <c r="T875" t="s">
        <v>122</v>
      </c>
      <c r="U875" t="s">
        <v>2056</v>
      </c>
      <c r="V875" t="s">
        <v>2057</v>
      </c>
    </row>
    <row r="876" spans="1:22" ht="31.2" x14ac:dyDescent="0.3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5">
        <f t="shared" si="65"/>
        <v>346.93532338308455</v>
      </c>
      <c r="G876" t="s">
        <v>20</v>
      </c>
      <c r="H876">
        <v>4358</v>
      </c>
      <c r="I876" s="6">
        <f t="shared" si="68"/>
        <v>32.002753556677376</v>
      </c>
      <c r="J876" t="s">
        <v>21</v>
      </c>
      <c r="K876" t="s">
        <v>22</v>
      </c>
      <c r="L876">
        <v>1</v>
      </c>
      <c r="M876" s="6">
        <f t="shared" si="69"/>
        <v>32.002753556677376</v>
      </c>
      <c r="N876">
        <v>1271998800</v>
      </c>
      <c r="O876">
        <v>1275282000</v>
      </c>
      <c r="P876" s="10">
        <f t="shared" si="66"/>
        <v>40291.208333333336</v>
      </c>
      <c r="Q876" s="10">
        <f t="shared" si="67"/>
        <v>40329.208333333336</v>
      </c>
      <c r="R876" t="b">
        <v>0</v>
      </c>
      <c r="S876" t="b">
        <v>1</v>
      </c>
      <c r="T876" t="s">
        <v>122</v>
      </c>
      <c r="U876" t="s">
        <v>2056</v>
      </c>
      <c r="V876" t="s">
        <v>2057</v>
      </c>
    </row>
    <row r="877" spans="1:22" ht="31.2" x14ac:dyDescent="0.3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5">
        <f t="shared" si="65"/>
        <v>69.177215189873422</v>
      </c>
      <c r="G877" t="s">
        <v>14</v>
      </c>
      <c r="H877">
        <v>67</v>
      </c>
      <c r="I877" s="6">
        <f t="shared" si="68"/>
        <v>81.567164179104481</v>
      </c>
      <c r="J877" t="s">
        <v>21</v>
      </c>
      <c r="K877" t="s">
        <v>22</v>
      </c>
      <c r="L877">
        <v>1</v>
      </c>
      <c r="M877" s="6">
        <f t="shared" si="69"/>
        <v>81.567164179104481</v>
      </c>
      <c r="N877">
        <v>1294898400</v>
      </c>
      <c r="O877">
        <v>1294984800</v>
      </c>
      <c r="P877" s="10">
        <f t="shared" si="66"/>
        <v>40556.25</v>
      </c>
      <c r="Q877" s="10">
        <f t="shared" si="67"/>
        <v>40557.25</v>
      </c>
      <c r="R877" t="b">
        <v>0</v>
      </c>
      <c r="S877" t="b">
        <v>0</v>
      </c>
      <c r="T877" t="s">
        <v>23</v>
      </c>
      <c r="U877" t="s">
        <v>2036</v>
      </c>
      <c r="V877" t="s">
        <v>2042</v>
      </c>
    </row>
    <row r="878" spans="1:22" ht="31.2" x14ac:dyDescent="0.3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5">
        <f t="shared" si="65"/>
        <v>25.433734939759034</v>
      </c>
      <c r="G878" t="s">
        <v>14</v>
      </c>
      <c r="H878">
        <v>57</v>
      </c>
      <c r="I878" s="6">
        <f t="shared" si="68"/>
        <v>37.035087719298247</v>
      </c>
      <c r="J878" t="s">
        <v>15</v>
      </c>
      <c r="K878" t="s">
        <v>16</v>
      </c>
      <c r="L878">
        <v>0.74</v>
      </c>
      <c r="M878" s="6">
        <f t="shared" si="69"/>
        <v>27.405964912280702</v>
      </c>
      <c r="N878">
        <v>1559970000</v>
      </c>
      <c r="O878">
        <v>1562043600</v>
      </c>
      <c r="P878" s="10">
        <f t="shared" si="66"/>
        <v>43624.208333333328</v>
      </c>
      <c r="Q878" s="10">
        <f t="shared" si="67"/>
        <v>43648.208333333328</v>
      </c>
      <c r="R878" t="b">
        <v>0</v>
      </c>
      <c r="S878" t="b">
        <v>0</v>
      </c>
      <c r="T878" t="s">
        <v>122</v>
      </c>
      <c r="U878" t="s">
        <v>2056</v>
      </c>
      <c r="V878" t="s">
        <v>2057</v>
      </c>
    </row>
    <row r="879" spans="1:22" ht="31.2" x14ac:dyDescent="0.3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5">
        <f t="shared" si="65"/>
        <v>77.400977995110026</v>
      </c>
      <c r="G879" t="s">
        <v>14</v>
      </c>
      <c r="H879">
        <v>1229</v>
      </c>
      <c r="I879" s="6">
        <f t="shared" si="68"/>
        <v>103.033360455655</v>
      </c>
      <c r="J879" t="s">
        <v>21</v>
      </c>
      <c r="K879" t="s">
        <v>22</v>
      </c>
      <c r="L879">
        <v>1</v>
      </c>
      <c r="M879" s="6">
        <f t="shared" si="69"/>
        <v>103.033360455655</v>
      </c>
      <c r="N879">
        <v>1469509200</v>
      </c>
      <c r="O879">
        <v>1469595600</v>
      </c>
      <c r="P879" s="10">
        <f t="shared" si="66"/>
        <v>42577.208333333328</v>
      </c>
      <c r="Q879" s="10">
        <f t="shared" si="67"/>
        <v>42578.208333333328</v>
      </c>
      <c r="R879" t="b">
        <v>0</v>
      </c>
      <c r="S879" t="b">
        <v>0</v>
      </c>
      <c r="T879" t="s">
        <v>17</v>
      </c>
      <c r="U879" t="s">
        <v>2035</v>
      </c>
      <c r="V879" t="s">
        <v>2041</v>
      </c>
    </row>
    <row r="880" spans="1:22" ht="31.2" x14ac:dyDescent="0.3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5">
        <f t="shared" si="65"/>
        <v>37.481481481481481</v>
      </c>
      <c r="G880" t="s">
        <v>14</v>
      </c>
      <c r="H880">
        <v>12</v>
      </c>
      <c r="I880" s="6">
        <f t="shared" si="68"/>
        <v>84.333333333333329</v>
      </c>
      <c r="J880" t="s">
        <v>107</v>
      </c>
      <c r="K880" t="s">
        <v>108</v>
      </c>
      <c r="L880">
        <v>1.1200000000000001</v>
      </c>
      <c r="M880" s="6">
        <f t="shared" si="69"/>
        <v>94.453333333333333</v>
      </c>
      <c r="N880">
        <v>1579068000</v>
      </c>
      <c r="O880">
        <v>1581141600</v>
      </c>
      <c r="P880" s="10">
        <f t="shared" si="66"/>
        <v>43845.25</v>
      </c>
      <c r="Q880" s="10">
        <f t="shared" si="67"/>
        <v>43869.25</v>
      </c>
      <c r="R880" t="b">
        <v>0</v>
      </c>
      <c r="S880" t="b">
        <v>0</v>
      </c>
      <c r="T880" t="s">
        <v>148</v>
      </c>
      <c r="U880" t="s">
        <v>2036</v>
      </c>
      <c r="V880" t="s">
        <v>2059</v>
      </c>
    </row>
    <row r="881" spans="1:22" ht="31.2" x14ac:dyDescent="0.3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5">
        <f t="shared" si="65"/>
        <v>543.79999999999995</v>
      </c>
      <c r="G881" t="s">
        <v>20</v>
      </c>
      <c r="H881">
        <v>53</v>
      </c>
      <c r="I881" s="6">
        <f t="shared" si="68"/>
        <v>102.60377358490567</v>
      </c>
      <c r="J881" t="s">
        <v>21</v>
      </c>
      <c r="K881" t="s">
        <v>22</v>
      </c>
      <c r="L881">
        <v>1</v>
      </c>
      <c r="M881" s="6">
        <f t="shared" si="69"/>
        <v>102.60377358490567</v>
      </c>
      <c r="N881">
        <v>1487743200</v>
      </c>
      <c r="O881">
        <v>1488520800</v>
      </c>
      <c r="P881" s="10">
        <f t="shared" si="66"/>
        <v>42788.25</v>
      </c>
      <c r="Q881" s="10">
        <f t="shared" si="67"/>
        <v>42797.25</v>
      </c>
      <c r="R881" t="b">
        <v>0</v>
      </c>
      <c r="S881" t="b">
        <v>0</v>
      </c>
      <c r="T881" t="s">
        <v>68</v>
      </c>
      <c r="U881" t="s">
        <v>2040</v>
      </c>
      <c r="V881" t="s">
        <v>2050</v>
      </c>
    </row>
    <row r="882" spans="1:22" ht="46.8" x14ac:dyDescent="0.3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5">
        <f t="shared" si="65"/>
        <v>228.52189349112427</v>
      </c>
      <c r="G882" t="s">
        <v>20</v>
      </c>
      <c r="H882">
        <v>2414</v>
      </c>
      <c r="I882" s="6">
        <f t="shared" si="68"/>
        <v>79.992129246064621</v>
      </c>
      <c r="J882" t="s">
        <v>21</v>
      </c>
      <c r="K882" t="s">
        <v>22</v>
      </c>
      <c r="L882">
        <v>1</v>
      </c>
      <c r="M882" s="6">
        <f t="shared" si="69"/>
        <v>79.992129246064621</v>
      </c>
      <c r="N882">
        <v>1563685200</v>
      </c>
      <c r="O882">
        <v>1563858000</v>
      </c>
      <c r="P882" s="10">
        <f t="shared" si="66"/>
        <v>43667.208333333328</v>
      </c>
      <c r="Q882" s="10">
        <f t="shared" si="67"/>
        <v>43669.208333333328</v>
      </c>
      <c r="R882" t="b">
        <v>0</v>
      </c>
      <c r="S882" t="b">
        <v>0</v>
      </c>
      <c r="T882" t="s">
        <v>50</v>
      </c>
      <c r="U882" t="s">
        <v>2036</v>
      </c>
      <c r="V882" t="s">
        <v>2046</v>
      </c>
    </row>
    <row r="883" spans="1:22" ht="31.2" x14ac:dyDescent="0.3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5">
        <f t="shared" si="65"/>
        <v>38.948339483394832</v>
      </c>
      <c r="G883" t="s">
        <v>14</v>
      </c>
      <c r="H883">
        <v>452</v>
      </c>
      <c r="I883" s="6">
        <f t="shared" si="68"/>
        <v>70.055309734513273</v>
      </c>
      <c r="J883" t="s">
        <v>21</v>
      </c>
      <c r="K883" t="s">
        <v>22</v>
      </c>
      <c r="L883">
        <v>1</v>
      </c>
      <c r="M883" s="6">
        <f t="shared" si="69"/>
        <v>70.055309734513273</v>
      </c>
      <c r="N883">
        <v>1436418000</v>
      </c>
      <c r="O883">
        <v>1438923600</v>
      </c>
      <c r="P883" s="10">
        <f t="shared" si="66"/>
        <v>42194.208333333328</v>
      </c>
      <c r="Q883" s="10">
        <f t="shared" si="67"/>
        <v>42223.208333333328</v>
      </c>
      <c r="R883" t="b">
        <v>0</v>
      </c>
      <c r="S883" t="b">
        <v>1</v>
      </c>
      <c r="T883" t="s">
        <v>33</v>
      </c>
      <c r="U883" t="s">
        <v>2038</v>
      </c>
      <c r="V883" t="s">
        <v>2044</v>
      </c>
    </row>
    <row r="884" spans="1:22" ht="31.2" x14ac:dyDescent="0.3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5">
        <f t="shared" si="65"/>
        <v>370</v>
      </c>
      <c r="G884" t="s">
        <v>20</v>
      </c>
      <c r="H884">
        <v>80</v>
      </c>
      <c r="I884" s="6">
        <f t="shared" si="68"/>
        <v>37</v>
      </c>
      <c r="J884" t="s">
        <v>21</v>
      </c>
      <c r="K884" t="s">
        <v>22</v>
      </c>
      <c r="L884">
        <v>1</v>
      </c>
      <c r="M884" s="6">
        <f t="shared" si="69"/>
        <v>37</v>
      </c>
      <c r="N884">
        <v>1421820000</v>
      </c>
      <c r="O884">
        <v>1422165600</v>
      </c>
      <c r="P884" s="10">
        <f t="shared" si="66"/>
        <v>42025.25</v>
      </c>
      <c r="Q884" s="10">
        <f t="shared" si="67"/>
        <v>42029.25</v>
      </c>
      <c r="R884" t="b">
        <v>0</v>
      </c>
      <c r="S884" t="b">
        <v>0</v>
      </c>
      <c r="T884" t="s">
        <v>33</v>
      </c>
      <c r="U884" t="s">
        <v>2038</v>
      </c>
      <c r="V884" t="s">
        <v>2044</v>
      </c>
    </row>
    <row r="885" spans="1:22" ht="31.2" x14ac:dyDescent="0.3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5">
        <f t="shared" si="65"/>
        <v>237.91176470588232</v>
      </c>
      <c r="G885" t="s">
        <v>20</v>
      </c>
      <c r="H885">
        <v>193</v>
      </c>
      <c r="I885" s="6">
        <f t="shared" si="68"/>
        <v>41.911917098445599</v>
      </c>
      <c r="J885" t="s">
        <v>21</v>
      </c>
      <c r="K885" t="s">
        <v>22</v>
      </c>
      <c r="L885">
        <v>1</v>
      </c>
      <c r="M885" s="6">
        <f t="shared" si="69"/>
        <v>41.911917098445599</v>
      </c>
      <c r="N885">
        <v>1274763600</v>
      </c>
      <c r="O885">
        <v>1277874000</v>
      </c>
      <c r="P885" s="10">
        <f t="shared" si="66"/>
        <v>40323.208333333336</v>
      </c>
      <c r="Q885" s="10">
        <f t="shared" si="67"/>
        <v>40359.208333333336</v>
      </c>
      <c r="R885" t="b">
        <v>0</v>
      </c>
      <c r="S885" t="b">
        <v>0</v>
      </c>
      <c r="T885" t="s">
        <v>100</v>
      </c>
      <c r="U885" t="s">
        <v>2039</v>
      </c>
      <c r="V885" t="s">
        <v>2054</v>
      </c>
    </row>
    <row r="886" spans="1:22" ht="31.2" x14ac:dyDescent="0.3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5">
        <f t="shared" si="65"/>
        <v>64.036299765807954</v>
      </c>
      <c r="G886" t="s">
        <v>14</v>
      </c>
      <c r="H886">
        <v>1886</v>
      </c>
      <c r="I886" s="6">
        <f t="shared" si="68"/>
        <v>57.992576882290564</v>
      </c>
      <c r="J886" t="s">
        <v>21</v>
      </c>
      <c r="K886" t="s">
        <v>22</v>
      </c>
      <c r="L886">
        <v>1</v>
      </c>
      <c r="M886" s="6">
        <f t="shared" si="69"/>
        <v>57.992576882290564</v>
      </c>
      <c r="N886">
        <v>1399179600</v>
      </c>
      <c r="O886">
        <v>1399352400</v>
      </c>
      <c r="P886" s="10">
        <f t="shared" si="66"/>
        <v>41763.208333333336</v>
      </c>
      <c r="Q886" s="10">
        <f t="shared" si="67"/>
        <v>41765.208333333336</v>
      </c>
      <c r="R886" t="b">
        <v>0</v>
      </c>
      <c r="S886" t="b">
        <v>1</v>
      </c>
      <c r="T886" t="s">
        <v>33</v>
      </c>
      <c r="U886" t="s">
        <v>2038</v>
      </c>
      <c r="V886" t="s">
        <v>2044</v>
      </c>
    </row>
    <row r="887" spans="1:22" ht="31.2" x14ac:dyDescent="0.3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5">
        <f t="shared" si="65"/>
        <v>118.27777777777777</v>
      </c>
      <c r="G887" t="s">
        <v>20</v>
      </c>
      <c r="H887">
        <v>52</v>
      </c>
      <c r="I887" s="6">
        <f t="shared" si="68"/>
        <v>40.942307692307693</v>
      </c>
      <c r="J887" t="s">
        <v>21</v>
      </c>
      <c r="K887" t="s">
        <v>22</v>
      </c>
      <c r="L887">
        <v>1</v>
      </c>
      <c r="M887" s="6">
        <f t="shared" si="69"/>
        <v>40.942307692307693</v>
      </c>
      <c r="N887">
        <v>1275800400</v>
      </c>
      <c r="O887">
        <v>1279083600</v>
      </c>
      <c r="P887" s="10">
        <f t="shared" si="66"/>
        <v>40335.208333333336</v>
      </c>
      <c r="Q887" s="10">
        <f t="shared" si="67"/>
        <v>40373.208333333336</v>
      </c>
      <c r="R887" t="b">
        <v>0</v>
      </c>
      <c r="S887" t="b">
        <v>0</v>
      </c>
      <c r="T887" t="s">
        <v>33</v>
      </c>
      <c r="U887" t="s">
        <v>2038</v>
      </c>
      <c r="V887" t="s">
        <v>2044</v>
      </c>
    </row>
    <row r="888" spans="1:22" ht="31.2" x14ac:dyDescent="0.3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5">
        <f t="shared" si="65"/>
        <v>84.824037184594957</v>
      </c>
      <c r="G888" t="s">
        <v>14</v>
      </c>
      <c r="H888">
        <v>1825</v>
      </c>
      <c r="I888" s="6">
        <f t="shared" si="68"/>
        <v>69.9972602739726</v>
      </c>
      <c r="J888" t="s">
        <v>21</v>
      </c>
      <c r="K888" t="s">
        <v>22</v>
      </c>
      <c r="L888">
        <v>1</v>
      </c>
      <c r="M888" s="6">
        <f t="shared" si="69"/>
        <v>69.9972602739726</v>
      </c>
      <c r="N888">
        <v>1282798800</v>
      </c>
      <c r="O888">
        <v>1284354000</v>
      </c>
      <c r="P888" s="10">
        <f t="shared" si="66"/>
        <v>40416.208333333336</v>
      </c>
      <c r="Q888" s="10">
        <f t="shared" si="67"/>
        <v>40434.208333333336</v>
      </c>
      <c r="R888" t="b">
        <v>0</v>
      </c>
      <c r="S888" t="b">
        <v>0</v>
      </c>
      <c r="T888" t="s">
        <v>60</v>
      </c>
      <c r="U888" t="s">
        <v>2036</v>
      </c>
      <c r="V888" t="s">
        <v>2048</v>
      </c>
    </row>
    <row r="889" spans="1:22" ht="31.2" x14ac:dyDescent="0.3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5">
        <f t="shared" si="65"/>
        <v>29.346153846153843</v>
      </c>
      <c r="G889" t="s">
        <v>14</v>
      </c>
      <c r="H889">
        <v>31</v>
      </c>
      <c r="I889" s="6">
        <f t="shared" si="68"/>
        <v>73.838709677419359</v>
      </c>
      <c r="J889" t="s">
        <v>21</v>
      </c>
      <c r="K889" t="s">
        <v>22</v>
      </c>
      <c r="L889">
        <v>1</v>
      </c>
      <c r="M889" s="6">
        <f t="shared" si="69"/>
        <v>73.838709677419359</v>
      </c>
      <c r="N889">
        <v>1437109200</v>
      </c>
      <c r="O889">
        <v>1441170000</v>
      </c>
      <c r="P889" s="10">
        <f t="shared" si="66"/>
        <v>42202.208333333328</v>
      </c>
      <c r="Q889" s="10">
        <f t="shared" si="67"/>
        <v>42249.208333333328</v>
      </c>
      <c r="R889" t="b">
        <v>0</v>
      </c>
      <c r="S889" t="b">
        <v>1</v>
      </c>
      <c r="T889" t="s">
        <v>33</v>
      </c>
      <c r="U889" t="s">
        <v>2038</v>
      </c>
      <c r="V889" t="s">
        <v>2044</v>
      </c>
    </row>
    <row r="890" spans="1:22" ht="31.2" x14ac:dyDescent="0.3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5">
        <f t="shared" si="65"/>
        <v>209.89655172413794</v>
      </c>
      <c r="G890" t="s">
        <v>20</v>
      </c>
      <c r="H890">
        <v>290</v>
      </c>
      <c r="I890" s="6">
        <f t="shared" si="68"/>
        <v>41.979310344827589</v>
      </c>
      <c r="J890" t="s">
        <v>21</v>
      </c>
      <c r="K890" t="s">
        <v>22</v>
      </c>
      <c r="L890">
        <v>1</v>
      </c>
      <c r="M890" s="6">
        <f t="shared" si="69"/>
        <v>41.979310344827589</v>
      </c>
      <c r="N890">
        <v>1491886800</v>
      </c>
      <c r="O890">
        <v>1493528400</v>
      </c>
      <c r="P890" s="10">
        <f t="shared" si="66"/>
        <v>42836.208333333328</v>
      </c>
      <c r="Q890" s="10">
        <f t="shared" si="67"/>
        <v>42855.208333333328</v>
      </c>
      <c r="R890" t="b">
        <v>0</v>
      </c>
      <c r="S890" t="b">
        <v>0</v>
      </c>
      <c r="T890" t="s">
        <v>33</v>
      </c>
      <c r="U890" t="s">
        <v>2038</v>
      </c>
      <c r="V890" t="s">
        <v>2044</v>
      </c>
    </row>
    <row r="891" spans="1:22" ht="31.2" x14ac:dyDescent="0.3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5">
        <f t="shared" si="65"/>
        <v>169.78571428571431</v>
      </c>
      <c r="G891" t="s">
        <v>20</v>
      </c>
      <c r="H891">
        <v>122</v>
      </c>
      <c r="I891" s="6">
        <f t="shared" si="68"/>
        <v>77.93442622950819</v>
      </c>
      <c r="J891" t="s">
        <v>21</v>
      </c>
      <c r="K891" t="s">
        <v>22</v>
      </c>
      <c r="L891">
        <v>1</v>
      </c>
      <c r="M891" s="6">
        <f t="shared" si="69"/>
        <v>77.93442622950819</v>
      </c>
      <c r="N891">
        <v>1394600400</v>
      </c>
      <c r="O891">
        <v>1395205200</v>
      </c>
      <c r="P891" s="10">
        <f t="shared" si="66"/>
        <v>41710.208333333336</v>
      </c>
      <c r="Q891" s="10">
        <f t="shared" si="67"/>
        <v>41717.208333333336</v>
      </c>
      <c r="R891" t="b">
        <v>0</v>
      </c>
      <c r="S891" t="b">
        <v>1</v>
      </c>
      <c r="T891" t="s">
        <v>50</v>
      </c>
      <c r="U891" t="s">
        <v>2036</v>
      </c>
      <c r="V891" t="s">
        <v>2046</v>
      </c>
    </row>
    <row r="892" spans="1:22" ht="31.2" x14ac:dyDescent="0.3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5">
        <f t="shared" si="65"/>
        <v>115.95907738095239</v>
      </c>
      <c r="G892" t="s">
        <v>20</v>
      </c>
      <c r="H892">
        <v>1470</v>
      </c>
      <c r="I892" s="6">
        <f t="shared" si="68"/>
        <v>106.01972789115646</v>
      </c>
      <c r="J892" t="s">
        <v>21</v>
      </c>
      <c r="K892" t="s">
        <v>22</v>
      </c>
      <c r="L892">
        <v>1</v>
      </c>
      <c r="M892" s="6">
        <f t="shared" si="69"/>
        <v>106.01972789115646</v>
      </c>
      <c r="N892">
        <v>1561352400</v>
      </c>
      <c r="O892">
        <v>1561438800</v>
      </c>
      <c r="P892" s="10">
        <f t="shared" si="66"/>
        <v>43640.208333333328</v>
      </c>
      <c r="Q892" s="10">
        <f t="shared" si="67"/>
        <v>43641.208333333328</v>
      </c>
      <c r="R892" t="b">
        <v>0</v>
      </c>
      <c r="S892" t="b">
        <v>0</v>
      </c>
      <c r="T892" t="s">
        <v>60</v>
      </c>
      <c r="U892" t="s">
        <v>2036</v>
      </c>
      <c r="V892" t="s">
        <v>2048</v>
      </c>
    </row>
    <row r="893" spans="1:22" ht="31.2" x14ac:dyDescent="0.3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5">
        <f t="shared" si="65"/>
        <v>258.59999999999997</v>
      </c>
      <c r="G893" t="s">
        <v>20</v>
      </c>
      <c r="H893">
        <v>165</v>
      </c>
      <c r="I893" s="6">
        <f t="shared" si="68"/>
        <v>47.018181818181816</v>
      </c>
      <c r="J893" t="s">
        <v>15</v>
      </c>
      <c r="K893" t="s">
        <v>16</v>
      </c>
      <c r="L893">
        <v>0.74</v>
      </c>
      <c r="M893" s="6">
        <f t="shared" si="69"/>
        <v>34.793454545454544</v>
      </c>
      <c r="N893">
        <v>1322892000</v>
      </c>
      <c r="O893">
        <v>1326693600</v>
      </c>
      <c r="P893" s="10">
        <f t="shared" si="66"/>
        <v>40880.25</v>
      </c>
      <c r="Q893" s="10">
        <f t="shared" si="67"/>
        <v>40924.25</v>
      </c>
      <c r="R893" t="b">
        <v>0</v>
      </c>
      <c r="S893" t="b">
        <v>0</v>
      </c>
      <c r="T893" t="s">
        <v>42</v>
      </c>
      <c r="U893" t="s">
        <v>2039</v>
      </c>
      <c r="V893" t="s">
        <v>2045</v>
      </c>
    </row>
    <row r="894" spans="1:22" ht="31.2" x14ac:dyDescent="0.3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5">
        <f t="shared" si="65"/>
        <v>230.58333333333331</v>
      </c>
      <c r="G894" t="s">
        <v>20</v>
      </c>
      <c r="H894">
        <v>182</v>
      </c>
      <c r="I894" s="6">
        <f t="shared" si="68"/>
        <v>76.016483516483518</v>
      </c>
      <c r="J894" t="s">
        <v>21</v>
      </c>
      <c r="K894" t="s">
        <v>22</v>
      </c>
      <c r="L894">
        <v>1</v>
      </c>
      <c r="M894" s="6">
        <f t="shared" si="69"/>
        <v>76.016483516483518</v>
      </c>
      <c r="N894">
        <v>1274418000</v>
      </c>
      <c r="O894">
        <v>1277960400</v>
      </c>
      <c r="P894" s="10">
        <f t="shared" si="66"/>
        <v>40319.208333333336</v>
      </c>
      <c r="Q894" s="10">
        <f t="shared" si="67"/>
        <v>40360.208333333336</v>
      </c>
      <c r="R894" t="b">
        <v>0</v>
      </c>
      <c r="S894" t="b">
        <v>0</v>
      </c>
      <c r="T894" t="s">
        <v>206</v>
      </c>
      <c r="U894" t="s">
        <v>2040</v>
      </c>
      <c r="V894" t="s">
        <v>2061</v>
      </c>
    </row>
    <row r="895" spans="1:22" ht="31.2" x14ac:dyDescent="0.3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5">
        <f t="shared" si="65"/>
        <v>128.21428571428572</v>
      </c>
      <c r="G895" t="s">
        <v>20</v>
      </c>
      <c r="H895">
        <v>199</v>
      </c>
      <c r="I895" s="6">
        <f t="shared" si="68"/>
        <v>54.120603015075375</v>
      </c>
      <c r="J895" t="s">
        <v>107</v>
      </c>
      <c r="K895" t="s">
        <v>108</v>
      </c>
      <c r="L895">
        <v>1.1200000000000001</v>
      </c>
      <c r="M895" s="6">
        <f t="shared" si="69"/>
        <v>60.615075376884427</v>
      </c>
      <c r="N895">
        <v>1434344400</v>
      </c>
      <c r="O895">
        <v>1434690000</v>
      </c>
      <c r="P895" s="10">
        <f t="shared" si="66"/>
        <v>42170.208333333328</v>
      </c>
      <c r="Q895" s="10">
        <f t="shared" si="67"/>
        <v>42174.208333333328</v>
      </c>
      <c r="R895" t="b">
        <v>0</v>
      </c>
      <c r="S895" t="b">
        <v>1</v>
      </c>
      <c r="T895" t="s">
        <v>42</v>
      </c>
      <c r="U895" t="s">
        <v>2039</v>
      </c>
      <c r="V895" t="s">
        <v>2045</v>
      </c>
    </row>
    <row r="896" spans="1:22" ht="31.2" x14ac:dyDescent="0.3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5">
        <f t="shared" si="65"/>
        <v>188.70588235294116</v>
      </c>
      <c r="G896" t="s">
        <v>20</v>
      </c>
      <c r="H896">
        <v>56</v>
      </c>
      <c r="I896" s="6">
        <f t="shared" si="68"/>
        <v>57.285714285714285</v>
      </c>
      <c r="J896" t="s">
        <v>40</v>
      </c>
      <c r="K896" t="s">
        <v>41</v>
      </c>
      <c r="L896">
        <v>1.35</v>
      </c>
      <c r="M896" s="6">
        <f t="shared" si="69"/>
        <v>77.335714285714289</v>
      </c>
      <c r="N896">
        <v>1373518800</v>
      </c>
      <c r="O896">
        <v>1376110800</v>
      </c>
      <c r="P896" s="10">
        <f t="shared" si="66"/>
        <v>41466.208333333336</v>
      </c>
      <c r="Q896" s="10">
        <f t="shared" si="67"/>
        <v>41496.208333333336</v>
      </c>
      <c r="R896" t="b">
        <v>0</v>
      </c>
      <c r="S896" t="b">
        <v>1</v>
      </c>
      <c r="T896" t="s">
        <v>269</v>
      </c>
      <c r="U896" t="s">
        <v>2039</v>
      </c>
      <c r="V896" t="s">
        <v>2062</v>
      </c>
    </row>
    <row r="897" spans="1:22" ht="31.2" x14ac:dyDescent="0.3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5">
        <f t="shared" si="65"/>
        <v>6.9511889862327907</v>
      </c>
      <c r="G897" t="s">
        <v>14</v>
      </c>
      <c r="H897">
        <v>107</v>
      </c>
      <c r="I897" s="6">
        <f t="shared" si="68"/>
        <v>103.81308411214954</v>
      </c>
      <c r="J897" t="s">
        <v>21</v>
      </c>
      <c r="K897" t="s">
        <v>22</v>
      </c>
      <c r="L897">
        <v>1</v>
      </c>
      <c r="M897" s="6">
        <f t="shared" si="69"/>
        <v>103.81308411214954</v>
      </c>
      <c r="N897">
        <v>1517637600</v>
      </c>
      <c r="O897">
        <v>1518415200</v>
      </c>
      <c r="P897" s="10">
        <f t="shared" si="66"/>
        <v>43134.25</v>
      </c>
      <c r="Q897" s="10">
        <f t="shared" si="67"/>
        <v>43143.25</v>
      </c>
      <c r="R897" t="b">
        <v>0</v>
      </c>
      <c r="S897" t="b">
        <v>0</v>
      </c>
      <c r="T897" t="s">
        <v>33</v>
      </c>
      <c r="U897" t="s">
        <v>2038</v>
      </c>
      <c r="V897" t="s">
        <v>2044</v>
      </c>
    </row>
    <row r="898" spans="1:22" ht="31.2" x14ac:dyDescent="0.3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5">
        <f t="shared" ref="F898:F961" si="70">E898/D898*100</f>
        <v>774.43434343434342</v>
      </c>
      <c r="G898" t="s">
        <v>20</v>
      </c>
      <c r="H898">
        <v>1460</v>
      </c>
      <c r="I898" s="6">
        <f t="shared" si="68"/>
        <v>105.02602739726028</v>
      </c>
      <c r="J898" t="s">
        <v>26</v>
      </c>
      <c r="K898" t="s">
        <v>27</v>
      </c>
      <c r="L898">
        <v>0.69</v>
      </c>
      <c r="M898" s="6">
        <f t="shared" si="69"/>
        <v>72.467958904109594</v>
      </c>
      <c r="N898">
        <v>1310619600</v>
      </c>
      <c r="O898">
        <v>1310878800</v>
      </c>
      <c r="P898" s="10">
        <f t="shared" ref="P898:P961" si="71">(((N898/60)/60)/24)+DATE(1970,1,1)</f>
        <v>40738.208333333336</v>
      </c>
      <c r="Q898" s="10">
        <f t="shared" ref="Q898:Q961" si="72">(((O898/60)/60)/24)+DATE(1970,1,1)</f>
        <v>40741.208333333336</v>
      </c>
      <c r="R898" t="b">
        <v>0</v>
      </c>
      <c r="S898" t="b">
        <v>1</v>
      </c>
      <c r="T898" t="s">
        <v>17</v>
      </c>
      <c r="U898" t="s">
        <v>2035</v>
      </c>
      <c r="V898" t="s">
        <v>2041</v>
      </c>
    </row>
    <row r="899" spans="1:22" ht="31.2" x14ac:dyDescent="0.3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5">
        <f t="shared" si="70"/>
        <v>27.693181818181817</v>
      </c>
      <c r="G899" t="s">
        <v>14</v>
      </c>
      <c r="H899">
        <v>27</v>
      </c>
      <c r="I899" s="6">
        <f t="shared" ref="I899:I962" si="73">IF(ISERROR(E899/H899),0,E899/H899)</f>
        <v>90.259259259259252</v>
      </c>
      <c r="J899" t="s">
        <v>21</v>
      </c>
      <c r="K899" t="s">
        <v>22</v>
      </c>
      <c r="L899">
        <v>1</v>
      </c>
      <c r="M899" s="6">
        <f t="shared" ref="M899:M962" si="74">I899*L899</f>
        <v>90.259259259259252</v>
      </c>
      <c r="N899">
        <v>1556427600</v>
      </c>
      <c r="O899">
        <v>1556600400</v>
      </c>
      <c r="P899" s="10">
        <f t="shared" si="71"/>
        <v>43583.208333333328</v>
      </c>
      <c r="Q899" s="10">
        <f t="shared" si="72"/>
        <v>43585.208333333328</v>
      </c>
      <c r="R899" t="b">
        <v>0</v>
      </c>
      <c r="S899" t="b">
        <v>0</v>
      </c>
      <c r="T899" t="s">
        <v>33</v>
      </c>
      <c r="U899" t="s">
        <v>2038</v>
      </c>
      <c r="V899" t="s">
        <v>2044</v>
      </c>
    </row>
    <row r="900" spans="1:22" ht="31.2" x14ac:dyDescent="0.3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5">
        <f t="shared" si="70"/>
        <v>52.479620323841424</v>
      </c>
      <c r="G900" t="s">
        <v>14</v>
      </c>
      <c r="H900">
        <v>1221</v>
      </c>
      <c r="I900" s="6">
        <f t="shared" si="73"/>
        <v>76.978705978705975</v>
      </c>
      <c r="J900" t="s">
        <v>21</v>
      </c>
      <c r="K900" t="s">
        <v>22</v>
      </c>
      <c r="L900">
        <v>1</v>
      </c>
      <c r="M900" s="6">
        <f t="shared" si="74"/>
        <v>76.978705978705975</v>
      </c>
      <c r="N900">
        <v>1576476000</v>
      </c>
      <c r="O900">
        <v>1576994400</v>
      </c>
      <c r="P900" s="10">
        <f t="shared" si="71"/>
        <v>43815.25</v>
      </c>
      <c r="Q900" s="10">
        <f t="shared" si="72"/>
        <v>43821.25</v>
      </c>
      <c r="R900" t="b">
        <v>0</v>
      </c>
      <c r="S900" t="b">
        <v>0</v>
      </c>
      <c r="T900" t="s">
        <v>42</v>
      </c>
      <c r="U900" t="s">
        <v>2039</v>
      </c>
      <c r="V900" t="s">
        <v>2045</v>
      </c>
    </row>
    <row r="901" spans="1:22" ht="31.2" x14ac:dyDescent="0.3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5">
        <f t="shared" si="70"/>
        <v>407.09677419354841</v>
      </c>
      <c r="G901" t="s">
        <v>20</v>
      </c>
      <c r="H901">
        <v>123</v>
      </c>
      <c r="I901" s="6">
        <f t="shared" si="73"/>
        <v>102.60162601626017</v>
      </c>
      <c r="J901" t="s">
        <v>98</v>
      </c>
      <c r="K901" t="s">
        <v>99</v>
      </c>
      <c r="L901">
        <v>1.2</v>
      </c>
      <c r="M901" s="6">
        <f t="shared" si="74"/>
        <v>123.1219512195122</v>
      </c>
      <c r="N901">
        <v>1381122000</v>
      </c>
      <c r="O901">
        <v>1382677200</v>
      </c>
      <c r="P901" s="10">
        <f t="shared" si="71"/>
        <v>41554.208333333336</v>
      </c>
      <c r="Q901" s="10">
        <f t="shared" si="72"/>
        <v>41572.208333333336</v>
      </c>
      <c r="R901" t="b">
        <v>0</v>
      </c>
      <c r="S901" t="b">
        <v>0</v>
      </c>
      <c r="T901" t="s">
        <v>159</v>
      </c>
      <c r="U901" t="s">
        <v>2036</v>
      </c>
      <c r="V901" t="s">
        <v>2060</v>
      </c>
    </row>
    <row r="902" spans="1:22" ht="31.2" x14ac:dyDescent="0.3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5">
        <f t="shared" si="70"/>
        <v>2</v>
      </c>
      <c r="G902" t="s">
        <v>14</v>
      </c>
      <c r="H902">
        <v>1</v>
      </c>
      <c r="I902" s="6">
        <f t="shared" si="73"/>
        <v>2</v>
      </c>
      <c r="J902" t="s">
        <v>21</v>
      </c>
      <c r="K902" t="s">
        <v>22</v>
      </c>
      <c r="L902">
        <v>1</v>
      </c>
      <c r="M902" s="6">
        <f t="shared" si="74"/>
        <v>2</v>
      </c>
      <c r="N902">
        <v>1411102800</v>
      </c>
      <c r="O902">
        <v>1411189200</v>
      </c>
      <c r="P902" s="10">
        <f t="shared" si="71"/>
        <v>41901.208333333336</v>
      </c>
      <c r="Q902" s="10">
        <f t="shared" si="72"/>
        <v>41902.208333333336</v>
      </c>
      <c r="R902" t="b">
        <v>0</v>
      </c>
      <c r="S902" t="b">
        <v>1</v>
      </c>
      <c r="T902" t="s">
        <v>28</v>
      </c>
      <c r="U902" t="s">
        <v>2037</v>
      </c>
      <c r="V902" t="s">
        <v>2043</v>
      </c>
    </row>
    <row r="903" spans="1:22" ht="31.2" x14ac:dyDescent="0.3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5">
        <f t="shared" si="70"/>
        <v>156.17857142857144</v>
      </c>
      <c r="G903" t="s">
        <v>20</v>
      </c>
      <c r="H903">
        <v>159</v>
      </c>
      <c r="I903" s="6">
        <f t="shared" si="73"/>
        <v>55.0062893081761</v>
      </c>
      <c r="J903" t="s">
        <v>21</v>
      </c>
      <c r="K903" t="s">
        <v>22</v>
      </c>
      <c r="L903">
        <v>1</v>
      </c>
      <c r="M903" s="6">
        <f t="shared" si="74"/>
        <v>55.0062893081761</v>
      </c>
      <c r="N903">
        <v>1531803600</v>
      </c>
      <c r="O903">
        <v>1534654800</v>
      </c>
      <c r="P903" s="10">
        <f t="shared" si="71"/>
        <v>43298.208333333328</v>
      </c>
      <c r="Q903" s="10">
        <f t="shared" si="72"/>
        <v>43331.208333333328</v>
      </c>
      <c r="R903" t="b">
        <v>0</v>
      </c>
      <c r="S903" t="b">
        <v>1</v>
      </c>
      <c r="T903" t="s">
        <v>23</v>
      </c>
      <c r="U903" t="s">
        <v>2036</v>
      </c>
      <c r="V903" t="s">
        <v>2042</v>
      </c>
    </row>
    <row r="904" spans="1:22" ht="31.2" x14ac:dyDescent="0.3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5">
        <f t="shared" si="70"/>
        <v>252.42857142857144</v>
      </c>
      <c r="G904" t="s">
        <v>20</v>
      </c>
      <c r="H904">
        <v>110</v>
      </c>
      <c r="I904" s="6">
        <f t="shared" si="73"/>
        <v>32.127272727272725</v>
      </c>
      <c r="J904" t="s">
        <v>21</v>
      </c>
      <c r="K904" t="s">
        <v>22</v>
      </c>
      <c r="L904">
        <v>1</v>
      </c>
      <c r="M904" s="6">
        <f t="shared" si="74"/>
        <v>32.127272727272725</v>
      </c>
      <c r="N904">
        <v>1454133600</v>
      </c>
      <c r="O904">
        <v>1457762400</v>
      </c>
      <c r="P904" s="10">
        <f t="shared" si="71"/>
        <v>42399.25</v>
      </c>
      <c r="Q904" s="10">
        <f t="shared" si="72"/>
        <v>42441.25</v>
      </c>
      <c r="R904" t="b">
        <v>0</v>
      </c>
      <c r="S904" t="b">
        <v>0</v>
      </c>
      <c r="T904" t="s">
        <v>28</v>
      </c>
      <c r="U904" t="s">
        <v>2037</v>
      </c>
      <c r="V904" t="s">
        <v>2043</v>
      </c>
    </row>
    <row r="905" spans="1:22" ht="46.8" x14ac:dyDescent="0.3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5">
        <f t="shared" si="70"/>
        <v>1.729268292682927</v>
      </c>
      <c r="G905" t="s">
        <v>47</v>
      </c>
      <c r="H905">
        <v>14</v>
      </c>
      <c r="I905" s="6">
        <f t="shared" si="73"/>
        <v>50.642857142857146</v>
      </c>
      <c r="J905" t="s">
        <v>21</v>
      </c>
      <c r="K905" t="s">
        <v>22</v>
      </c>
      <c r="L905">
        <v>1</v>
      </c>
      <c r="M905" s="6">
        <f t="shared" si="74"/>
        <v>50.642857142857146</v>
      </c>
      <c r="N905">
        <v>1336194000</v>
      </c>
      <c r="O905">
        <v>1337490000</v>
      </c>
      <c r="P905" s="10">
        <f t="shared" si="71"/>
        <v>41034.208333333336</v>
      </c>
      <c r="Q905" s="10">
        <f t="shared" si="72"/>
        <v>41049.208333333336</v>
      </c>
      <c r="R905" t="b">
        <v>0</v>
      </c>
      <c r="S905" t="b">
        <v>1</v>
      </c>
      <c r="T905" t="s">
        <v>68</v>
      </c>
      <c r="U905" t="s">
        <v>2040</v>
      </c>
      <c r="V905" t="s">
        <v>2050</v>
      </c>
    </row>
    <row r="906" spans="1:22" ht="31.2" x14ac:dyDescent="0.3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5">
        <f t="shared" si="70"/>
        <v>12.230769230769232</v>
      </c>
      <c r="G906" t="s">
        <v>14</v>
      </c>
      <c r="H906">
        <v>16</v>
      </c>
      <c r="I906" s="6">
        <f t="shared" si="73"/>
        <v>49.6875</v>
      </c>
      <c r="J906" t="s">
        <v>21</v>
      </c>
      <c r="K906" t="s">
        <v>22</v>
      </c>
      <c r="L906">
        <v>1</v>
      </c>
      <c r="M906" s="6">
        <f t="shared" si="74"/>
        <v>49.6875</v>
      </c>
      <c r="N906">
        <v>1349326800</v>
      </c>
      <c r="O906">
        <v>1349672400</v>
      </c>
      <c r="P906" s="10">
        <f t="shared" si="71"/>
        <v>41186.208333333336</v>
      </c>
      <c r="Q906" s="10">
        <f t="shared" si="72"/>
        <v>41190.208333333336</v>
      </c>
      <c r="R906" t="b">
        <v>0</v>
      </c>
      <c r="S906" t="b">
        <v>0</v>
      </c>
      <c r="T906" t="s">
        <v>133</v>
      </c>
      <c r="U906" t="s">
        <v>2040</v>
      </c>
      <c r="V906" t="s">
        <v>2058</v>
      </c>
    </row>
    <row r="907" spans="1:22" ht="31.2" x14ac:dyDescent="0.3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5">
        <f t="shared" si="70"/>
        <v>163.98734177215189</v>
      </c>
      <c r="G907" t="s">
        <v>20</v>
      </c>
      <c r="H907">
        <v>236</v>
      </c>
      <c r="I907" s="6">
        <f t="shared" si="73"/>
        <v>54.894067796610166</v>
      </c>
      <c r="J907" t="s">
        <v>21</v>
      </c>
      <c r="K907" t="s">
        <v>22</v>
      </c>
      <c r="L907">
        <v>1</v>
      </c>
      <c r="M907" s="6">
        <f t="shared" si="74"/>
        <v>54.894067796610166</v>
      </c>
      <c r="N907">
        <v>1379566800</v>
      </c>
      <c r="O907">
        <v>1379826000</v>
      </c>
      <c r="P907" s="10">
        <f t="shared" si="71"/>
        <v>41536.208333333336</v>
      </c>
      <c r="Q907" s="10">
        <f t="shared" si="72"/>
        <v>41539.208333333336</v>
      </c>
      <c r="R907" t="b">
        <v>0</v>
      </c>
      <c r="S907" t="b">
        <v>0</v>
      </c>
      <c r="T907" t="s">
        <v>33</v>
      </c>
      <c r="U907" t="s">
        <v>2038</v>
      </c>
      <c r="V907" t="s">
        <v>2044</v>
      </c>
    </row>
    <row r="908" spans="1:22" ht="31.2" x14ac:dyDescent="0.3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5">
        <f t="shared" si="70"/>
        <v>162.98181818181817</v>
      </c>
      <c r="G908" t="s">
        <v>20</v>
      </c>
      <c r="H908">
        <v>191</v>
      </c>
      <c r="I908" s="6">
        <f t="shared" si="73"/>
        <v>46.931937172774866</v>
      </c>
      <c r="J908" t="s">
        <v>21</v>
      </c>
      <c r="K908" t="s">
        <v>22</v>
      </c>
      <c r="L908">
        <v>1</v>
      </c>
      <c r="M908" s="6">
        <f t="shared" si="74"/>
        <v>46.931937172774866</v>
      </c>
      <c r="N908">
        <v>1494651600</v>
      </c>
      <c r="O908">
        <v>1497762000</v>
      </c>
      <c r="P908" s="10">
        <f t="shared" si="71"/>
        <v>42868.208333333328</v>
      </c>
      <c r="Q908" s="10">
        <f t="shared" si="72"/>
        <v>42904.208333333328</v>
      </c>
      <c r="R908" t="b">
        <v>1</v>
      </c>
      <c r="S908" t="b">
        <v>1</v>
      </c>
      <c r="T908" t="s">
        <v>42</v>
      </c>
      <c r="U908" t="s">
        <v>2039</v>
      </c>
      <c r="V908" t="s">
        <v>2045</v>
      </c>
    </row>
    <row r="909" spans="1:22" ht="31.2" x14ac:dyDescent="0.3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5">
        <f t="shared" si="70"/>
        <v>20.252747252747252</v>
      </c>
      <c r="G909" t="s">
        <v>14</v>
      </c>
      <c r="H909">
        <v>41</v>
      </c>
      <c r="I909" s="6">
        <f t="shared" si="73"/>
        <v>44.951219512195124</v>
      </c>
      <c r="J909" t="s">
        <v>21</v>
      </c>
      <c r="K909" t="s">
        <v>22</v>
      </c>
      <c r="L909">
        <v>1</v>
      </c>
      <c r="M909" s="6">
        <f t="shared" si="74"/>
        <v>44.951219512195124</v>
      </c>
      <c r="N909">
        <v>1303880400</v>
      </c>
      <c r="O909">
        <v>1304485200</v>
      </c>
      <c r="P909" s="10">
        <f t="shared" si="71"/>
        <v>40660.208333333336</v>
      </c>
      <c r="Q909" s="10">
        <f t="shared" si="72"/>
        <v>40667.208333333336</v>
      </c>
      <c r="R909" t="b">
        <v>0</v>
      </c>
      <c r="S909" t="b">
        <v>0</v>
      </c>
      <c r="T909" t="s">
        <v>33</v>
      </c>
      <c r="U909" t="s">
        <v>2038</v>
      </c>
      <c r="V909" t="s">
        <v>2044</v>
      </c>
    </row>
    <row r="910" spans="1:22" ht="31.2" x14ac:dyDescent="0.3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5">
        <f t="shared" si="70"/>
        <v>319.24083769633506</v>
      </c>
      <c r="G910" t="s">
        <v>20</v>
      </c>
      <c r="H910">
        <v>3934</v>
      </c>
      <c r="I910" s="6">
        <f t="shared" si="73"/>
        <v>30.99898322318251</v>
      </c>
      <c r="J910" t="s">
        <v>21</v>
      </c>
      <c r="K910" t="s">
        <v>22</v>
      </c>
      <c r="L910">
        <v>1</v>
      </c>
      <c r="M910" s="6">
        <f t="shared" si="74"/>
        <v>30.99898322318251</v>
      </c>
      <c r="N910">
        <v>1335934800</v>
      </c>
      <c r="O910">
        <v>1336885200</v>
      </c>
      <c r="P910" s="10">
        <f t="shared" si="71"/>
        <v>41031.208333333336</v>
      </c>
      <c r="Q910" s="10">
        <f t="shared" si="72"/>
        <v>41042.208333333336</v>
      </c>
      <c r="R910" t="b">
        <v>0</v>
      </c>
      <c r="S910" t="b">
        <v>0</v>
      </c>
      <c r="T910" t="s">
        <v>89</v>
      </c>
      <c r="U910" t="s">
        <v>2052</v>
      </c>
      <c r="V910" t="s">
        <v>2053</v>
      </c>
    </row>
    <row r="911" spans="1:22" ht="31.2" x14ac:dyDescent="0.3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5">
        <f t="shared" si="70"/>
        <v>478.94444444444446</v>
      </c>
      <c r="G911" t="s">
        <v>20</v>
      </c>
      <c r="H911">
        <v>80</v>
      </c>
      <c r="I911" s="6">
        <f t="shared" si="73"/>
        <v>107.7625</v>
      </c>
      <c r="J911" t="s">
        <v>15</v>
      </c>
      <c r="K911" t="s">
        <v>16</v>
      </c>
      <c r="L911">
        <v>0.74</v>
      </c>
      <c r="M911" s="6">
        <f t="shared" si="74"/>
        <v>79.744250000000008</v>
      </c>
      <c r="N911">
        <v>1528088400</v>
      </c>
      <c r="O911">
        <v>1530421200</v>
      </c>
      <c r="P911" s="10">
        <f t="shared" si="71"/>
        <v>43255.208333333328</v>
      </c>
      <c r="Q911" s="10">
        <f t="shared" si="72"/>
        <v>43282.208333333328</v>
      </c>
      <c r="R911" t="b">
        <v>0</v>
      </c>
      <c r="S911" t="b">
        <v>1</v>
      </c>
      <c r="T911" t="s">
        <v>33</v>
      </c>
      <c r="U911" t="s">
        <v>2038</v>
      </c>
      <c r="V911" t="s">
        <v>2044</v>
      </c>
    </row>
    <row r="912" spans="1:22" ht="31.2" x14ac:dyDescent="0.3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5">
        <f t="shared" si="70"/>
        <v>19.556634304207122</v>
      </c>
      <c r="G912" t="s">
        <v>74</v>
      </c>
      <c r="H912">
        <v>296</v>
      </c>
      <c r="I912" s="6">
        <f t="shared" si="73"/>
        <v>102.07770270270271</v>
      </c>
      <c r="J912" t="s">
        <v>21</v>
      </c>
      <c r="K912" t="s">
        <v>22</v>
      </c>
      <c r="L912">
        <v>1</v>
      </c>
      <c r="M912" s="6">
        <f t="shared" si="74"/>
        <v>102.07770270270271</v>
      </c>
      <c r="N912">
        <v>1421906400</v>
      </c>
      <c r="O912">
        <v>1421992800</v>
      </c>
      <c r="P912" s="10">
        <f t="shared" si="71"/>
        <v>42026.25</v>
      </c>
      <c r="Q912" s="10">
        <f t="shared" si="72"/>
        <v>42027.25</v>
      </c>
      <c r="R912" t="b">
        <v>0</v>
      </c>
      <c r="S912" t="b">
        <v>0</v>
      </c>
      <c r="T912" t="s">
        <v>33</v>
      </c>
      <c r="U912" t="s">
        <v>2038</v>
      </c>
      <c r="V912" t="s">
        <v>2044</v>
      </c>
    </row>
    <row r="913" spans="1:22" ht="31.2" x14ac:dyDescent="0.3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5">
        <f t="shared" si="70"/>
        <v>198.94827586206895</v>
      </c>
      <c r="G913" t="s">
        <v>20</v>
      </c>
      <c r="H913">
        <v>462</v>
      </c>
      <c r="I913" s="6">
        <f t="shared" si="73"/>
        <v>24.976190476190474</v>
      </c>
      <c r="J913" t="s">
        <v>21</v>
      </c>
      <c r="K913" t="s">
        <v>22</v>
      </c>
      <c r="L913">
        <v>1</v>
      </c>
      <c r="M913" s="6">
        <f t="shared" si="74"/>
        <v>24.976190476190474</v>
      </c>
      <c r="N913">
        <v>1568005200</v>
      </c>
      <c r="O913">
        <v>1568178000</v>
      </c>
      <c r="P913" s="10">
        <f t="shared" si="71"/>
        <v>43717.208333333328</v>
      </c>
      <c r="Q913" s="10">
        <f t="shared" si="72"/>
        <v>43719.208333333328</v>
      </c>
      <c r="R913" t="b">
        <v>1</v>
      </c>
      <c r="S913" t="b">
        <v>0</v>
      </c>
      <c r="T913" t="s">
        <v>28</v>
      </c>
      <c r="U913" t="s">
        <v>2037</v>
      </c>
      <c r="V913" t="s">
        <v>2043</v>
      </c>
    </row>
    <row r="914" spans="1:22" ht="31.2" x14ac:dyDescent="0.3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5">
        <f t="shared" si="70"/>
        <v>795</v>
      </c>
      <c r="G914" t="s">
        <v>20</v>
      </c>
      <c r="H914">
        <v>179</v>
      </c>
      <c r="I914" s="6">
        <f t="shared" si="73"/>
        <v>79.944134078212286</v>
      </c>
      <c r="J914" t="s">
        <v>21</v>
      </c>
      <c r="K914" t="s">
        <v>22</v>
      </c>
      <c r="L914">
        <v>1</v>
      </c>
      <c r="M914" s="6">
        <f t="shared" si="74"/>
        <v>79.944134078212286</v>
      </c>
      <c r="N914">
        <v>1346821200</v>
      </c>
      <c r="O914">
        <v>1347944400</v>
      </c>
      <c r="P914" s="10">
        <f t="shared" si="71"/>
        <v>41157.208333333336</v>
      </c>
      <c r="Q914" s="10">
        <f t="shared" si="72"/>
        <v>41170.208333333336</v>
      </c>
      <c r="R914" t="b">
        <v>1</v>
      </c>
      <c r="S914" t="b">
        <v>0</v>
      </c>
      <c r="T914" t="s">
        <v>53</v>
      </c>
      <c r="U914" t="s">
        <v>2039</v>
      </c>
      <c r="V914" t="s">
        <v>2047</v>
      </c>
    </row>
    <row r="915" spans="1:22" ht="31.2" x14ac:dyDescent="0.3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5">
        <f t="shared" si="70"/>
        <v>50.621082621082621</v>
      </c>
      <c r="G915" t="s">
        <v>14</v>
      </c>
      <c r="H915">
        <v>523</v>
      </c>
      <c r="I915" s="6">
        <f t="shared" si="73"/>
        <v>67.946462715105156</v>
      </c>
      <c r="J915" t="s">
        <v>26</v>
      </c>
      <c r="K915" t="s">
        <v>27</v>
      </c>
      <c r="L915">
        <v>0.69</v>
      </c>
      <c r="M915" s="6">
        <f t="shared" si="74"/>
        <v>46.883059273422553</v>
      </c>
      <c r="N915">
        <v>1557637200</v>
      </c>
      <c r="O915">
        <v>1558760400</v>
      </c>
      <c r="P915" s="10">
        <f t="shared" si="71"/>
        <v>43597.208333333328</v>
      </c>
      <c r="Q915" s="10">
        <f t="shared" si="72"/>
        <v>43610.208333333328</v>
      </c>
      <c r="R915" t="b">
        <v>0</v>
      </c>
      <c r="S915" t="b">
        <v>0</v>
      </c>
      <c r="T915" t="s">
        <v>53</v>
      </c>
      <c r="U915" t="s">
        <v>2039</v>
      </c>
      <c r="V915" t="s">
        <v>2047</v>
      </c>
    </row>
    <row r="916" spans="1:22" ht="31.2" x14ac:dyDescent="0.3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5">
        <f t="shared" si="70"/>
        <v>57.4375</v>
      </c>
      <c r="G916" t="s">
        <v>14</v>
      </c>
      <c r="H916">
        <v>141</v>
      </c>
      <c r="I916" s="6">
        <f t="shared" si="73"/>
        <v>26.070921985815602</v>
      </c>
      <c r="J916" t="s">
        <v>40</v>
      </c>
      <c r="K916" t="s">
        <v>41</v>
      </c>
      <c r="L916">
        <v>1.35</v>
      </c>
      <c r="M916" s="6">
        <f t="shared" si="74"/>
        <v>35.195744680851064</v>
      </c>
      <c r="N916">
        <v>1375592400</v>
      </c>
      <c r="O916">
        <v>1376629200</v>
      </c>
      <c r="P916" s="10">
        <f t="shared" si="71"/>
        <v>41490.208333333336</v>
      </c>
      <c r="Q916" s="10">
        <f t="shared" si="72"/>
        <v>41502.208333333336</v>
      </c>
      <c r="R916" t="b">
        <v>0</v>
      </c>
      <c r="S916" t="b">
        <v>0</v>
      </c>
      <c r="T916" t="s">
        <v>33</v>
      </c>
      <c r="U916" t="s">
        <v>2038</v>
      </c>
      <c r="V916" t="s">
        <v>2044</v>
      </c>
    </row>
    <row r="917" spans="1:22" ht="31.2" x14ac:dyDescent="0.3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5">
        <f t="shared" si="70"/>
        <v>155.62827640984909</v>
      </c>
      <c r="G917" t="s">
        <v>20</v>
      </c>
      <c r="H917">
        <v>1866</v>
      </c>
      <c r="I917" s="6">
        <f t="shared" si="73"/>
        <v>105.0032154340836</v>
      </c>
      <c r="J917" t="s">
        <v>40</v>
      </c>
      <c r="K917" t="s">
        <v>41</v>
      </c>
      <c r="L917">
        <v>1.35</v>
      </c>
      <c r="M917" s="6">
        <f t="shared" si="74"/>
        <v>141.75434083601286</v>
      </c>
      <c r="N917">
        <v>1503982800</v>
      </c>
      <c r="O917">
        <v>1504760400</v>
      </c>
      <c r="P917" s="10">
        <f t="shared" si="71"/>
        <v>42976.208333333328</v>
      </c>
      <c r="Q917" s="10">
        <f t="shared" si="72"/>
        <v>42985.208333333328</v>
      </c>
      <c r="R917" t="b">
        <v>0</v>
      </c>
      <c r="S917" t="b">
        <v>0</v>
      </c>
      <c r="T917" t="s">
        <v>269</v>
      </c>
      <c r="U917" t="s">
        <v>2039</v>
      </c>
      <c r="V917" t="s">
        <v>2062</v>
      </c>
    </row>
    <row r="918" spans="1:22" ht="31.2" x14ac:dyDescent="0.3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5">
        <f t="shared" si="70"/>
        <v>36.297297297297298</v>
      </c>
      <c r="G918" t="s">
        <v>14</v>
      </c>
      <c r="H918">
        <v>52</v>
      </c>
      <c r="I918" s="6">
        <f t="shared" si="73"/>
        <v>25.826923076923077</v>
      </c>
      <c r="J918" t="s">
        <v>21</v>
      </c>
      <c r="K918" t="s">
        <v>22</v>
      </c>
      <c r="L918">
        <v>1</v>
      </c>
      <c r="M918" s="6">
        <f t="shared" si="74"/>
        <v>25.826923076923077</v>
      </c>
      <c r="N918">
        <v>1418882400</v>
      </c>
      <c r="O918">
        <v>1419660000</v>
      </c>
      <c r="P918" s="10">
        <f t="shared" si="71"/>
        <v>41991.25</v>
      </c>
      <c r="Q918" s="10">
        <f t="shared" si="72"/>
        <v>42000.25</v>
      </c>
      <c r="R918" t="b">
        <v>0</v>
      </c>
      <c r="S918" t="b">
        <v>0</v>
      </c>
      <c r="T918" t="s">
        <v>122</v>
      </c>
      <c r="U918" t="s">
        <v>2056</v>
      </c>
      <c r="V918" t="s">
        <v>2057</v>
      </c>
    </row>
    <row r="919" spans="1:22" ht="31.2" x14ac:dyDescent="0.3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5">
        <f t="shared" si="70"/>
        <v>58.25</v>
      </c>
      <c r="G919" t="s">
        <v>47</v>
      </c>
      <c r="H919">
        <v>27</v>
      </c>
      <c r="I919" s="6">
        <f t="shared" si="73"/>
        <v>77.666666666666671</v>
      </c>
      <c r="J919" t="s">
        <v>40</v>
      </c>
      <c r="K919" t="s">
        <v>41</v>
      </c>
      <c r="L919">
        <v>1.35</v>
      </c>
      <c r="M919" s="6">
        <f t="shared" si="74"/>
        <v>104.85000000000001</v>
      </c>
      <c r="N919">
        <v>1309237200</v>
      </c>
      <c r="O919">
        <v>1311310800</v>
      </c>
      <c r="P919" s="10">
        <f t="shared" si="71"/>
        <v>40722.208333333336</v>
      </c>
      <c r="Q919" s="10">
        <f t="shared" si="72"/>
        <v>40746.208333333336</v>
      </c>
      <c r="R919" t="b">
        <v>0</v>
      </c>
      <c r="S919" t="b">
        <v>1</v>
      </c>
      <c r="T919" t="s">
        <v>100</v>
      </c>
      <c r="U919" t="s">
        <v>2039</v>
      </c>
      <c r="V919" t="s">
        <v>2054</v>
      </c>
    </row>
    <row r="920" spans="1:22" ht="31.2" x14ac:dyDescent="0.3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5">
        <f t="shared" si="70"/>
        <v>237.39473684210526</v>
      </c>
      <c r="G920" t="s">
        <v>20</v>
      </c>
      <c r="H920">
        <v>156</v>
      </c>
      <c r="I920" s="6">
        <f t="shared" si="73"/>
        <v>57.82692307692308</v>
      </c>
      <c r="J920" t="s">
        <v>98</v>
      </c>
      <c r="K920" t="s">
        <v>99</v>
      </c>
      <c r="L920">
        <v>1.2</v>
      </c>
      <c r="M920" s="6">
        <f t="shared" si="74"/>
        <v>69.392307692307696</v>
      </c>
      <c r="N920">
        <v>1343365200</v>
      </c>
      <c r="O920">
        <v>1344315600</v>
      </c>
      <c r="P920" s="10">
        <f t="shared" si="71"/>
        <v>41117.208333333336</v>
      </c>
      <c r="Q920" s="10">
        <f t="shared" si="72"/>
        <v>41128.208333333336</v>
      </c>
      <c r="R920" t="b">
        <v>0</v>
      </c>
      <c r="S920" t="b">
        <v>0</v>
      </c>
      <c r="T920" t="s">
        <v>133</v>
      </c>
      <c r="U920" t="s">
        <v>2040</v>
      </c>
      <c r="V920" t="s">
        <v>2058</v>
      </c>
    </row>
    <row r="921" spans="1:22" ht="31.2" x14ac:dyDescent="0.3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5">
        <f t="shared" si="70"/>
        <v>58.75</v>
      </c>
      <c r="G921" t="s">
        <v>14</v>
      </c>
      <c r="H921">
        <v>225</v>
      </c>
      <c r="I921" s="6">
        <f t="shared" si="73"/>
        <v>92.955555555555549</v>
      </c>
      <c r="J921" t="s">
        <v>26</v>
      </c>
      <c r="K921" t="s">
        <v>27</v>
      </c>
      <c r="L921">
        <v>0.69</v>
      </c>
      <c r="M921" s="6">
        <f t="shared" si="74"/>
        <v>64.139333333333326</v>
      </c>
      <c r="N921">
        <v>1507957200</v>
      </c>
      <c r="O921">
        <v>1510725600</v>
      </c>
      <c r="P921" s="10">
        <f t="shared" si="71"/>
        <v>43022.208333333328</v>
      </c>
      <c r="Q921" s="10">
        <f t="shared" si="72"/>
        <v>43054.25</v>
      </c>
      <c r="R921" t="b">
        <v>0</v>
      </c>
      <c r="S921" t="b">
        <v>1</v>
      </c>
      <c r="T921" t="s">
        <v>33</v>
      </c>
      <c r="U921" t="s">
        <v>2038</v>
      </c>
      <c r="V921" t="s">
        <v>2044</v>
      </c>
    </row>
    <row r="922" spans="1:22" ht="31.2" x14ac:dyDescent="0.3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5">
        <f t="shared" si="70"/>
        <v>182.56603773584905</v>
      </c>
      <c r="G922" t="s">
        <v>20</v>
      </c>
      <c r="H922">
        <v>255</v>
      </c>
      <c r="I922" s="6">
        <f t="shared" si="73"/>
        <v>37.945098039215686</v>
      </c>
      <c r="J922" t="s">
        <v>21</v>
      </c>
      <c r="K922" t="s">
        <v>22</v>
      </c>
      <c r="L922">
        <v>1</v>
      </c>
      <c r="M922" s="6">
        <f t="shared" si="74"/>
        <v>37.945098039215686</v>
      </c>
      <c r="N922">
        <v>1549519200</v>
      </c>
      <c r="O922">
        <v>1551247200</v>
      </c>
      <c r="P922" s="10">
        <f t="shared" si="71"/>
        <v>43503.25</v>
      </c>
      <c r="Q922" s="10">
        <f t="shared" si="72"/>
        <v>43523.25</v>
      </c>
      <c r="R922" t="b">
        <v>1</v>
      </c>
      <c r="S922" t="b">
        <v>0</v>
      </c>
      <c r="T922" t="s">
        <v>71</v>
      </c>
      <c r="U922" t="s">
        <v>2039</v>
      </c>
      <c r="V922" t="s">
        <v>2051</v>
      </c>
    </row>
    <row r="923" spans="1:22" ht="31.2" x14ac:dyDescent="0.3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5">
        <f t="shared" si="70"/>
        <v>0.75436408977556113</v>
      </c>
      <c r="G923" t="s">
        <v>14</v>
      </c>
      <c r="H923">
        <v>38</v>
      </c>
      <c r="I923" s="6">
        <f t="shared" si="73"/>
        <v>31.842105263157894</v>
      </c>
      <c r="J923" t="s">
        <v>21</v>
      </c>
      <c r="K923" t="s">
        <v>22</v>
      </c>
      <c r="L923">
        <v>1</v>
      </c>
      <c r="M923" s="6">
        <f t="shared" si="74"/>
        <v>31.842105263157894</v>
      </c>
      <c r="N923">
        <v>1329026400</v>
      </c>
      <c r="O923">
        <v>1330236000</v>
      </c>
      <c r="P923" s="10">
        <f t="shared" si="71"/>
        <v>40951.25</v>
      </c>
      <c r="Q923" s="10">
        <f t="shared" si="72"/>
        <v>40965.25</v>
      </c>
      <c r="R923" t="b">
        <v>0</v>
      </c>
      <c r="S923" t="b">
        <v>0</v>
      </c>
      <c r="T923" t="s">
        <v>28</v>
      </c>
      <c r="U923" t="s">
        <v>2037</v>
      </c>
      <c r="V923" t="s">
        <v>2043</v>
      </c>
    </row>
    <row r="924" spans="1:22" ht="31.2" x14ac:dyDescent="0.3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5">
        <f t="shared" si="70"/>
        <v>175.95330739299609</v>
      </c>
      <c r="G924" t="s">
        <v>20</v>
      </c>
      <c r="H924">
        <v>2261</v>
      </c>
      <c r="I924" s="6">
        <f t="shared" si="73"/>
        <v>40</v>
      </c>
      <c r="J924" t="s">
        <v>21</v>
      </c>
      <c r="K924" t="s">
        <v>22</v>
      </c>
      <c r="L924">
        <v>1</v>
      </c>
      <c r="M924" s="6">
        <f t="shared" si="74"/>
        <v>40</v>
      </c>
      <c r="N924">
        <v>1544335200</v>
      </c>
      <c r="O924">
        <v>1545112800</v>
      </c>
      <c r="P924" s="10">
        <f t="shared" si="71"/>
        <v>43443.25</v>
      </c>
      <c r="Q924" s="10">
        <f t="shared" si="72"/>
        <v>43452.25</v>
      </c>
      <c r="R924" t="b">
        <v>0</v>
      </c>
      <c r="S924" t="b">
        <v>1</v>
      </c>
      <c r="T924" t="s">
        <v>319</v>
      </c>
      <c r="U924" t="s">
        <v>2036</v>
      </c>
      <c r="V924" t="s">
        <v>2064</v>
      </c>
    </row>
    <row r="925" spans="1:22" ht="31.2" x14ac:dyDescent="0.3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5">
        <f t="shared" si="70"/>
        <v>237.88235294117646</v>
      </c>
      <c r="G925" t="s">
        <v>20</v>
      </c>
      <c r="H925">
        <v>40</v>
      </c>
      <c r="I925" s="6">
        <f t="shared" si="73"/>
        <v>101.1</v>
      </c>
      <c r="J925" t="s">
        <v>21</v>
      </c>
      <c r="K925" t="s">
        <v>22</v>
      </c>
      <c r="L925">
        <v>1</v>
      </c>
      <c r="M925" s="6">
        <f t="shared" si="74"/>
        <v>101.1</v>
      </c>
      <c r="N925">
        <v>1279083600</v>
      </c>
      <c r="O925">
        <v>1279170000</v>
      </c>
      <c r="P925" s="10">
        <f t="shared" si="71"/>
        <v>40373.208333333336</v>
      </c>
      <c r="Q925" s="10">
        <f t="shared" si="72"/>
        <v>40374.208333333336</v>
      </c>
      <c r="R925" t="b">
        <v>0</v>
      </c>
      <c r="S925" t="b">
        <v>0</v>
      </c>
      <c r="T925" t="s">
        <v>33</v>
      </c>
      <c r="U925" t="s">
        <v>2038</v>
      </c>
      <c r="V925" t="s">
        <v>2044</v>
      </c>
    </row>
    <row r="926" spans="1:22" ht="31.2" x14ac:dyDescent="0.3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5">
        <f t="shared" si="70"/>
        <v>488.05076142131981</v>
      </c>
      <c r="G926" t="s">
        <v>20</v>
      </c>
      <c r="H926">
        <v>2289</v>
      </c>
      <c r="I926" s="6">
        <f t="shared" si="73"/>
        <v>84.006989951944078</v>
      </c>
      <c r="J926" t="s">
        <v>107</v>
      </c>
      <c r="K926" t="s">
        <v>108</v>
      </c>
      <c r="L926">
        <v>1.1200000000000001</v>
      </c>
      <c r="M926" s="6">
        <f t="shared" si="74"/>
        <v>94.087828746177379</v>
      </c>
      <c r="N926">
        <v>1572498000</v>
      </c>
      <c r="O926">
        <v>1573452000</v>
      </c>
      <c r="P926" s="10">
        <f t="shared" si="71"/>
        <v>43769.208333333328</v>
      </c>
      <c r="Q926" s="10">
        <f t="shared" si="72"/>
        <v>43780.25</v>
      </c>
      <c r="R926" t="b">
        <v>0</v>
      </c>
      <c r="S926" t="b">
        <v>0</v>
      </c>
      <c r="T926" t="s">
        <v>33</v>
      </c>
      <c r="U926" t="s">
        <v>2038</v>
      </c>
      <c r="V926" t="s">
        <v>2044</v>
      </c>
    </row>
    <row r="927" spans="1:22" ht="46.8" x14ac:dyDescent="0.3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5">
        <f t="shared" si="70"/>
        <v>224.06666666666669</v>
      </c>
      <c r="G927" t="s">
        <v>20</v>
      </c>
      <c r="H927">
        <v>65</v>
      </c>
      <c r="I927" s="6">
        <f t="shared" si="73"/>
        <v>103.41538461538461</v>
      </c>
      <c r="J927" t="s">
        <v>21</v>
      </c>
      <c r="K927" t="s">
        <v>22</v>
      </c>
      <c r="L927">
        <v>1</v>
      </c>
      <c r="M927" s="6">
        <f t="shared" si="74"/>
        <v>103.41538461538461</v>
      </c>
      <c r="N927">
        <v>1506056400</v>
      </c>
      <c r="O927">
        <v>1507093200</v>
      </c>
      <c r="P927" s="10">
        <f t="shared" si="71"/>
        <v>43000.208333333328</v>
      </c>
      <c r="Q927" s="10">
        <f t="shared" si="72"/>
        <v>43012.208333333328</v>
      </c>
      <c r="R927" t="b">
        <v>0</v>
      </c>
      <c r="S927" t="b">
        <v>0</v>
      </c>
      <c r="T927" t="s">
        <v>33</v>
      </c>
      <c r="U927" t="s">
        <v>2038</v>
      </c>
      <c r="V927" t="s">
        <v>2044</v>
      </c>
    </row>
    <row r="928" spans="1:22" ht="31.2" x14ac:dyDescent="0.3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5">
        <f t="shared" si="70"/>
        <v>18.126436781609197</v>
      </c>
      <c r="G928" t="s">
        <v>14</v>
      </c>
      <c r="H928">
        <v>15</v>
      </c>
      <c r="I928" s="6">
        <f t="shared" si="73"/>
        <v>105.13333333333334</v>
      </c>
      <c r="J928" t="s">
        <v>21</v>
      </c>
      <c r="K928" t="s">
        <v>22</v>
      </c>
      <c r="L928">
        <v>1</v>
      </c>
      <c r="M928" s="6">
        <f t="shared" si="74"/>
        <v>105.13333333333334</v>
      </c>
      <c r="N928">
        <v>1463029200</v>
      </c>
      <c r="O928">
        <v>1463374800</v>
      </c>
      <c r="P928" s="10">
        <f t="shared" si="71"/>
        <v>42502.208333333328</v>
      </c>
      <c r="Q928" s="10">
        <f t="shared" si="72"/>
        <v>42506.208333333328</v>
      </c>
      <c r="R928" t="b">
        <v>0</v>
      </c>
      <c r="S928" t="b">
        <v>0</v>
      </c>
      <c r="T928" t="s">
        <v>17</v>
      </c>
      <c r="U928" t="s">
        <v>2035</v>
      </c>
      <c r="V928" t="s">
        <v>2041</v>
      </c>
    </row>
    <row r="929" spans="1:22" ht="31.2" x14ac:dyDescent="0.3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5">
        <f t="shared" si="70"/>
        <v>45.847222222222221</v>
      </c>
      <c r="G929" t="s">
        <v>14</v>
      </c>
      <c r="H929">
        <v>37</v>
      </c>
      <c r="I929" s="6">
        <f t="shared" si="73"/>
        <v>89.21621621621621</v>
      </c>
      <c r="J929" t="s">
        <v>21</v>
      </c>
      <c r="K929" t="s">
        <v>22</v>
      </c>
      <c r="L929">
        <v>1</v>
      </c>
      <c r="M929" s="6">
        <f t="shared" si="74"/>
        <v>89.21621621621621</v>
      </c>
      <c r="N929">
        <v>1342069200</v>
      </c>
      <c r="O929">
        <v>1344574800</v>
      </c>
      <c r="P929" s="10">
        <f t="shared" si="71"/>
        <v>41102.208333333336</v>
      </c>
      <c r="Q929" s="10">
        <f t="shared" si="72"/>
        <v>41131.208333333336</v>
      </c>
      <c r="R929" t="b">
        <v>0</v>
      </c>
      <c r="S929" t="b">
        <v>0</v>
      </c>
      <c r="T929" t="s">
        <v>33</v>
      </c>
      <c r="U929" t="s">
        <v>2038</v>
      </c>
      <c r="V929" t="s">
        <v>2044</v>
      </c>
    </row>
    <row r="930" spans="1:22" ht="31.2" x14ac:dyDescent="0.3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5">
        <f t="shared" si="70"/>
        <v>117.31541218637993</v>
      </c>
      <c r="G930" t="s">
        <v>20</v>
      </c>
      <c r="H930">
        <v>3777</v>
      </c>
      <c r="I930" s="6">
        <f t="shared" si="73"/>
        <v>51.995234312946785</v>
      </c>
      <c r="J930" t="s">
        <v>107</v>
      </c>
      <c r="K930" t="s">
        <v>108</v>
      </c>
      <c r="L930">
        <v>1.1200000000000001</v>
      </c>
      <c r="M930" s="6">
        <f t="shared" si="74"/>
        <v>58.234662430500407</v>
      </c>
      <c r="N930">
        <v>1388296800</v>
      </c>
      <c r="O930">
        <v>1389074400</v>
      </c>
      <c r="P930" s="10">
        <f t="shared" si="71"/>
        <v>41637.25</v>
      </c>
      <c r="Q930" s="10">
        <f t="shared" si="72"/>
        <v>41646.25</v>
      </c>
      <c r="R930" t="b">
        <v>0</v>
      </c>
      <c r="S930" t="b">
        <v>0</v>
      </c>
      <c r="T930" t="s">
        <v>28</v>
      </c>
      <c r="U930" t="s">
        <v>2037</v>
      </c>
      <c r="V930" t="s">
        <v>2043</v>
      </c>
    </row>
    <row r="931" spans="1:22" ht="31.2" x14ac:dyDescent="0.3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5">
        <f t="shared" si="70"/>
        <v>217.30909090909088</v>
      </c>
      <c r="G931" t="s">
        <v>20</v>
      </c>
      <c r="H931">
        <v>184</v>
      </c>
      <c r="I931" s="6">
        <f t="shared" si="73"/>
        <v>64.956521739130437</v>
      </c>
      <c r="J931" t="s">
        <v>40</v>
      </c>
      <c r="K931" t="s">
        <v>41</v>
      </c>
      <c r="L931">
        <v>1.35</v>
      </c>
      <c r="M931" s="6">
        <f t="shared" si="74"/>
        <v>87.69130434782609</v>
      </c>
      <c r="N931">
        <v>1493787600</v>
      </c>
      <c r="O931">
        <v>1494997200</v>
      </c>
      <c r="P931" s="10">
        <f t="shared" si="71"/>
        <v>42858.208333333328</v>
      </c>
      <c r="Q931" s="10">
        <f t="shared" si="72"/>
        <v>42872.208333333328</v>
      </c>
      <c r="R931" t="b">
        <v>0</v>
      </c>
      <c r="S931" t="b">
        <v>0</v>
      </c>
      <c r="T931" t="s">
        <v>33</v>
      </c>
      <c r="U931" t="s">
        <v>2038</v>
      </c>
      <c r="V931" t="s">
        <v>2044</v>
      </c>
    </row>
    <row r="932" spans="1:22" ht="31.2" x14ac:dyDescent="0.3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5">
        <f t="shared" si="70"/>
        <v>112.28571428571428</v>
      </c>
      <c r="G932" t="s">
        <v>20</v>
      </c>
      <c r="H932">
        <v>85</v>
      </c>
      <c r="I932" s="6">
        <f t="shared" si="73"/>
        <v>46.235294117647058</v>
      </c>
      <c r="J932" t="s">
        <v>21</v>
      </c>
      <c r="K932" t="s">
        <v>22</v>
      </c>
      <c r="L932">
        <v>1</v>
      </c>
      <c r="M932" s="6">
        <f t="shared" si="74"/>
        <v>46.235294117647058</v>
      </c>
      <c r="N932">
        <v>1424844000</v>
      </c>
      <c r="O932">
        <v>1425448800</v>
      </c>
      <c r="P932" s="10">
        <f t="shared" si="71"/>
        <v>42060.25</v>
      </c>
      <c r="Q932" s="10">
        <f t="shared" si="72"/>
        <v>42067.25</v>
      </c>
      <c r="R932" t="b">
        <v>0</v>
      </c>
      <c r="S932" t="b">
        <v>1</v>
      </c>
      <c r="T932" t="s">
        <v>33</v>
      </c>
      <c r="U932" t="s">
        <v>2038</v>
      </c>
      <c r="V932" t="s">
        <v>2044</v>
      </c>
    </row>
    <row r="933" spans="1:22" ht="31.2" x14ac:dyDescent="0.3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5">
        <f t="shared" si="70"/>
        <v>72.51898734177216</v>
      </c>
      <c r="G933" t="s">
        <v>14</v>
      </c>
      <c r="H933">
        <v>112</v>
      </c>
      <c r="I933" s="6">
        <f t="shared" si="73"/>
        <v>51.151785714285715</v>
      </c>
      <c r="J933" t="s">
        <v>21</v>
      </c>
      <c r="K933" t="s">
        <v>22</v>
      </c>
      <c r="L933">
        <v>1</v>
      </c>
      <c r="M933" s="6">
        <f t="shared" si="74"/>
        <v>51.151785714285715</v>
      </c>
      <c r="N933">
        <v>1403931600</v>
      </c>
      <c r="O933">
        <v>1404104400</v>
      </c>
      <c r="P933" s="10">
        <f t="shared" si="71"/>
        <v>41818.208333333336</v>
      </c>
      <c r="Q933" s="10">
        <f t="shared" si="72"/>
        <v>41820.208333333336</v>
      </c>
      <c r="R933" t="b">
        <v>0</v>
      </c>
      <c r="S933" t="b">
        <v>1</v>
      </c>
      <c r="T933" t="s">
        <v>33</v>
      </c>
      <c r="U933" t="s">
        <v>2038</v>
      </c>
      <c r="V933" t="s">
        <v>2044</v>
      </c>
    </row>
    <row r="934" spans="1:22" ht="31.2" x14ac:dyDescent="0.3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5">
        <f t="shared" si="70"/>
        <v>212.30434782608697</v>
      </c>
      <c r="G934" t="s">
        <v>20</v>
      </c>
      <c r="H934">
        <v>144</v>
      </c>
      <c r="I934" s="6">
        <f t="shared" si="73"/>
        <v>33.909722222222221</v>
      </c>
      <c r="J934" t="s">
        <v>21</v>
      </c>
      <c r="K934" t="s">
        <v>22</v>
      </c>
      <c r="L934">
        <v>1</v>
      </c>
      <c r="M934" s="6">
        <f t="shared" si="74"/>
        <v>33.909722222222221</v>
      </c>
      <c r="N934">
        <v>1394514000</v>
      </c>
      <c r="O934">
        <v>1394773200</v>
      </c>
      <c r="P934" s="10">
        <f t="shared" si="71"/>
        <v>41709.208333333336</v>
      </c>
      <c r="Q934" s="10">
        <f t="shared" si="72"/>
        <v>41712.208333333336</v>
      </c>
      <c r="R934" t="b">
        <v>0</v>
      </c>
      <c r="S934" t="b">
        <v>0</v>
      </c>
      <c r="T934" t="s">
        <v>23</v>
      </c>
      <c r="U934" t="s">
        <v>2036</v>
      </c>
      <c r="V934" t="s">
        <v>2042</v>
      </c>
    </row>
    <row r="935" spans="1:22" ht="31.2" x14ac:dyDescent="0.3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5">
        <f t="shared" si="70"/>
        <v>239.74657534246577</v>
      </c>
      <c r="G935" t="s">
        <v>20</v>
      </c>
      <c r="H935">
        <v>1902</v>
      </c>
      <c r="I935" s="6">
        <f t="shared" si="73"/>
        <v>92.016298633017882</v>
      </c>
      <c r="J935" t="s">
        <v>21</v>
      </c>
      <c r="K935" t="s">
        <v>22</v>
      </c>
      <c r="L935">
        <v>1</v>
      </c>
      <c r="M935" s="6">
        <f t="shared" si="74"/>
        <v>92.016298633017882</v>
      </c>
      <c r="N935">
        <v>1365397200</v>
      </c>
      <c r="O935">
        <v>1366520400</v>
      </c>
      <c r="P935" s="10">
        <f t="shared" si="71"/>
        <v>41372.208333333336</v>
      </c>
      <c r="Q935" s="10">
        <f t="shared" si="72"/>
        <v>41385.208333333336</v>
      </c>
      <c r="R935" t="b">
        <v>0</v>
      </c>
      <c r="S935" t="b">
        <v>0</v>
      </c>
      <c r="T935" t="s">
        <v>33</v>
      </c>
      <c r="U935" t="s">
        <v>2038</v>
      </c>
      <c r="V935" t="s">
        <v>2044</v>
      </c>
    </row>
    <row r="936" spans="1:22" ht="31.2" x14ac:dyDescent="0.3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5">
        <f t="shared" si="70"/>
        <v>181.93548387096774</v>
      </c>
      <c r="G936" t="s">
        <v>20</v>
      </c>
      <c r="H936">
        <v>105</v>
      </c>
      <c r="I936" s="6">
        <f t="shared" si="73"/>
        <v>107.42857142857143</v>
      </c>
      <c r="J936" t="s">
        <v>21</v>
      </c>
      <c r="K936" t="s">
        <v>22</v>
      </c>
      <c r="L936">
        <v>1</v>
      </c>
      <c r="M936" s="6">
        <f t="shared" si="74"/>
        <v>107.42857142857143</v>
      </c>
      <c r="N936">
        <v>1456120800</v>
      </c>
      <c r="O936">
        <v>1456639200</v>
      </c>
      <c r="P936" s="10">
        <f t="shared" si="71"/>
        <v>42422.25</v>
      </c>
      <c r="Q936" s="10">
        <f t="shared" si="72"/>
        <v>42428.25</v>
      </c>
      <c r="R936" t="b">
        <v>0</v>
      </c>
      <c r="S936" t="b">
        <v>0</v>
      </c>
      <c r="T936" t="s">
        <v>33</v>
      </c>
      <c r="U936" t="s">
        <v>2038</v>
      </c>
      <c r="V936" t="s">
        <v>2044</v>
      </c>
    </row>
    <row r="937" spans="1:22" ht="31.2" x14ac:dyDescent="0.3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5">
        <f t="shared" si="70"/>
        <v>164.13114754098362</v>
      </c>
      <c r="G937" t="s">
        <v>20</v>
      </c>
      <c r="H937">
        <v>132</v>
      </c>
      <c r="I937" s="6">
        <f t="shared" si="73"/>
        <v>75.848484848484844</v>
      </c>
      <c r="J937" t="s">
        <v>21</v>
      </c>
      <c r="K937" t="s">
        <v>22</v>
      </c>
      <c r="L937">
        <v>1</v>
      </c>
      <c r="M937" s="6">
        <f t="shared" si="74"/>
        <v>75.848484848484844</v>
      </c>
      <c r="N937">
        <v>1437714000</v>
      </c>
      <c r="O937">
        <v>1438318800</v>
      </c>
      <c r="P937" s="10">
        <f t="shared" si="71"/>
        <v>42209.208333333328</v>
      </c>
      <c r="Q937" s="10">
        <f t="shared" si="72"/>
        <v>42216.208333333328</v>
      </c>
      <c r="R937" t="b">
        <v>0</v>
      </c>
      <c r="S937" t="b">
        <v>0</v>
      </c>
      <c r="T937" t="s">
        <v>33</v>
      </c>
      <c r="U937" t="s">
        <v>2038</v>
      </c>
      <c r="V937" t="s">
        <v>2044</v>
      </c>
    </row>
    <row r="938" spans="1:22" ht="31.2" x14ac:dyDescent="0.3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5">
        <f t="shared" si="70"/>
        <v>1.6375968992248062</v>
      </c>
      <c r="G938" t="s">
        <v>14</v>
      </c>
      <c r="H938">
        <v>21</v>
      </c>
      <c r="I938" s="6">
        <f t="shared" si="73"/>
        <v>80.476190476190482</v>
      </c>
      <c r="J938" t="s">
        <v>21</v>
      </c>
      <c r="K938" t="s">
        <v>22</v>
      </c>
      <c r="L938">
        <v>1</v>
      </c>
      <c r="M938" s="6">
        <f t="shared" si="74"/>
        <v>80.476190476190482</v>
      </c>
      <c r="N938">
        <v>1563771600</v>
      </c>
      <c r="O938">
        <v>1564030800</v>
      </c>
      <c r="P938" s="10">
        <f t="shared" si="71"/>
        <v>43668.208333333328</v>
      </c>
      <c r="Q938" s="10">
        <f t="shared" si="72"/>
        <v>43671.208333333328</v>
      </c>
      <c r="R938" t="b">
        <v>1</v>
      </c>
      <c r="S938" t="b">
        <v>0</v>
      </c>
      <c r="T938" t="s">
        <v>33</v>
      </c>
      <c r="U938" t="s">
        <v>2038</v>
      </c>
      <c r="V938" t="s">
        <v>2044</v>
      </c>
    </row>
    <row r="939" spans="1:22" ht="31.2" x14ac:dyDescent="0.3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5">
        <f t="shared" si="70"/>
        <v>49.64385964912281</v>
      </c>
      <c r="G939" t="s">
        <v>74</v>
      </c>
      <c r="H939">
        <v>976</v>
      </c>
      <c r="I939" s="6">
        <f t="shared" si="73"/>
        <v>86.978483606557376</v>
      </c>
      <c r="J939" t="s">
        <v>21</v>
      </c>
      <c r="K939" t="s">
        <v>22</v>
      </c>
      <c r="L939">
        <v>1</v>
      </c>
      <c r="M939" s="6">
        <f t="shared" si="74"/>
        <v>86.978483606557376</v>
      </c>
      <c r="N939">
        <v>1448517600</v>
      </c>
      <c r="O939">
        <v>1449295200</v>
      </c>
      <c r="P939" s="10">
        <f t="shared" si="71"/>
        <v>42334.25</v>
      </c>
      <c r="Q939" s="10">
        <f t="shared" si="72"/>
        <v>42343.25</v>
      </c>
      <c r="R939" t="b">
        <v>0</v>
      </c>
      <c r="S939" t="b">
        <v>0</v>
      </c>
      <c r="T939" t="s">
        <v>42</v>
      </c>
      <c r="U939" t="s">
        <v>2039</v>
      </c>
      <c r="V939" t="s">
        <v>2045</v>
      </c>
    </row>
    <row r="940" spans="1:22" ht="31.2" x14ac:dyDescent="0.3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5">
        <f t="shared" si="70"/>
        <v>109.70652173913042</v>
      </c>
      <c r="G940" t="s">
        <v>20</v>
      </c>
      <c r="H940">
        <v>96</v>
      </c>
      <c r="I940" s="6">
        <f t="shared" si="73"/>
        <v>105.13541666666667</v>
      </c>
      <c r="J940" t="s">
        <v>21</v>
      </c>
      <c r="K940" t="s">
        <v>22</v>
      </c>
      <c r="L940">
        <v>1</v>
      </c>
      <c r="M940" s="6">
        <f t="shared" si="74"/>
        <v>105.13541666666667</v>
      </c>
      <c r="N940">
        <v>1528779600</v>
      </c>
      <c r="O940">
        <v>1531890000</v>
      </c>
      <c r="P940" s="10">
        <f t="shared" si="71"/>
        <v>43263.208333333328</v>
      </c>
      <c r="Q940" s="10">
        <f t="shared" si="72"/>
        <v>43299.208333333328</v>
      </c>
      <c r="R940" t="b">
        <v>0</v>
      </c>
      <c r="S940" t="b">
        <v>1</v>
      </c>
      <c r="T940" t="s">
        <v>119</v>
      </c>
      <c r="U940" t="s">
        <v>2040</v>
      </c>
      <c r="V940" t="s">
        <v>2055</v>
      </c>
    </row>
    <row r="941" spans="1:22" ht="46.8" x14ac:dyDescent="0.3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5">
        <f t="shared" si="70"/>
        <v>49.217948717948715</v>
      </c>
      <c r="G941" t="s">
        <v>14</v>
      </c>
      <c r="H941">
        <v>67</v>
      </c>
      <c r="I941" s="6">
        <f t="shared" si="73"/>
        <v>57.298507462686565</v>
      </c>
      <c r="J941" t="s">
        <v>21</v>
      </c>
      <c r="K941" t="s">
        <v>22</v>
      </c>
      <c r="L941">
        <v>1</v>
      </c>
      <c r="M941" s="6">
        <f t="shared" si="74"/>
        <v>57.298507462686565</v>
      </c>
      <c r="N941">
        <v>1304744400</v>
      </c>
      <c r="O941">
        <v>1306213200</v>
      </c>
      <c r="P941" s="10">
        <f t="shared" si="71"/>
        <v>40670.208333333336</v>
      </c>
      <c r="Q941" s="10">
        <f t="shared" si="72"/>
        <v>40687.208333333336</v>
      </c>
      <c r="R941" t="b">
        <v>0</v>
      </c>
      <c r="S941" t="b">
        <v>1</v>
      </c>
      <c r="T941" t="s">
        <v>89</v>
      </c>
      <c r="U941" t="s">
        <v>2052</v>
      </c>
      <c r="V941" t="s">
        <v>2053</v>
      </c>
    </row>
    <row r="942" spans="1:22" ht="31.2" x14ac:dyDescent="0.3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5">
        <f t="shared" si="70"/>
        <v>62.232323232323225</v>
      </c>
      <c r="G942" t="s">
        <v>47</v>
      </c>
      <c r="H942">
        <v>66</v>
      </c>
      <c r="I942" s="6">
        <f t="shared" si="73"/>
        <v>93.348484848484844</v>
      </c>
      <c r="J942" t="s">
        <v>15</v>
      </c>
      <c r="K942" t="s">
        <v>16</v>
      </c>
      <c r="L942">
        <v>0.74</v>
      </c>
      <c r="M942" s="6">
        <f t="shared" si="74"/>
        <v>69.077878787878788</v>
      </c>
      <c r="N942">
        <v>1354341600</v>
      </c>
      <c r="O942">
        <v>1356242400</v>
      </c>
      <c r="P942" s="10">
        <f t="shared" si="71"/>
        <v>41244.25</v>
      </c>
      <c r="Q942" s="10">
        <f t="shared" si="72"/>
        <v>41266.25</v>
      </c>
      <c r="R942" t="b">
        <v>0</v>
      </c>
      <c r="S942" t="b">
        <v>0</v>
      </c>
      <c r="T942" t="s">
        <v>28</v>
      </c>
      <c r="U942" t="s">
        <v>2037</v>
      </c>
      <c r="V942" t="s">
        <v>2043</v>
      </c>
    </row>
    <row r="943" spans="1:22" ht="31.2" x14ac:dyDescent="0.3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5">
        <f t="shared" si="70"/>
        <v>13.05813953488372</v>
      </c>
      <c r="G943" t="s">
        <v>14</v>
      </c>
      <c r="H943">
        <v>78</v>
      </c>
      <c r="I943" s="6">
        <f t="shared" si="73"/>
        <v>71.987179487179489</v>
      </c>
      <c r="J943" t="s">
        <v>21</v>
      </c>
      <c r="K943" t="s">
        <v>22</v>
      </c>
      <c r="L943">
        <v>1</v>
      </c>
      <c r="M943" s="6">
        <f t="shared" si="74"/>
        <v>71.987179487179489</v>
      </c>
      <c r="N943">
        <v>1294552800</v>
      </c>
      <c r="O943">
        <v>1297576800</v>
      </c>
      <c r="P943" s="10">
        <f t="shared" si="71"/>
        <v>40552.25</v>
      </c>
      <c r="Q943" s="10">
        <f t="shared" si="72"/>
        <v>40587.25</v>
      </c>
      <c r="R943" t="b">
        <v>1</v>
      </c>
      <c r="S943" t="b">
        <v>0</v>
      </c>
      <c r="T943" t="s">
        <v>33</v>
      </c>
      <c r="U943" t="s">
        <v>2038</v>
      </c>
      <c r="V943" t="s">
        <v>2044</v>
      </c>
    </row>
    <row r="944" spans="1:22" ht="31.2" x14ac:dyDescent="0.3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5">
        <f t="shared" si="70"/>
        <v>64.635416666666671</v>
      </c>
      <c r="G944" t="s">
        <v>14</v>
      </c>
      <c r="H944">
        <v>67</v>
      </c>
      <c r="I944" s="6">
        <f t="shared" si="73"/>
        <v>92.611940298507463</v>
      </c>
      <c r="J944" t="s">
        <v>26</v>
      </c>
      <c r="K944" t="s">
        <v>27</v>
      </c>
      <c r="L944">
        <v>0.69</v>
      </c>
      <c r="M944" s="6">
        <f t="shared" si="74"/>
        <v>63.902238805970143</v>
      </c>
      <c r="N944">
        <v>1295935200</v>
      </c>
      <c r="O944">
        <v>1296194400</v>
      </c>
      <c r="P944" s="10">
        <f t="shared" si="71"/>
        <v>40568.25</v>
      </c>
      <c r="Q944" s="10">
        <f t="shared" si="72"/>
        <v>40571.25</v>
      </c>
      <c r="R944" t="b">
        <v>0</v>
      </c>
      <c r="S944" t="b">
        <v>0</v>
      </c>
      <c r="T944" t="s">
        <v>33</v>
      </c>
      <c r="U944" t="s">
        <v>2038</v>
      </c>
      <c r="V944" t="s">
        <v>2044</v>
      </c>
    </row>
    <row r="945" spans="1:22" ht="31.2" x14ac:dyDescent="0.3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5">
        <f t="shared" si="70"/>
        <v>159.58666666666667</v>
      </c>
      <c r="G945" t="s">
        <v>20</v>
      </c>
      <c r="H945">
        <v>114</v>
      </c>
      <c r="I945" s="6">
        <f t="shared" si="73"/>
        <v>104.99122807017544</v>
      </c>
      <c r="J945" t="s">
        <v>21</v>
      </c>
      <c r="K945" t="s">
        <v>22</v>
      </c>
      <c r="L945">
        <v>1</v>
      </c>
      <c r="M945" s="6">
        <f t="shared" si="74"/>
        <v>104.99122807017544</v>
      </c>
      <c r="N945">
        <v>1411534800</v>
      </c>
      <c r="O945">
        <v>1414558800</v>
      </c>
      <c r="P945" s="10">
        <f t="shared" si="71"/>
        <v>41906.208333333336</v>
      </c>
      <c r="Q945" s="10">
        <f t="shared" si="72"/>
        <v>41941.208333333336</v>
      </c>
      <c r="R945" t="b">
        <v>0</v>
      </c>
      <c r="S945" t="b">
        <v>0</v>
      </c>
      <c r="T945" t="s">
        <v>17</v>
      </c>
      <c r="U945" t="s">
        <v>2035</v>
      </c>
      <c r="V945" t="s">
        <v>2041</v>
      </c>
    </row>
    <row r="946" spans="1:22" ht="31.2" x14ac:dyDescent="0.3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5">
        <f t="shared" si="70"/>
        <v>81.42</v>
      </c>
      <c r="G946" t="s">
        <v>14</v>
      </c>
      <c r="H946">
        <v>263</v>
      </c>
      <c r="I946" s="6">
        <f t="shared" si="73"/>
        <v>30.958174904942965</v>
      </c>
      <c r="J946" t="s">
        <v>26</v>
      </c>
      <c r="K946" t="s">
        <v>27</v>
      </c>
      <c r="L946">
        <v>0.69</v>
      </c>
      <c r="M946" s="6">
        <f t="shared" si="74"/>
        <v>21.361140684410643</v>
      </c>
      <c r="N946">
        <v>1486706400</v>
      </c>
      <c r="O946">
        <v>1488348000</v>
      </c>
      <c r="P946" s="10">
        <f t="shared" si="71"/>
        <v>42776.25</v>
      </c>
      <c r="Q946" s="10">
        <f t="shared" si="72"/>
        <v>42795.25</v>
      </c>
      <c r="R946" t="b">
        <v>0</v>
      </c>
      <c r="S946" t="b">
        <v>0</v>
      </c>
      <c r="T946" t="s">
        <v>122</v>
      </c>
      <c r="U946" t="s">
        <v>2056</v>
      </c>
      <c r="V946" t="s">
        <v>2057</v>
      </c>
    </row>
    <row r="947" spans="1:22" ht="31.2" x14ac:dyDescent="0.3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5">
        <f t="shared" si="70"/>
        <v>32.444767441860463</v>
      </c>
      <c r="G947" t="s">
        <v>14</v>
      </c>
      <c r="H947">
        <v>1691</v>
      </c>
      <c r="I947" s="6">
        <f t="shared" si="73"/>
        <v>33.001182732111175</v>
      </c>
      <c r="J947" t="s">
        <v>21</v>
      </c>
      <c r="K947" t="s">
        <v>22</v>
      </c>
      <c r="L947">
        <v>1</v>
      </c>
      <c r="M947" s="6">
        <f t="shared" si="74"/>
        <v>33.001182732111175</v>
      </c>
      <c r="N947">
        <v>1333602000</v>
      </c>
      <c r="O947">
        <v>1334898000</v>
      </c>
      <c r="P947" s="10">
        <f t="shared" si="71"/>
        <v>41004.208333333336</v>
      </c>
      <c r="Q947" s="10">
        <f t="shared" si="72"/>
        <v>41019.208333333336</v>
      </c>
      <c r="R947" t="b">
        <v>1</v>
      </c>
      <c r="S947" t="b">
        <v>0</v>
      </c>
      <c r="T947" t="s">
        <v>122</v>
      </c>
      <c r="U947" t="s">
        <v>2056</v>
      </c>
      <c r="V947" t="s">
        <v>2057</v>
      </c>
    </row>
    <row r="948" spans="1:22" ht="31.2" x14ac:dyDescent="0.3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5">
        <f t="shared" si="70"/>
        <v>9.9141184124918666</v>
      </c>
      <c r="G948" t="s">
        <v>14</v>
      </c>
      <c r="H948">
        <v>181</v>
      </c>
      <c r="I948" s="6">
        <f t="shared" si="73"/>
        <v>84.187845303867405</v>
      </c>
      <c r="J948" t="s">
        <v>21</v>
      </c>
      <c r="K948" t="s">
        <v>22</v>
      </c>
      <c r="L948">
        <v>1</v>
      </c>
      <c r="M948" s="6">
        <f t="shared" si="74"/>
        <v>84.187845303867405</v>
      </c>
      <c r="N948">
        <v>1308200400</v>
      </c>
      <c r="O948">
        <v>1308373200</v>
      </c>
      <c r="P948" s="10">
        <f t="shared" si="71"/>
        <v>40710.208333333336</v>
      </c>
      <c r="Q948" s="10">
        <f t="shared" si="72"/>
        <v>40712.208333333336</v>
      </c>
      <c r="R948" t="b">
        <v>0</v>
      </c>
      <c r="S948" t="b">
        <v>0</v>
      </c>
      <c r="T948" t="s">
        <v>33</v>
      </c>
      <c r="U948" t="s">
        <v>2038</v>
      </c>
      <c r="V948" t="s">
        <v>2044</v>
      </c>
    </row>
    <row r="949" spans="1:22" ht="31.2" x14ac:dyDescent="0.3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5">
        <f t="shared" si="70"/>
        <v>26.694444444444443</v>
      </c>
      <c r="G949" t="s">
        <v>14</v>
      </c>
      <c r="H949">
        <v>13</v>
      </c>
      <c r="I949" s="6">
        <f t="shared" si="73"/>
        <v>73.92307692307692</v>
      </c>
      <c r="J949" t="s">
        <v>21</v>
      </c>
      <c r="K949" t="s">
        <v>22</v>
      </c>
      <c r="L949">
        <v>1</v>
      </c>
      <c r="M949" s="6">
        <f t="shared" si="74"/>
        <v>73.92307692307692</v>
      </c>
      <c r="N949">
        <v>1411707600</v>
      </c>
      <c r="O949">
        <v>1412312400</v>
      </c>
      <c r="P949" s="10">
        <f t="shared" si="71"/>
        <v>41908.208333333336</v>
      </c>
      <c r="Q949" s="10">
        <f t="shared" si="72"/>
        <v>41915.208333333336</v>
      </c>
      <c r="R949" t="b">
        <v>0</v>
      </c>
      <c r="S949" t="b">
        <v>0</v>
      </c>
      <c r="T949" t="s">
        <v>33</v>
      </c>
      <c r="U949" t="s">
        <v>2038</v>
      </c>
      <c r="V949" t="s">
        <v>2044</v>
      </c>
    </row>
    <row r="950" spans="1:22" ht="31.2" x14ac:dyDescent="0.3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5">
        <f t="shared" si="70"/>
        <v>62.957446808510639</v>
      </c>
      <c r="G950" t="s">
        <v>74</v>
      </c>
      <c r="H950">
        <v>160</v>
      </c>
      <c r="I950" s="6">
        <f t="shared" si="73"/>
        <v>36.987499999999997</v>
      </c>
      <c r="J950" t="s">
        <v>21</v>
      </c>
      <c r="K950" t="s">
        <v>22</v>
      </c>
      <c r="L950">
        <v>1</v>
      </c>
      <c r="M950" s="6">
        <f t="shared" si="74"/>
        <v>36.987499999999997</v>
      </c>
      <c r="N950">
        <v>1418364000</v>
      </c>
      <c r="O950">
        <v>1419228000</v>
      </c>
      <c r="P950" s="10">
        <f t="shared" si="71"/>
        <v>41985.25</v>
      </c>
      <c r="Q950" s="10">
        <f t="shared" si="72"/>
        <v>41995.25</v>
      </c>
      <c r="R950" t="b">
        <v>1</v>
      </c>
      <c r="S950" t="b">
        <v>1</v>
      </c>
      <c r="T950" t="s">
        <v>42</v>
      </c>
      <c r="U950" t="s">
        <v>2039</v>
      </c>
      <c r="V950" t="s">
        <v>2045</v>
      </c>
    </row>
    <row r="951" spans="1:22" ht="31.2" x14ac:dyDescent="0.3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5">
        <f t="shared" si="70"/>
        <v>161.35593220338984</v>
      </c>
      <c r="G951" t="s">
        <v>20</v>
      </c>
      <c r="H951">
        <v>203</v>
      </c>
      <c r="I951" s="6">
        <f t="shared" si="73"/>
        <v>46.896551724137929</v>
      </c>
      <c r="J951" t="s">
        <v>21</v>
      </c>
      <c r="K951" t="s">
        <v>22</v>
      </c>
      <c r="L951">
        <v>1</v>
      </c>
      <c r="M951" s="6">
        <f t="shared" si="74"/>
        <v>46.896551724137929</v>
      </c>
      <c r="N951">
        <v>1429333200</v>
      </c>
      <c r="O951">
        <v>1430974800</v>
      </c>
      <c r="P951" s="10">
        <f t="shared" si="71"/>
        <v>42112.208333333328</v>
      </c>
      <c r="Q951" s="10">
        <f t="shared" si="72"/>
        <v>42131.208333333328</v>
      </c>
      <c r="R951" t="b">
        <v>0</v>
      </c>
      <c r="S951" t="b">
        <v>0</v>
      </c>
      <c r="T951" t="s">
        <v>28</v>
      </c>
      <c r="U951" t="s">
        <v>2037</v>
      </c>
      <c r="V951" t="s">
        <v>2043</v>
      </c>
    </row>
    <row r="952" spans="1:22" ht="31.2" x14ac:dyDescent="0.3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5">
        <f t="shared" si="70"/>
        <v>5</v>
      </c>
      <c r="G952" t="s">
        <v>14</v>
      </c>
      <c r="H952">
        <v>1</v>
      </c>
      <c r="I952" s="6">
        <f t="shared" si="73"/>
        <v>5</v>
      </c>
      <c r="J952" t="s">
        <v>21</v>
      </c>
      <c r="K952" t="s">
        <v>22</v>
      </c>
      <c r="L952">
        <v>1</v>
      </c>
      <c r="M952" s="6">
        <f t="shared" si="74"/>
        <v>5</v>
      </c>
      <c r="N952">
        <v>1555390800</v>
      </c>
      <c r="O952">
        <v>1555822800</v>
      </c>
      <c r="P952" s="10">
        <f t="shared" si="71"/>
        <v>43571.208333333328</v>
      </c>
      <c r="Q952" s="10">
        <f t="shared" si="72"/>
        <v>43576.208333333328</v>
      </c>
      <c r="R952" t="b">
        <v>0</v>
      </c>
      <c r="S952" t="b">
        <v>1</v>
      </c>
      <c r="T952" t="s">
        <v>33</v>
      </c>
      <c r="U952" t="s">
        <v>2038</v>
      </c>
      <c r="V952" t="s">
        <v>2044</v>
      </c>
    </row>
    <row r="953" spans="1:22" ht="31.2" x14ac:dyDescent="0.3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5">
        <f t="shared" si="70"/>
        <v>1096.9379310344827</v>
      </c>
      <c r="G953" t="s">
        <v>20</v>
      </c>
      <c r="H953">
        <v>1559</v>
      </c>
      <c r="I953" s="6">
        <f t="shared" si="73"/>
        <v>102.02437459910199</v>
      </c>
      <c r="J953" t="s">
        <v>21</v>
      </c>
      <c r="K953" t="s">
        <v>22</v>
      </c>
      <c r="L953">
        <v>1</v>
      </c>
      <c r="M953" s="6">
        <f t="shared" si="74"/>
        <v>102.02437459910199</v>
      </c>
      <c r="N953">
        <v>1482732000</v>
      </c>
      <c r="O953">
        <v>1482818400</v>
      </c>
      <c r="P953" s="10">
        <f t="shared" si="71"/>
        <v>42730.25</v>
      </c>
      <c r="Q953" s="10">
        <f t="shared" si="72"/>
        <v>42731.25</v>
      </c>
      <c r="R953" t="b">
        <v>0</v>
      </c>
      <c r="S953" t="b">
        <v>1</v>
      </c>
      <c r="T953" t="s">
        <v>23</v>
      </c>
      <c r="U953" t="s">
        <v>2036</v>
      </c>
      <c r="V953" t="s">
        <v>2042</v>
      </c>
    </row>
    <row r="954" spans="1:22" ht="31.2" x14ac:dyDescent="0.3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5">
        <f t="shared" si="70"/>
        <v>70.094158075601371</v>
      </c>
      <c r="G954" t="s">
        <v>74</v>
      </c>
      <c r="H954">
        <v>2266</v>
      </c>
      <c r="I954" s="6">
        <f t="shared" si="73"/>
        <v>45.007502206531335</v>
      </c>
      <c r="J954" t="s">
        <v>21</v>
      </c>
      <c r="K954" t="s">
        <v>22</v>
      </c>
      <c r="L954">
        <v>1</v>
      </c>
      <c r="M954" s="6">
        <f t="shared" si="74"/>
        <v>45.007502206531335</v>
      </c>
      <c r="N954">
        <v>1470718800</v>
      </c>
      <c r="O954">
        <v>1471928400</v>
      </c>
      <c r="P954" s="10">
        <f t="shared" si="71"/>
        <v>42591.208333333328</v>
      </c>
      <c r="Q954" s="10">
        <f t="shared" si="72"/>
        <v>42605.208333333328</v>
      </c>
      <c r="R954" t="b">
        <v>0</v>
      </c>
      <c r="S954" t="b">
        <v>0</v>
      </c>
      <c r="T954" t="s">
        <v>42</v>
      </c>
      <c r="U954" t="s">
        <v>2039</v>
      </c>
      <c r="V954" t="s">
        <v>2045</v>
      </c>
    </row>
    <row r="955" spans="1:22" ht="31.2" x14ac:dyDescent="0.3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5">
        <f t="shared" si="70"/>
        <v>60</v>
      </c>
      <c r="G955" t="s">
        <v>14</v>
      </c>
      <c r="H955">
        <v>21</v>
      </c>
      <c r="I955" s="6">
        <f t="shared" si="73"/>
        <v>94.285714285714292</v>
      </c>
      <c r="J955" t="s">
        <v>21</v>
      </c>
      <c r="K955" t="s">
        <v>22</v>
      </c>
      <c r="L955">
        <v>1</v>
      </c>
      <c r="M955" s="6">
        <f t="shared" si="74"/>
        <v>94.285714285714292</v>
      </c>
      <c r="N955">
        <v>1450591200</v>
      </c>
      <c r="O955">
        <v>1453701600</v>
      </c>
      <c r="P955" s="10">
        <f t="shared" si="71"/>
        <v>42358.25</v>
      </c>
      <c r="Q955" s="10">
        <f t="shared" si="72"/>
        <v>42394.25</v>
      </c>
      <c r="R955" t="b">
        <v>0</v>
      </c>
      <c r="S955" t="b">
        <v>1</v>
      </c>
      <c r="T955" t="s">
        <v>474</v>
      </c>
      <c r="U955" t="s">
        <v>2039</v>
      </c>
      <c r="V955" t="s">
        <v>2065</v>
      </c>
    </row>
    <row r="956" spans="1:22" ht="31.2" x14ac:dyDescent="0.3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5">
        <f t="shared" si="70"/>
        <v>367.0985915492958</v>
      </c>
      <c r="G956" t="s">
        <v>20</v>
      </c>
      <c r="H956">
        <v>1548</v>
      </c>
      <c r="I956" s="6">
        <f t="shared" si="73"/>
        <v>101.02325581395348</v>
      </c>
      <c r="J956" t="s">
        <v>26</v>
      </c>
      <c r="K956" t="s">
        <v>27</v>
      </c>
      <c r="L956">
        <v>0.69</v>
      </c>
      <c r="M956" s="6">
        <f t="shared" si="74"/>
        <v>69.706046511627903</v>
      </c>
      <c r="N956">
        <v>1348290000</v>
      </c>
      <c r="O956">
        <v>1350363600</v>
      </c>
      <c r="P956" s="10">
        <f t="shared" si="71"/>
        <v>41174.208333333336</v>
      </c>
      <c r="Q956" s="10">
        <f t="shared" si="72"/>
        <v>41198.208333333336</v>
      </c>
      <c r="R956" t="b">
        <v>0</v>
      </c>
      <c r="S956" t="b">
        <v>0</v>
      </c>
      <c r="T956" t="s">
        <v>28</v>
      </c>
      <c r="U956" t="s">
        <v>2037</v>
      </c>
      <c r="V956" t="s">
        <v>2043</v>
      </c>
    </row>
    <row r="957" spans="1:22" ht="31.2" x14ac:dyDescent="0.3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5">
        <f t="shared" si="70"/>
        <v>1109</v>
      </c>
      <c r="G957" t="s">
        <v>20</v>
      </c>
      <c r="H957">
        <v>80</v>
      </c>
      <c r="I957" s="6">
        <f t="shared" si="73"/>
        <v>97.037499999999994</v>
      </c>
      <c r="J957" t="s">
        <v>21</v>
      </c>
      <c r="K957" t="s">
        <v>22</v>
      </c>
      <c r="L957">
        <v>1</v>
      </c>
      <c r="M957" s="6">
        <f t="shared" si="74"/>
        <v>97.037499999999994</v>
      </c>
      <c r="N957">
        <v>1353823200</v>
      </c>
      <c r="O957">
        <v>1353996000</v>
      </c>
      <c r="P957" s="10">
        <f t="shared" si="71"/>
        <v>41238.25</v>
      </c>
      <c r="Q957" s="10">
        <f t="shared" si="72"/>
        <v>41240.25</v>
      </c>
      <c r="R957" t="b">
        <v>0</v>
      </c>
      <c r="S957" t="b">
        <v>0</v>
      </c>
      <c r="T957" t="s">
        <v>33</v>
      </c>
      <c r="U957" t="s">
        <v>2038</v>
      </c>
      <c r="V957" t="s">
        <v>2044</v>
      </c>
    </row>
    <row r="958" spans="1:22" ht="31.2" x14ac:dyDescent="0.3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5">
        <f t="shared" si="70"/>
        <v>19.028784648187631</v>
      </c>
      <c r="G958" t="s">
        <v>14</v>
      </c>
      <c r="H958">
        <v>830</v>
      </c>
      <c r="I958" s="6">
        <f t="shared" si="73"/>
        <v>43.00963855421687</v>
      </c>
      <c r="J958" t="s">
        <v>21</v>
      </c>
      <c r="K958" t="s">
        <v>22</v>
      </c>
      <c r="L958">
        <v>1</v>
      </c>
      <c r="M958" s="6">
        <f t="shared" si="74"/>
        <v>43.00963855421687</v>
      </c>
      <c r="N958">
        <v>1450764000</v>
      </c>
      <c r="O958">
        <v>1451109600</v>
      </c>
      <c r="P958" s="10">
        <f t="shared" si="71"/>
        <v>42360.25</v>
      </c>
      <c r="Q958" s="10">
        <f t="shared" si="72"/>
        <v>42364.25</v>
      </c>
      <c r="R958" t="b">
        <v>0</v>
      </c>
      <c r="S958" t="b">
        <v>0</v>
      </c>
      <c r="T958" t="s">
        <v>474</v>
      </c>
      <c r="U958" t="s">
        <v>2039</v>
      </c>
      <c r="V958" t="s">
        <v>2065</v>
      </c>
    </row>
    <row r="959" spans="1:22" ht="31.2" x14ac:dyDescent="0.3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5">
        <f t="shared" si="70"/>
        <v>126.87755102040816</v>
      </c>
      <c r="G959" t="s">
        <v>20</v>
      </c>
      <c r="H959">
        <v>131</v>
      </c>
      <c r="I959" s="6">
        <f t="shared" si="73"/>
        <v>94.916030534351151</v>
      </c>
      <c r="J959" t="s">
        <v>21</v>
      </c>
      <c r="K959" t="s">
        <v>22</v>
      </c>
      <c r="L959">
        <v>1</v>
      </c>
      <c r="M959" s="6">
        <f t="shared" si="74"/>
        <v>94.916030534351151</v>
      </c>
      <c r="N959">
        <v>1329372000</v>
      </c>
      <c r="O959">
        <v>1329631200</v>
      </c>
      <c r="P959" s="10">
        <f t="shared" si="71"/>
        <v>40955.25</v>
      </c>
      <c r="Q959" s="10">
        <f t="shared" si="72"/>
        <v>40958.25</v>
      </c>
      <c r="R959" t="b">
        <v>0</v>
      </c>
      <c r="S959" t="b">
        <v>0</v>
      </c>
      <c r="T959" t="s">
        <v>33</v>
      </c>
      <c r="U959" t="s">
        <v>2038</v>
      </c>
      <c r="V959" t="s">
        <v>2044</v>
      </c>
    </row>
    <row r="960" spans="1:22" ht="31.2" x14ac:dyDescent="0.3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5">
        <f t="shared" si="70"/>
        <v>734.63636363636363</v>
      </c>
      <c r="G960" t="s">
        <v>20</v>
      </c>
      <c r="H960">
        <v>112</v>
      </c>
      <c r="I960" s="6">
        <f t="shared" si="73"/>
        <v>72.151785714285708</v>
      </c>
      <c r="J960" t="s">
        <v>21</v>
      </c>
      <c r="K960" t="s">
        <v>22</v>
      </c>
      <c r="L960">
        <v>1</v>
      </c>
      <c r="M960" s="6">
        <f t="shared" si="74"/>
        <v>72.151785714285708</v>
      </c>
      <c r="N960">
        <v>1277096400</v>
      </c>
      <c r="O960">
        <v>1278997200</v>
      </c>
      <c r="P960" s="10">
        <f t="shared" si="71"/>
        <v>40350.208333333336</v>
      </c>
      <c r="Q960" s="10">
        <f t="shared" si="72"/>
        <v>40372.208333333336</v>
      </c>
      <c r="R960" t="b">
        <v>0</v>
      </c>
      <c r="S960" t="b">
        <v>0</v>
      </c>
      <c r="T960" t="s">
        <v>71</v>
      </c>
      <c r="U960" t="s">
        <v>2039</v>
      </c>
      <c r="V960" t="s">
        <v>2051</v>
      </c>
    </row>
    <row r="961" spans="1:22" ht="31.2" x14ac:dyDescent="0.3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5">
        <f t="shared" si="70"/>
        <v>4.5731034482758623</v>
      </c>
      <c r="G961" t="s">
        <v>14</v>
      </c>
      <c r="H961">
        <v>130</v>
      </c>
      <c r="I961" s="6">
        <f t="shared" si="73"/>
        <v>51.007692307692309</v>
      </c>
      <c r="J961" t="s">
        <v>21</v>
      </c>
      <c r="K961" t="s">
        <v>22</v>
      </c>
      <c r="L961">
        <v>1</v>
      </c>
      <c r="M961" s="6">
        <f t="shared" si="74"/>
        <v>51.007692307692309</v>
      </c>
      <c r="N961">
        <v>1277701200</v>
      </c>
      <c r="O961">
        <v>1280120400</v>
      </c>
      <c r="P961" s="10">
        <f t="shared" si="71"/>
        <v>40357.208333333336</v>
      </c>
      <c r="Q961" s="10">
        <f t="shared" si="72"/>
        <v>40385.208333333336</v>
      </c>
      <c r="R961" t="b">
        <v>0</v>
      </c>
      <c r="S961" t="b">
        <v>0</v>
      </c>
      <c r="T961" t="s">
        <v>206</v>
      </c>
      <c r="U961" t="s">
        <v>2040</v>
      </c>
      <c r="V961" t="s">
        <v>2061</v>
      </c>
    </row>
    <row r="962" spans="1:22" ht="31.2" x14ac:dyDescent="0.3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5">
        <f t="shared" ref="F962:F1001" si="75">E962/D962*100</f>
        <v>85.054545454545448</v>
      </c>
      <c r="G962" t="s">
        <v>14</v>
      </c>
      <c r="H962">
        <v>55</v>
      </c>
      <c r="I962" s="6">
        <f t="shared" si="73"/>
        <v>85.054545454545448</v>
      </c>
      <c r="J962" t="s">
        <v>21</v>
      </c>
      <c r="K962" t="s">
        <v>22</v>
      </c>
      <c r="L962">
        <v>1</v>
      </c>
      <c r="M962" s="6">
        <f t="shared" si="74"/>
        <v>85.054545454545448</v>
      </c>
      <c r="N962">
        <v>1454911200</v>
      </c>
      <c r="O962">
        <v>1458104400</v>
      </c>
      <c r="P962" s="10">
        <f t="shared" ref="P962:P1001" si="76">(((N962/60)/60)/24)+DATE(1970,1,1)</f>
        <v>42408.25</v>
      </c>
      <c r="Q962" s="10">
        <f t="shared" ref="Q962:Q1001" si="77">(((O962/60)/60)/24)+DATE(1970,1,1)</f>
        <v>42445.208333333328</v>
      </c>
      <c r="R962" t="b">
        <v>0</v>
      </c>
      <c r="S962" t="b">
        <v>0</v>
      </c>
      <c r="T962" t="s">
        <v>28</v>
      </c>
      <c r="U962" t="s">
        <v>2037</v>
      </c>
      <c r="V962" t="s">
        <v>2043</v>
      </c>
    </row>
    <row r="963" spans="1:22" ht="31.2" x14ac:dyDescent="0.3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5">
        <f t="shared" si="75"/>
        <v>119.29824561403508</v>
      </c>
      <c r="G963" t="s">
        <v>20</v>
      </c>
      <c r="H963">
        <v>155</v>
      </c>
      <c r="I963" s="6">
        <f t="shared" ref="I963:I1001" si="78">IF(ISERROR(E963/H963),0,E963/H963)</f>
        <v>43.87096774193548</v>
      </c>
      <c r="J963" t="s">
        <v>21</v>
      </c>
      <c r="K963" t="s">
        <v>22</v>
      </c>
      <c r="L963">
        <v>1</v>
      </c>
      <c r="M963" s="6">
        <f t="shared" ref="M963:M1001" si="79">I963*L963</f>
        <v>43.87096774193548</v>
      </c>
      <c r="N963">
        <v>1297922400</v>
      </c>
      <c r="O963">
        <v>1298268000</v>
      </c>
      <c r="P963" s="10">
        <f t="shared" si="76"/>
        <v>40591.25</v>
      </c>
      <c r="Q963" s="10">
        <f t="shared" si="77"/>
        <v>40595.25</v>
      </c>
      <c r="R963" t="b">
        <v>0</v>
      </c>
      <c r="S963" t="b">
        <v>0</v>
      </c>
      <c r="T963" t="s">
        <v>206</v>
      </c>
      <c r="U963" t="s">
        <v>2040</v>
      </c>
      <c r="V963" t="s">
        <v>2061</v>
      </c>
    </row>
    <row r="964" spans="1:22" ht="31.2" x14ac:dyDescent="0.3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5">
        <f t="shared" si="75"/>
        <v>296.02777777777777</v>
      </c>
      <c r="G964" t="s">
        <v>20</v>
      </c>
      <c r="H964">
        <v>266</v>
      </c>
      <c r="I964" s="6">
        <f t="shared" si="78"/>
        <v>40.063909774436091</v>
      </c>
      <c r="J964" t="s">
        <v>21</v>
      </c>
      <c r="K964" t="s">
        <v>22</v>
      </c>
      <c r="L964">
        <v>1</v>
      </c>
      <c r="M964" s="6">
        <f t="shared" si="79"/>
        <v>40.063909774436091</v>
      </c>
      <c r="N964">
        <v>1384408800</v>
      </c>
      <c r="O964">
        <v>1386223200</v>
      </c>
      <c r="P964" s="10">
        <f t="shared" si="76"/>
        <v>41592.25</v>
      </c>
      <c r="Q964" s="10">
        <f t="shared" si="77"/>
        <v>41613.25</v>
      </c>
      <c r="R964" t="b">
        <v>0</v>
      </c>
      <c r="S964" t="b">
        <v>0</v>
      </c>
      <c r="T964" t="s">
        <v>17</v>
      </c>
      <c r="U964" t="s">
        <v>2035</v>
      </c>
      <c r="V964" t="s">
        <v>2041</v>
      </c>
    </row>
    <row r="965" spans="1:22" ht="31.2" x14ac:dyDescent="0.3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5">
        <f t="shared" si="75"/>
        <v>84.694915254237287</v>
      </c>
      <c r="G965" t="s">
        <v>14</v>
      </c>
      <c r="H965">
        <v>114</v>
      </c>
      <c r="I965" s="6">
        <f t="shared" si="78"/>
        <v>43.833333333333336</v>
      </c>
      <c r="J965" t="s">
        <v>107</v>
      </c>
      <c r="K965" t="s">
        <v>108</v>
      </c>
      <c r="L965">
        <v>1.1200000000000001</v>
      </c>
      <c r="M965" s="6">
        <f t="shared" si="79"/>
        <v>49.093333333333341</v>
      </c>
      <c r="N965">
        <v>1299304800</v>
      </c>
      <c r="O965">
        <v>1299823200</v>
      </c>
      <c r="P965" s="10">
        <f t="shared" si="76"/>
        <v>40607.25</v>
      </c>
      <c r="Q965" s="10">
        <f t="shared" si="77"/>
        <v>40613.25</v>
      </c>
      <c r="R965" t="b">
        <v>0</v>
      </c>
      <c r="S965" t="b">
        <v>1</v>
      </c>
      <c r="T965" t="s">
        <v>122</v>
      </c>
      <c r="U965" t="s">
        <v>2056</v>
      </c>
      <c r="V965" t="s">
        <v>2057</v>
      </c>
    </row>
    <row r="966" spans="1:22" ht="46.8" x14ac:dyDescent="0.3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5">
        <f t="shared" si="75"/>
        <v>355.7837837837838</v>
      </c>
      <c r="G966" t="s">
        <v>20</v>
      </c>
      <c r="H966">
        <v>155</v>
      </c>
      <c r="I966" s="6">
        <f t="shared" si="78"/>
        <v>84.92903225806451</v>
      </c>
      <c r="J966" t="s">
        <v>21</v>
      </c>
      <c r="K966" t="s">
        <v>22</v>
      </c>
      <c r="L966">
        <v>1</v>
      </c>
      <c r="M966" s="6">
        <f t="shared" si="79"/>
        <v>84.92903225806451</v>
      </c>
      <c r="N966">
        <v>1431320400</v>
      </c>
      <c r="O966">
        <v>1431752400</v>
      </c>
      <c r="P966" s="10">
        <f t="shared" si="76"/>
        <v>42135.208333333328</v>
      </c>
      <c r="Q966" s="10">
        <f t="shared" si="77"/>
        <v>42140.208333333328</v>
      </c>
      <c r="R966" t="b">
        <v>0</v>
      </c>
      <c r="S966" t="b">
        <v>0</v>
      </c>
      <c r="T966" t="s">
        <v>33</v>
      </c>
      <c r="U966" t="s">
        <v>2038</v>
      </c>
      <c r="V966" t="s">
        <v>2044</v>
      </c>
    </row>
    <row r="967" spans="1:22" ht="31.2" x14ac:dyDescent="0.3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5">
        <f t="shared" si="75"/>
        <v>386.40909090909093</v>
      </c>
      <c r="G967" t="s">
        <v>20</v>
      </c>
      <c r="H967">
        <v>207</v>
      </c>
      <c r="I967" s="6">
        <f t="shared" si="78"/>
        <v>41.067632850241544</v>
      </c>
      <c r="J967" t="s">
        <v>40</v>
      </c>
      <c r="K967" t="s">
        <v>41</v>
      </c>
      <c r="L967">
        <v>1.35</v>
      </c>
      <c r="M967" s="6">
        <f t="shared" si="79"/>
        <v>55.44130434782609</v>
      </c>
      <c r="N967">
        <v>1264399200</v>
      </c>
      <c r="O967">
        <v>1267855200</v>
      </c>
      <c r="P967" s="10">
        <f t="shared" si="76"/>
        <v>40203.25</v>
      </c>
      <c r="Q967" s="10">
        <f t="shared" si="77"/>
        <v>40243.25</v>
      </c>
      <c r="R967" t="b">
        <v>0</v>
      </c>
      <c r="S967" t="b">
        <v>0</v>
      </c>
      <c r="T967" t="s">
        <v>23</v>
      </c>
      <c r="U967" t="s">
        <v>2036</v>
      </c>
      <c r="V967" t="s">
        <v>2042</v>
      </c>
    </row>
    <row r="968" spans="1:22" ht="31.2" x14ac:dyDescent="0.3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5">
        <f t="shared" si="75"/>
        <v>792.23529411764707</v>
      </c>
      <c r="G968" t="s">
        <v>20</v>
      </c>
      <c r="H968">
        <v>245</v>
      </c>
      <c r="I968" s="6">
        <f t="shared" si="78"/>
        <v>54.971428571428568</v>
      </c>
      <c r="J968" t="s">
        <v>21</v>
      </c>
      <c r="K968" t="s">
        <v>22</v>
      </c>
      <c r="L968">
        <v>1</v>
      </c>
      <c r="M968" s="6">
        <f t="shared" si="79"/>
        <v>54.971428571428568</v>
      </c>
      <c r="N968">
        <v>1497502800</v>
      </c>
      <c r="O968">
        <v>1497675600</v>
      </c>
      <c r="P968" s="10">
        <f t="shared" si="76"/>
        <v>42901.208333333328</v>
      </c>
      <c r="Q968" s="10">
        <f t="shared" si="77"/>
        <v>42903.208333333328</v>
      </c>
      <c r="R968" t="b">
        <v>0</v>
      </c>
      <c r="S968" t="b">
        <v>0</v>
      </c>
      <c r="T968" t="s">
        <v>33</v>
      </c>
      <c r="U968" t="s">
        <v>2038</v>
      </c>
      <c r="V968" t="s">
        <v>2044</v>
      </c>
    </row>
    <row r="969" spans="1:22" ht="31.2" x14ac:dyDescent="0.3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5">
        <f t="shared" si="75"/>
        <v>137.03393665158373</v>
      </c>
      <c r="G969" t="s">
        <v>20</v>
      </c>
      <c r="H969">
        <v>1573</v>
      </c>
      <c r="I969" s="6">
        <f t="shared" si="78"/>
        <v>77.010807374443743</v>
      </c>
      <c r="J969" t="s">
        <v>21</v>
      </c>
      <c r="K969" t="s">
        <v>22</v>
      </c>
      <c r="L969">
        <v>1</v>
      </c>
      <c r="M969" s="6">
        <f t="shared" si="79"/>
        <v>77.010807374443743</v>
      </c>
      <c r="N969">
        <v>1333688400</v>
      </c>
      <c r="O969">
        <v>1336885200</v>
      </c>
      <c r="P969" s="10">
        <f t="shared" si="76"/>
        <v>41005.208333333336</v>
      </c>
      <c r="Q969" s="10">
        <f t="shared" si="77"/>
        <v>41042.208333333336</v>
      </c>
      <c r="R969" t="b">
        <v>0</v>
      </c>
      <c r="S969" t="b">
        <v>0</v>
      </c>
      <c r="T969" t="s">
        <v>319</v>
      </c>
      <c r="U969" t="s">
        <v>2036</v>
      </c>
      <c r="V969" t="s">
        <v>2064</v>
      </c>
    </row>
    <row r="970" spans="1:22" ht="46.8" x14ac:dyDescent="0.3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5">
        <f t="shared" si="75"/>
        <v>338.20833333333337</v>
      </c>
      <c r="G970" t="s">
        <v>20</v>
      </c>
      <c r="H970">
        <v>114</v>
      </c>
      <c r="I970" s="6">
        <f t="shared" si="78"/>
        <v>71.201754385964918</v>
      </c>
      <c r="J970" t="s">
        <v>21</v>
      </c>
      <c r="K970" t="s">
        <v>22</v>
      </c>
      <c r="L970">
        <v>1</v>
      </c>
      <c r="M970" s="6">
        <f t="shared" si="79"/>
        <v>71.201754385964918</v>
      </c>
      <c r="N970">
        <v>1293861600</v>
      </c>
      <c r="O970">
        <v>1295157600</v>
      </c>
      <c r="P970" s="10">
        <f t="shared" si="76"/>
        <v>40544.25</v>
      </c>
      <c r="Q970" s="10">
        <f t="shared" si="77"/>
        <v>40559.25</v>
      </c>
      <c r="R970" t="b">
        <v>0</v>
      </c>
      <c r="S970" t="b">
        <v>0</v>
      </c>
      <c r="T970" t="s">
        <v>17</v>
      </c>
      <c r="U970" t="s">
        <v>2035</v>
      </c>
      <c r="V970" t="s">
        <v>2041</v>
      </c>
    </row>
    <row r="971" spans="1:22" ht="31.2" x14ac:dyDescent="0.3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5">
        <f t="shared" si="75"/>
        <v>108.22784810126582</v>
      </c>
      <c r="G971" t="s">
        <v>20</v>
      </c>
      <c r="H971">
        <v>93</v>
      </c>
      <c r="I971" s="6">
        <f t="shared" si="78"/>
        <v>91.935483870967744</v>
      </c>
      <c r="J971" t="s">
        <v>21</v>
      </c>
      <c r="K971" t="s">
        <v>22</v>
      </c>
      <c r="L971">
        <v>1</v>
      </c>
      <c r="M971" s="6">
        <f t="shared" si="79"/>
        <v>91.935483870967744</v>
      </c>
      <c r="N971">
        <v>1576994400</v>
      </c>
      <c r="O971">
        <v>1577599200</v>
      </c>
      <c r="P971" s="10">
        <f t="shared" si="76"/>
        <v>43821.25</v>
      </c>
      <c r="Q971" s="10">
        <f t="shared" si="77"/>
        <v>43828.25</v>
      </c>
      <c r="R971" t="b">
        <v>0</v>
      </c>
      <c r="S971" t="b">
        <v>0</v>
      </c>
      <c r="T971" t="s">
        <v>33</v>
      </c>
      <c r="U971" t="s">
        <v>2038</v>
      </c>
      <c r="V971" t="s">
        <v>2044</v>
      </c>
    </row>
    <row r="972" spans="1:22" ht="31.2" x14ac:dyDescent="0.3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5">
        <f t="shared" si="75"/>
        <v>60.757639620653315</v>
      </c>
      <c r="G972" t="s">
        <v>14</v>
      </c>
      <c r="H972">
        <v>594</v>
      </c>
      <c r="I972" s="6">
        <f t="shared" si="78"/>
        <v>97.069023569023571</v>
      </c>
      <c r="J972" t="s">
        <v>21</v>
      </c>
      <c r="K972" t="s">
        <v>22</v>
      </c>
      <c r="L972">
        <v>1</v>
      </c>
      <c r="M972" s="6">
        <f t="shared" si="79"/>
        <v>97.069023569023571</v>
      </c>
      <c r="N972">
        <v>1304917200</v>
      </c>
      <c r="O972">
        <v>1305003600</v>
      </c>
      <c r="P972" s="10">
        <f t="shared" si="76"/>
        <v>40672.208333333336</v>
      </c>
      <c r="Q972" s="10">
        <f t="shared" si="77"/>
        <v>40673.208333333336</v>
      </c>
      <c r="R972" t="b">
        <v>0</v>
      </c>
      <c r="S972" t="b">
        <v>0</v>
      </c>
      <c r="T972" t="s">
        <v>33</v>
      </c>
      <c r="U972" t="s">
        <v>2038</v>
      </c>
      <c r="V972" t="s">
        <v>2044</v>
      </c>
    </row>
    <row r="973" spans="1:22" ht="31.2" x14ac:dyDescent="0.3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5">
        <f t="shared" si="75"/>
        <v>27.725490196078432</v>
      </c>
      <c r="G973" t="s">
        <v>14</v>
      </c>
      <c r="H973">
        <v>24</v>
      </c>
      <c r="I973" s="6">
        <f t="shared" si="78"/>
        <v>58.916666666666664</v>
      </c>
      <c r="J973" t="s">
        <v>21</v>
      </c>
      <c r="K973" t="s">
        <v>22</v>
      </c>
      <c r="L973">
        <v>1</v>
      </c>
      <c r="M973" s="6">
        <f t="shared" si="79"/>
        <v>58.916666666666664</v>
      </c>
      <c r="N973">
        <v>1381208400</v>
      </c>
      <c r="O973">
        <v>1381726800</v>
      </c>
      <c r="P973" s="10">
        <f t="shared" si="76"/>
        <v>41555.208333333336</v>
      </c>
      <c r="Q973" s="10">
        <f t="shared" si="77"/>
        <v>41561.208333333336</v>
      </c>
      <c r="R973" t="b">
        <v>0</v>
      </c>
      <c r="S973" t="b">
        <v>0</v>
      </c>
      <c r="T973" t="s">
        <v>269</v>
      </c>
      <c r="U973" t="s">
        <v>2039</v>
      </c>
      <c r="V973" t="s">
        <v>2062</v>
      </c>
    </row>
    <row r="974" spans="1:22" ht="31.2" x14ac:dyDescent="0.3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5">
        <f t="shared" si="75"/>
        <v>228.3934426229508</v>
      </c>
      <c r="G974" t="s">
        <v>20</v>
      </c>
      <c r="H974">
        <v>1681</v>
      </c>
      <c r="I974" s="6">
        <f t="shared" si="78"/>
        <v>58.015466983938133</v>
      </c>
      <c r="J974" t="s">
        <v>21</v>
      </c>
      <c r="K974" t="s">
        <v>22</v>
      </c>
      <c r="L974">
        <v>1</v>
      </c>
      <c r="M974" s="6">
        <f t="shared" si="79"/>
        <v>58.015466983938133</v>
      </c>
      <c r="N974">
        <v>1401685200</v>
      </c>
      <c r="O974">
        <v>1402462800</v>
      </c>
      <c r="P974" s="10">
        <f t="shared" si="76"/>
        <v>41792.208333333336</v>
      </c>
      <c r="Q974" s="10">
        <f t="shared" si="77"/>
        <v>41801.208333333336</v>
      </c>
      <c r="R974" t="b">
        <v>0</v>
      </c>
      <c r="S974" t="b">
        <v>1</v>
      </c>
      <c r="T974" t="s">
        <v>28</v>
      </c>
      <c r="U974" t="s">
        <v>2037</v>
      </c>
      <c r="V974" t="s">
        <v>2043</v>
      </c>
    </row>
    <row r="975" spans="1:22" ht="31.2" x14ac:dyDescent="0.3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5">
        <f t="shared" si="75"/>
        <v>21.615194054500414</v>
      </c>
      <c r="G975" t="s">
        <v>14</v>
      </c>
      <c r="H975">
        <v>252</v>
      </c>
      <c r="I975" s="6">
        <f t="shared" si="78"/>
        <v>103.87301587301587</v>
      </c>
      <c r="J975" t="s">
        <v>21</v>
      </c>
      <c r="K975" t="s">
        <v>22</v>
      </c>
      <c r="L975">
        <v>1</v>
      </c>
      <c r="M975" s="6">
        <f t="shared" si="79"/>
        <v>103.87301587301587</v>
      </c>
      <c r="N975">
        <v>1291960800</v>
      </c>
      <c r="O975">
        <v>1292133600</v>
      </c>
      <c r="P975" s="10">
        <f t="shared" si="76"/>
        <v>40522.25</v>
      </c>
      <c r="Q975" s="10">
        <f t="shared" si="77"/>
        <v>40524.25</v>
      </c>
      <c r="R975" t="b">
        <v>0</v>
      </c>
      <c r="S975" t="b">
        <v>1</v>
      </c>
      <c r="T975" t="s">
        <v>33</v>
      </c>
      <c r="U975" t="s">
        <v>2038</v>
      </c>
      <c r="V975" t="s">
        <v>2044</v>
      </c>
    </row>
    <row r="976" spans="1:22" ht="31.2" x14ac:dyDescent="0.3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5">
        <f t="shared" si="75"/>
        <v>373.875</v>
      </c>
      <c r="G976" t="s">
        <v>20</v>
      </c>
      <c r="H976">
        <v>32</v>
      </c>
      <c r="I976" s="6">
        <f t="shared" si="78"/>
        <v>93.46875</v>
      </c>
      <c r="J976" t="s">
        <v>21</v>
      </c>
      <c r="K976" t="s">
        <v>22</v>
      </c>
      <c r="L976">
        <v>1</v>
      </c>
      <c r="M976" s="6">
        <f t="shared" si="79"/>
        <v>93.46875</v>
      </c>
      <c r="N976">
        <v>1368853200</v>
      </c>
      <c r="O976">
        <v>1368939600</v>
      </c>
      <c r="P976" s="10">
        <f t="shared" si="76"/>
        <v>41412.208333333336</v>
      </c>
      <c r="Q976" s="10">
        <f t="shared" si="77"/>
        <v>41413.208333333336</v>
      </c>
      <c r="R976" t="b">
        <v>0</v>
      </c>
      <c r="S976" t="b">
        <v>0</v>
      </c>
      <c r="T976" t="s">
        <v>60</v>
      </c>
      <c r="U976" t="s">
        <v>2036</v>
      </c>
      <c r="V976" t="s">
        <v>2048</v>
      </c>
    </row>
    <row r="977" spans="1:22" ht="31.2" x14ac:dyDescent="0.3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5">
        <f t="shared" si="75"/>
        <v>154.92592592592592</v>
      </c>
      <c r="G977" t="s">
        <v>20</v>
      </c>
      <c r="H977">
        <v>135</v>
      </c>
      <c r="I977" s="6">
        <f t="shared" si="78"/>
        <v>61.970370370370368</v>
      </c>
      <c r="J977" t="s">
        <v>21</v>
      </c>
      <c r="K977" t="s">
        <v>22</v>
      </c>
      <c r="L977">
        <v>1</v>
      </c>
      <c r="M977" s="6">
        <f t="shared" si="79"/>
        <v>61.970370370370368</v>
      </c>
      <c r="N977">
        <v>1448776800</v>
      </c>
      <c r="O977">
        <v>1452146400</v>
      </c>
      <c r="P977" s="10">
        <f t="shared" si="76"/>
        <v>42337.25</v>
      </c>
      <c r="Q977" s="10">
        <f t="shared" si="77"/>
        <v>42376.25</v>
      </c>
      <c r="R977" t="b">
        <v>0</v>
      </c>
      <c r="S977" t="b">
        <v>1</v>
      </c>
      <c r="T977" t="s">
        <v>33</v>
      </c>
      <c r="U977" t="s">
        <v>2038</v>
      </c>
      <c r="V977" t="s">
        <v>2044</v>
      </c>
    </row>
    <row r="978" spans="1:22" ht="46.8" x14ac:dyDescent="0.3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5">
        <f t="shared" si="75"/>
        <v>322.14999999999998</v>
      </c>
      <c r="G978" t="s">
        <v>20</v>
      </c>
      <c r="H978">
        <v>140</v>
      </c>
      <c r="I978" s="6">
        <f t="shared" si="78"/>
        <v>92.042857142857144</v>
      </c>
      <c r="J978" t="s">
        <v>21</v>
      </c>
      <c r="K978" t="s">
        <v>22</v>
      </c>
      <c r="L978">
        <v>1</v>
      </c>
      <c r="M978" s="6">
        <f t="shared" si="79"/>
        <v>92.042857142857144</v>
      </c>
      <c r="N978">
        <v>1296194400</v>
      </c>
      <c r="O978">
        <v>1296712800</v>
      </c>
      <c r="P978" s="10">
        <f t="shared" si="76"/>
        <v>40571.25</v>
      </c>
      <c r="Q978" s="10">
        <f t="shared" si="77"/>
        <v>40577.25</v>
      </c>
      <c r="R978" t="b">
        <v>0</v>
      </c>
      <c r="S978" t="b">
        <v>1</v>
      </c>
      <c r="T978" t="s">
        <v>33</v>
      </c>
      <c r="U978" t="s">
        <v>2038</v>
      </c>
      <c r="V978" t="s">
        <v>2044</v>
      </c>
    </row>
    <row r="979" spans="1:22" ht="31.2" x14ac:dyDescent="0.3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5">
        <f t="shared" si="75"/>
        <v>73.957142857142856</v>
      </c>
      <c r="G979" t="s">
        <v>14</v>
      </c>
      <c r="H979">
        <v>67</v>
      </c>
      <c r="I979" s="6">
        <f t="shared" si="78"/>
        <v>77.268656716417908</v>
      </c>
      <c r="J979" t="s">
        <v>21</v>
      </c>
      <c r="K979" t="s">
        <v>22</v>
      </c>
      <c r="L979">
        <v>1</v>
      </c>
      <c r="M979" s="6">
        <f t="shared" si="79"/>
        <v>77.268656716417908</v>
      </c>
      <c r="N979">
        <v>1517983200</v>
      </c>
      <c r="O979">
        <v>1520748000</v>
      </c>
      <c r="P979" s="10">
        <f t="shared" si="76"/>
        <v>43138.25</v>
      </c>
      <c r="Q979" s="10">
        <f t="shared" si="77"/>
        <v>43170.25</v>
      </c>
      <c r="R979" t="b">
        <v>0</v>
      </c>
      <c r="S979" t="b">
        <v>0</v>
      </c>
      <c r="T979" t="s">
        <v>17</v>
      </c>
      <c r="U979" t="s">
        <v>2035</v>
      </c>
      <c r="V979" t="s">
        <v>2041</v>
      </c>
    </row>
    <row r="980" spans="1:22" ht="31.2" x14ac:dyDescent="0.3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5">
        <f t="shared" si="75"/>
        <v>864.1</v>
      </c>
      <c r="G980" t="s">
        <v>20</v>
      </c>
      <c r="H980">
        <v>92</v>
      </c>
      <c r="I980" s="6">
        <f t="shared" si="78"/>
        <v>93.923913043478265</v>
      </c>
      <c r="J980" t="s">
        <v>21</v>
      </c>
      <c r="K980" t="s">
        <v>22</v>
      </c>
      <c r="L980">
        <v>1</v>
      </c>
      <c r="M980" s="6">
        <f t="shared" si="79"/>
        <v>93.923913043478265</v>
      </c>
      <c r="N980">
        <v>1478930400</v>
      </c>
      <c r="O980">
        <v>1480831200</v>
      </c>
      <c r="P980" s="10">
        <f t="shared" si="76"/>
        <v>42686.25</v>
      </c>
      <c r="Q980" s="10">
        <f t="shared" si="77"/>
        <v>42708.25</v>
      </c>
      <c r="R980" t="b">
        <v>0</v>
      </c>
      <c r="S980" t="b">
        <v>0</v>
      </c>
      <c r="T980" t="s">
        <v>89</v>
      </c>
      <c r="U980" t="s">
        <v>2052</v>
      </c>
      <c r="V980" t="s">
        <v>2053</v>
      </c>
    </row>
    <row r="981" spans="1:22" ht="31.2" x14ac:dyDescent="0.3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5">
        <f t="shared" si="75"/>
        <v>143.26245847176079</v>
      </c>
      <c r="G981" t="s">
        <v>20</v>
      </c>
      <c r="H981">
        <v>1015</v>
      </c>
      <c r="I981" s="6">
        <f t="shared" si="78"/>
        <v>84.969458128078813</v>
      </c>
      <c r="J981" t="s">
        <v>40</v>
      </c>
      <c r="K981" t="s">
        <v>41</v>
      </c>
      <c r="L981">
        <v>1.35</v>
      </c>
      <c r="M981" s="6">
        <f t="shared" si="79"/>
        <v>114.7087684729064</v>
      </c>
      <c r="N981">
        <v>1426395600</v>
      </c>
      <c r="O981">
        <v>1426914000</v>
      </c>
      <c r="P981" s="10">
        <f t="shared" si="76"/>
        <v>42078.208333333328</v>
      </c>
      <c r="Q981" s="10">
        <f t="shared" si="77"/>
        <v>42084.208333333328</v>
      </c>
      <c r="R981" t="b">
        <v>0</v>
      </c>
      <c r="S981" t="b">
        <v>0</v>
      </c>
      <c r="T981" t="s">
        <v>33</v>
      </c>
      <c r="U981" t="s">
        <v>2038</v>
      </c>
      <c r="V981" t="s">
        <v>2044</v>
      </c>
    </row>
    <row r="982" spans="1:22" ht="31.2" x14ac:dyDescent="0.3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5">
        <f t="shared" si="75"/>
        <v>40.281762295081968</v>
      </c>
      <c r="G982" t="s">
        <v>14</v>
      </c>
      <c r="H982">
        <v>742</v>
      </c>
      <c r="I982" s="6">
        <f t="shared" si="78"/>
        <v>105.97035040431267</v>
      </c>
      <c r="J982" t="s">
        <v>21</v>
      </c>
      <c r="K982" t="s">
        <v>22</v>
      </c>
      <c r="L982">
        <v>1</v>
      </c>
      <c r="M982" s="6">
        <f t="shared" si="79"/>
        <v>105.97035040431267</v>
      </c>
      <c r="N982">
        <v>1446181200</v>
      </c>
      <c r="O982">
        <v>1446616800</v>
      </c>
      <c r="P982" s="10">
        <f t="shared" si="76"/>
        <v>42307.208333333328</v>
      </c>
      <c r="Q982" s="10">
        <f t="shared" si="77"/>
        <v>42312.25</v>
      </c>
      <c r="R982" t="b">
        <v>1</v>
      </c>
      <c r="S982" t="b">
        <v>0</v>
      </c>
      <c r="T982" t="s">
        <v>68</v>
      </c>
      <c r="U982" t="s">
        <v>2040</v>
      </c>
      <c r="V982" t="s">
        <v>2050</v>
      </c>
    </row>
    <row r="983" spans="1:22" ht="31.2" x14ac:dyDescent="0.3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5">
        <f t="shared" si="75"/>
        <v>178.22388059701493</v>
      </c>
      <c r="G983" t="s">
        <v>20</v>
      </c>
      <c r="H983">
        <v>323</v>
      </c>
      <c r="I983" s="6">
        <f t="shared" si="78"/>
        <v>36.969040247678016</v>
      </c>
      <c r="J983" t="s">
        <v>21</v>
      </c>
      <c r="K983" t="s">
        <v>22</v>
      </c>
      <c r="L983">
        <v>1</v>
      </c>
      <c r="M983" s="6">
        <f t="shared" si="79"/>
        <v>36.969040247678016</v>
      </c>
      <c r="N983">
        <v>1514181600</v>
      </c>
      <c r="O983">
        <v>1517032800</v>
      </c>
      <c r="P983" s="10">
        <f t="shared" si="76"/>
        <v>43094.25</v>
      </c>
      <c r="Q983" s="10">
        <f t="shared" si="77"/>
        <v>43127.25</v>
      </c>
      <c r="R983" t="b">
        <v>0</v>
      </c>
      <c r="S983" t="b">
        <v>0</v>
      </c>
      <c r="T983" t="s">
        <v>28</v>
      </c>
      <c r="U983" t="s">
        <v>2037</v>
      </c>
      <c r="V983" t="s">
        <v>2043</v>
      </c>
    </row>
    <row r="984" spans="1:22" ht="31.2" x14ac:dyDescent="0.3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5">
        <f t="shared" si="75"/>
        <v>84.930555555555557</v>
      </c>
      <c r="G984" t="s">
        <v>14</v>
      </c>
      <c r="H984">
        <v>75</v>
      </c>
      <c r="I984" s="6">
        <f t="shared" si="78"/>
        <v>81.533333333333331</v>
      </c>
      <c r="J984" t="s">
        <v>21</v>
      </c>
      <c r="K984" t="s">
        <v>22</v>
      </c>
      <c r="L984">
        <v>1</v>
      </c>
      <c r="M984" s="6">
        <f t="shared" si="79"/>
        <v>81.533333333333331</v>
      </c>
      <c r="N984">
        <v>1311051600</v>
      </c>
      <c r="O984">
        <v>1311224400</v>
      </c>
      <c r="P984" s="10">
        <f t="shared" si="76"/>
        <v>40743.208333333336</v>
      </c>
      <c r="Q984" s="10">
        <f t="shared" si="77"/>
        <v>40745.208333333336</v>
      </c>
      <c r="R984" t="b">
        <v>0</v>
      </c>
      <c r="S984" t="b">
        <v>1</v>
      </c>
      <c r="T984" t="s">
        <v>42</v>
      </c>
      <c r="U984" t="s">
        <v>2039</v>
      </c>
      <c r="V984" t="s">
        <v>2045</v>
      </c>
    </row>
    <row r="985" spans="1:22" ht="31.2" x14ac:dyDescent="0.3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5">
        <f t="shared" si="75"/>
        <v>145.93648334624322</v>
      </c>
      <c r="G985" t="s">
        <v>20</v>
      </c>
      <c r="H985">
        <v>2326</v>
      </c>
      <c r="I985" s="6">
        <f t="shared" si="78"/>
        <v>80.999140154772135</v>
      </c>
      <c r="J985" t="s">
        <v>21</v>
      </c>
      <c r="K985" t="s">
        <v>22</v>
      </c>
      <c r="L985">
        <v>1</v>
      </c>
      <c r="M985" s="6">
        <f t="shared" si="79"/>
        <v>80.999140154772135</v>
      </c>
      <c r="N985">
        <v>1564894800</v>
      </c>
      <c r="O985">
        <v>1566190800</v>
      </c>
      <c r="P985" s="10">
        <f t="shared" si="76"/>
        <v>43681.208333333328</v>
      </c>
      <c r="Q985" s="10">
        <f t="shared" si="77"/>
        <v>43696.208333333328</v>
      </c>
      <c r="R985" t="b">
        <v>0</v>
      </c>
      <c r="S985" t="b">
        <v>0</v>
      </c>
      <c r="T985" t="s">
        <v>42</v>
      </c>
      <c r="U985" t="s">
        <v>2039</v>
      </c>
      <c r="V985" t="s">
        <v>2045</v>
      </c>
    </row>
    <row r="986" spans="1:22" ht="31.2" x14ac:dyDescent="0.3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5">
        <f t="shared" si="75"/>
        <v>152.46153846153848</v>
      </c>
      <c r="G986" t="s">
        <v>20</v>
      </c>
      <c r="H986">
        <v>381</v>
      </c>
      <c r="I986" s="6">
        <f t="shared" si="78"/>
        <v>26.010498687664043</v>
      </c>
      <c r="J986" t="s">
        <v>21</v>
      </c>
      <c r="K986" t="s">
        <v>22</v>
      </c>
      <c r="L986">
        <v>1</v>
      </c>
      <c r="M986" s="6">
        <f t="shared" si="79"/>
        <v>26.010498687664043</v>
      </c>
      <c r="N986">
        <v>1567918800</v>
      </c>
      <c r="O986">
        <v>1570165200</v>
      </c>
      <c r="P986" s="10">
        <f t="shared" si="76"/>
        <v>43716.208333333328</v>
      </c>
      <c r="Q986" s="10">
        <f t="shared" si="77"/>
        <v>43742.208333333328</v>
      </c>
      <c r="R986" t="b">
        <v>0</v>
      </c>
      <c r="S986" t="b">
        <v>0</v>
      </c>
      <c r="T986" t="s">
        <v>33</v>
      </c>
      <c r="U986" t="s">
        <v>2038</v>
      </c>
      <c r="V986" t="s">
        <v>2044</v>
      </c>
    </row>
    <row r="987" spans="1:22" x14ac:dyDescent="0.3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5">
        <f t="shared" si="75"/>
        <v>67.129542790152414</v>
      </c>
      <c r="G987" t="s">
        <v>14</v>
      </c>
      <c r="H987">
        <v>4405</v>
      </c>
      <c r="I987" s="6">
        <f t="shared" si="78"/>
        <v>25.998410896708286</v>
      </c>
      <c r="J987" t="s">
        <v>21</v>
      </c>
      <c r="K987" t="s">
        <v>22</v>
      </c>
      <c r="L987">
        <v>1</v>
      </c>
      <c r="M987" s="6">
        <f t="shared" si="79"/>
        <v>25.998410896708286</v>
      </c>
      <c r="N987">
        <v>1386309600</v>
      </c>
      <c r="O987">
        <v>1388556000</v>
      </c>
      <c r="P987" s="10">
        <f t="shared" si="76"/>
        <v>41614.25</v>
      </c>
      <c r="Q987" s="10">
        <f t="shared" si="77"/>
        <v>41640.25</v>
      </c>
      <c r="R987" t="b">
        <v>0</v>
      </c>
      <c r="S987" t="b">
        <v>1</v>
      </c>
      <c r="T987" t="s">
        <v>23</v>
      </c>
      <c r="U987" t="s">
        <v>2036</v>
      </c>
      <c r="V987" t="s">
        <v>2042</v>
      </c>
    </row>
    <row r="988" spans="1:22" ht="46.8" x14ac:dyDescent="0.3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5">
        <f t="shared" si="75"/>
        <v>40.307692307692307</v>
      </c>
      <c r="G988" t="s">
        <v>14</v>
      </c>
      <c r="H988">
        <v>92</v>
      </c>
      <c r="I988" s="6">
        <f t="shared" si="78"/>
        <v>34.173913043478258</v>
      </c>
      <c r="J988" t="s">
        <v>21</v>
      </c>
      <c r="K988" t="s">
        <v>22</v>
      </c>
      <c r="L988">
        <v>1</v>
      </c>
      <c r="M988" s="6">
        <f t="shared" si="79"/>
        <v>34.173913043478258</v>
      </c>
      <c r="N988">
        <v>1301979600</v>
      </c>
      <c r="O988">
        <v>1303189200</v>
      </c>
      <c r="P988" s="10">
        <f t="shared" si="76"/>
        <v>40638.208333333336</v>
      </c>
      <c r="Q988" s="10">
        <f t="shared" si="77"/>
        <v>40652.208333333336</v>
      </c>
      <c r="R988" t="b">
        <v>0</v>
      </c>
      <c r="S988" t="b">
        <v>0</v>
      </c>
      <c r="T988" t="s">
        <v>23</v>
      </c>
      <c r="U988" t="s">
        <v>2036</v>
      </c>
      <c r="V988" t="s">
        <v>2042</v>
      </c>
    </row>
    <row r="989" spans="1:22" ht="31.2" x14ac:dyDescent="0.3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5">
        <f t="shared" si="75"/>
        <v>216.79032258064518</v>
      </c>
      <c r="G989" t="s">
        <v>20</v>
      </c>
      <c r="H989">
        <v>480</v>
      </c>
      <c r="I989" s="6">
        <f t="shared" si="78"/>
        <v>28.002083333333335</v>
      </c>
      <c r="J989" t="s">
        <v>21</v>
      </c>
      <c r="K989" t="s">
        <v>22</v>
      </c>
      <c r="L989">
        <v>1</v>
      </c>
      <c r="M989" s="6">
        <f t="shared" si="79"/>
        <v>28.002083333333335</v>
      </c>
      <c r="N989">
        <v>1493269200</v>
      </c>
      <c r="O989">
        <v>1494478800</v>
      </c>
      <c r="P989" s="10">
        <f t="shared" si="76"/>
        <v>42852.208333333328</v>
      </c>
      <c r="Q989" s="10">
        <f t="shared" si="77"/>
        <v>42866.208333333328</v>
      </c>
      <c r="R989" t="b">
        <v>0</v>
      </c>
      <c r="S989" t="b">
        <v>0</v>
      </c>
      <c r="T989" t="s">
        <v>42</v>
      </c>
      <c r="U989" t="s">
        <v>2039</v>
      </c>
      <c r="V989" t="s">
        <v>2045</v>
      </c>
    </row>
    <row r="990" spans="1:22" ht="31.2" x14ac:dyDescent="0.3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5">
        <f t="shared" si="75"/>
        <v>52.117021276595743</v>
      </c>
      <c r="G990" t="s">
        <v>14</v>
      </c>
      <c r="H990">
        <v>64</v>
      </c>
      <c r="I990" s="6">
        <f t="shared" si="78"/>
        <v>76.546875</v>
      </c>
      <c r="J990" t="s">
        <v>21</v>
      </c>
      <c r="K990" t="s">
        <v>22</v>
      </c>
      <c r="L990">
        <v>1</v>
      </c>
      <c r="M990" s="6">
        <f t="shared" si="79"/>
        <v>76.546875</v>
      </c>
      <c r="N990">
        <v>1478930400</v>
      </c>
      <c r="O990">
        <v>1480744800</v>
      </c>
      <c r="P990" s="10">
        <f t="shared" si="76"/>
        <v>42686.25</v>
      </c>
      <c r="Q990" s="10">
        <f t="shared" si="77"/>
        <v>42707.25</v>
      </c>
      <c r="R990" t="b">
        <v>0</v>
      </c>
      <c r="S990" t="b">
        <v>0</v>
      </c>
      <c r="T990" t="s">
        <v>133</v>
      </c>
      <c r="U990" t="s">
        <v>2040</v>
      </c>
      <c r="V990" t="s">
        <v>2058</v>
      </c>
    </row>
    <row r="991" spans="1:22" ht="31.2" x14ac:dyDescent="0.3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5">
        <f t="shared" si="75"/>
        <v>499.58333333333337</v>
      </c>
      <c r="G991" t="s">
        <v>20</v>
      </c>
      <c r="H991">
        <v>226</v>
      </c>
      <c r="I991" s="6">
        <f t="shared" si="78"/>
        <v>53.053097345132741</v>
      </c>
      <c r="J991" t="s">
        <v>21</v>
      </c>
      <c r="K991" t="s">
        <v>22</v>
      </c>
      <c r="L991">
        <v>1</v>
      </c>
      <c r="M991" s="6">
        <f t="shared" si="79"/>
        <v>53.053097345132741</v>
      </c>
      <c r="N991">
        <v>1555390800</v>
      </c>
      <c r="O991">
        <v>1555822800</v>
      </c>
      <c r="P991" s="10">
        <f t="shared" si="76"/>
        <v>43571.208333333328</v>
      </c>
      <c r="Q991" s="10">
        <f t="shared" si="77"/>
        <v>43576.208333333328</v>
      </c>
      <c r="R991" t="b">
        <v>0</v>
      </c>
      <c r="S991" t="b">
        <v>0</v>
      </c>
      <c r="T991" t="s">
        <v>206</v>
      </c>
      <c r="U991" t="s">
        <v>2040</v>
      </c>
      <c r="V991" t="s">
        <v>2061</v>
      </c>
    </row>
    <row r="992" spans="1:22" ht="31.2" x14ac:dyDescent="0.3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5">
        <f t="shared" si="75"/>
        <v>87.679487179487182</v>
      </c>
      <c r="G992" t="s">
        <v>14</v>
      </c>
      <c r="H992">
        <v>64</v>
      </c>
      <c r="I992" s="6">
        <f t="shared" si="78"/>
        <v>106.859375</v>
      </c>
      <c r="J992" t="s">
        <v>21</v>
      </c>
      <c r="K992" t="s">
        <v>22</v>
      </c>
      <c r="L992">
        <v>1</v>
      </c>
      <c r="M992" s="6">
        <f t="shared" si="79"/>
        <v>106.859375</v>
      </c>
      <c r="N992">
        <v>1456984800</v>
      </c>
      <c r="O992">
        <v>1458882000</v>
      </c>
      <c r="P992" s="10">
        <f t="shared" si="76"/>
        <v>42432.25</v>
      </c>
      <c r="Q992" s="10">
        <f t="shared" si="77"/>
        <v>42454.208333333328</v>
      </c>
      <c r="R992" t="b">
        <v>0</v>
      </c>
      <c r="S992" t="b">
        <v>1</v>
      </c>
      <c r="T992" t="s">
        <v>53</v>
      </c>
      <c r="U992" t="s">
        <v>2039</v>
      </c>
      <c r="V992" t="s">
        <v>2047</v>
      </c>
    </row>
    <row r="993" spans="1:22" ht="31.2" x14ac:dyDescent="0.3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5">
        <f t="shared" si="75"/>
        <v>113.17346938775511</v>
      </c>
      <c r="G993" t="s">
        <v>20</v>
      </c>
      <c r="H993">
        <v>241</v>
      </c>
      <c r="I993" s="6">
        <f t="shared" si="78"/>
        <v>46.020746887966808</v>
      </c>
      <c r="J993" t="s">
        <v>21</v>
      </c>
      <c r="K993" t="s">
        <v>22</v>
      </c>
      <c r="L993">
        <v>1</v>
      </c>
      <c r="M993" s="6">
        <f t="shared" si="79"/>
        <v>46.020746887966808</v>
      </c>
      <c r="N993">
        <v>1411621200</v>
      </c>
      <c r="O993">
        <v>1411966800</v>
      </c>
      <c r="P993" s="10">
        <f t="shared" si="76"/>
        <v>41907.208333333336</v>
      </c>
      <c r="Q993" s="10">
        <f t="shared" si="77"/>
        <v>41911.208333333336</v>
      </c>
      <c r="R993" t="b">
        <v>0</v>
      </c>
      <c r="S993" t="b">
        <v>1</v>
      </c>
      <c r="T993" t="s">
        <v>23</v>
      </c>
      <c r="U993" t="s">
        <v>2036</v>
      </c>
      <c r="V993" t="s">
        <v>2042</v>
      </c>
    </row>
    <row r="994" spans="1:22" ht="31.2" x14ac:dyDescent="0.3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5">
        <f t="shared" si="75"/>
        <v>426.54838709677421</v>
      </c>
      <c r="G994" t="s">
        <v>20</v>
      </c>
      <c r="H994">
        <v>132</v>
      </c>
      <c r="I994" s="6">
        <f t="shared" si="78"/>
        <v>100.17424242424242</v>
      </c>
      <c r="J994" t="s">
        <v>21</v>
      </c>
      <c r="K994" t="s">
        <v>22</v>
      </c>
      <c r="L994">
        <v>1</v>
      </c>
      <c r="M994" s="6">
        <f t="shared" si="79"/>
        <v>100.17424242424242</v>
      </c>
      <c r="N994">
        <v>1525669200</v>
      </c>
      <c r="O994">
        <v>1526878800</v>
      </c>
      <c r="P994" s="10">
        <f t="shared" si="76"/>
        <v>43227.208333333328</v>
      </c>
      <c r="Q994" s="10">
        <f t="shared" si="77"/>
        <v>43241.208333333328</v>
      </c>
      <c r="R994" t="b">
        <v>0</v>
      </c>
      <c r="S994" t="b">
        <v>1</v>
      </c>
      <c r="T994" t="s">
        <v>53</v>
      </c>
      <c r="U994" t="s">
        <v>2039</v>
      </c>
      <c r="V994" t="s">
        <v>2047</v>
      </c>
    </row>
    <row r="995" spans="1:22" ht="31.2" x14ac:dyDescent="0.3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5">
        <f t="shared" si="75"/>
        <v>77.632653061224488</v>
      </c>
      <c r="G995" t="s">
        <v>74</v>
      </c>
      <c r="H995">
        <v>75</v>
      </c>
      <c r="I995" s="6">
        <f t="shared" si="78"/>
        <v>101.44</v>
      </c>
      <c r="J995" t="s">
        <v>107</v>
      </c>
      <c r="K995" t="s">
        <v>108</v>
      </c>
      <c r="L995">
        <v>1.1200000000000001</v>
      </c>
      <c r="M995" s="6">
        <f t="shared" si="79"/>
        <v>113.61280000000001</v>
      </c>
      <c r="N995">
        <v>1450936800</v>
      </c>
      <c r="O995">
        <v>1452405600</v>
      </c>
      <c r="P995" s="10">
        <f t="shared" si="76"/>
        <v>42362.25</v>
      </c>
      <c r="Q995" s="10">
        <f t="shared" si="77"/>
        <v>42379.25</v>
      </c>
      <c r="R995" t="b">
        <v>0</v>
      </c>
      <c r="S995" t="b">
        <v>1</v>
      </c>
      <c r="T995" t="s">
        <v>122</v>
      </c>
      <c r="U995" t="s">
        <v>2056</v>
      </c>
      <c r="V995" t="s">
        <v>2057</v>
      </c>
    </row>
    <row r="996" spans="1:22" ht="31.2" x14ac:dyDescent="0.3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5">
        <f t="shared" si="75"/>
        <v>52.496810772501767</v>
      </c>
      <c r="G996" t="s">
        <v>14</v>
      </c>
      <c r="H996">
        <v>842</v>
      </c>
      <c r="I996" s="6">
        <f t="shared" si="78"/>
        <v>87.972684085510693</v>
      </c>
      <c r="J996" t="s">
        <v>21</v>
      </c>
      <c r="K996" t="s">
        <v>22</v>
      </c>
      <c r="L996">
        <v>1</v>
      </c>
      <c r="M996" s="6">
        <f t="shared" si="79"/>
        <v>87.972684085510693</v>
      </c>
      <c r="N996">
        <v>1413522000</v>
      </c>
      <c r="O996">
        <v>1414040400</v>
      </c>
      <c r="P996" s="10">
        <f t="shared" si="76"/>
        <v>41929.208333333336</v>
      </c>
      <c r="Q996" s="10">
        <f t="shared" si="77"/>
        <v>41935.208333333336</v>
      </c>
      <c r="R996" t="b">
        <v>0</v>
      </c>
      <c r="S996" t="b">
        <v>1</v>
      </c>
      <c r="T996" t="s">
        <v>206</v>
      </c>
      <c r="U996" t="s">
        <v>2040</v>
      </c>
      <c r="V996" t="s">
        <v>2061</v>
      </c>
    </row>
    <row r="997" spans="1:22" ht="31.2" x14ac:dyDescent="0.3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5">
        <f t="shared" si="75"/>
        <v>157.46762589928059</v>
      </c>
      <c r="G997" t="s">
        <v>20</v>
      </c>
      <c r="H997">
        <v>2043</v>
      </c>
      <c r="I997" s="6">
        <f t="shared" si="78"/>
        <v>74.995594713656388</v>
      </c>
      <c r="J997" t="s">
        <v>21</v>
      </c>
      <c r="K997" t="s">
        <v>22</v>
      </c>
      <c r="L997">
        <v>1</v>
      </c>
      <c r="M997" s="6">
        <f t="shared" si="79"/>
        <v>74.995594713656388</v>
      </c>
      <c r="N997">
        <v>1541307600</v>
      </c>
      <c r="O997">
        <v>1543816800</v>
      </c>
      <c r="P997" s="10">
        <f t="shared" si="76"/>
        <v>43408.208333333328</v>
      </c>
      <c r="Q997" s="10">
        <f t="shared" si="77"/>
        <v>43437.25</v>
      </c>
      <c r="R997" t="b">
        <v>0</v>
      </c>
      <c r="S997" t="b">
        <v>1</v>
      </c>
      <c r="T997" t="s">
        <v>17</v>
      </c>
      <c r="U997" t="s">
        <v>2035</v>
      </c>
      <c r="V997" t="s">
        <v>2041</v>
      </c>
    </row>
    <row r="998" spans="1:22" ht="31.2" x14ac:dyDescent="0.3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5">
        <f t="shared" si="75"/>
        <v>72.939393939393938</v>
      </c>
      <c r="G998" t="s">
        <v>14</v>
      </c>
      <c r="H998">
        <v>112</v>
      </c>
      <c r="I998" s="6">
        <f t="shared" si="78"/>
        <v>42.982142857142854</v>
      </c>
      <c r="J998" t="s">
        <v>21</v>
      </c>
      <c r="K998" t="s">
        <v>22</v>
      </c>
      <c r="L998">
        <v>1</v>
      </c>
      <c r="M998" s="6">
        <f t="shared" si="79"/>
        <v>42.982142857142854</v>
      </c>
      <c r="N998">
        <v>1357106400</v>
      </c>
      <c r="O998">
        <v>1359698400</v>
      </c>
      <c r="P998" s="10">
        <f t="shared" si="76"/>
        <v>41276.25</v>
      </c>
      <c r="Q998" s="10">
        <f t="shared" si="77"/>
        <v>41306.25</v>
      </c>
      <c r="R998" t="b">
        <v>0</v>
      </c>
      <c r="S998" t="b">
        <v>0</v>
      </c>
      <c r="T998" t="s">
        <v>33</v>
      </c>
      <c r="U998" t="s">
        <v>2038</v>
      </c>
      <c r="V998" t="s">
        <v>2044</v>
      </c>
    </row>
    <row r="999" spans="1:22" ht="31.2" x14ac:dyDescent="0.3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5">
        <f t="shared" si="75"/>
        <v>60.565789473684205</v>
      </c>
      <c r="G999" t="s">
        <v>74</v>
      </c>
      <c r="H999">
        <v>139</v>
      </c>
      <c r="I999" s="6">
        <f t="shared" si="78"/>
        <v>33.115107913669064</v>
      </c>
      <c r="J999" t="s">
        <v>107</v>
      </c>
      <c r="K999" t="s">
        <v>108</v>
      </c>
      <c r="L999">
        <v>1.1200000000000001</v>
      </c>
      <c r="M999" s="6">
        <f t="shared" si="79"/>
        <v>37.088920863309355</v>
      </c>
      <c r="N999">
        <v>1390197600</v>
      </c>
      <c r="O999">
        <v>1390629600</v>
      </c>
      <c r="P999" s="10">
        <f t="shared" si="76"/>
        <v>41659.25</v>
      </c>
      <c r="Q999" s="10">
        <f t="shared" si="77"/>
        <v>41664.25</v>
      </c>
      <c r="R999" t="b">
        <v>0</v>
      </c>
      <c r="S999" t="b">
        <v>0</v>
      </c>
      <c r="T999" t="s">
        <v>33</v>
      </c>
      <c r="U999" t="s">
        <v>2038</v>
      </c>
      <c r="V999" t="s">
        <v>2044</v>
      </c>
    </row>
    <row r="1000" spans="1:22" ht="31.2" x14ac:dyDescent="0.3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5">
        <f t="shared" si="75"/>
        <v>56.791291291291287</v>
      </c>
      <c r="G1000" t="s">
        <v>14</v>
      </c>
      <c r="H1000">
        <v>374</v>
      </c>
      <c r="I1000" s="6">
        <f t="shared" si="78"/>
        <v>101.13101604278074</v>
      </c>
      <c r="J1000" t="s">
        <v>21</v>
      </c>
      <c r="K1000" t="s">
        <v>22</v>
      </c>
      <c r="L1000">
        <v>1</v>
      </c>
      <c r="M1000" s="6">
        <f t="shared" si="79"/>
        <v>101.13101604278074</v>
      </c>
      <c r="N1000">
        <v>1265868000</v>
      </c>
      <c r="O1000">
        <v>1267077600</v>
      </c>
      <c r="P1000" s="10">
        <f t="shared" si="76"/>
        <v>40220.25</v>
      </c>
      <c r="Q1000" s="10">
        <f t="shared" si="77"/>
        <v>40234.25</v>
      </c>
      <c r="R1000" t="b">
        <v>0</v>
      </c>
      <c r="S1000" t="b">
        <v>1</v>
      </c>
      <c r="T1000" t="s">
        <v>60</v>
      </c>
      <c r="U1000" t="s">
        <v>2036</v>
      </c>
      <c r="V1000" t="s">
        <v>2048</v>
      </c>
    </row>
    <row r="1001" spans="1:22" ht="31.2" x14ac:dyDescent="0.3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5">
        <f t="shared" si="75"/>
        <v>56.542754275427541</v>
      </c>
      <c r="G1001" t="s">
        <v>74</v>
      </c>
      <c r="H1001">
        <v>1122</v>
      </c>
      <c r="I1001" s="6">
        <f t="shared" si="78"/>
        <v>55.98841354723708</v>
      </c>
      <c r="J1001" t="s">
        <v>21</v>
      </c>
      <c r="K1001" t="s">
        <v>22</v>
      </c>
      <c r="L1001">
        <v>1</v>
      </c>
      <c r="M1001" s="6">
        <f t="shared" si="79"/>
        <v>55.98841354723708</v>
      </c>
      <c r="N1001">
        <v>1467176400</v>
      </c>
      <c r="O1001">
        <v>1467781200</v>
      </c>
      <c r="P1001" s="10">
        <f t="shared" si="76"/>
        <v>42550.208333333328</v>
      </c>
      <c r="Q1001" s="10">
        <f t="shared" si="77"/>
        <v>42557.208333333328</v>
      </c>
      <c r="R1001" t="b">
        <v>0</v>
      </c>
      <c r="S1001" t="b">
        <v>0</v>
      </c>
      <c r="T1001" t="s">
        <v>17</v>
      </c>
      <c r="U1001" t="s">
        <v>2035</v>
      </c>
      <c r="V1001" t="s">
        <v>2041</v>
      </c>
    </row>
    <row r="1002" spans="1:22" x14ac:dyDescent="0.3">
      <c r="E1002">
        <f>SUM(E2:E1001)</f>
        <v>42748055</v>
      </c>
    </row>
  </sheetData>
  <autoFilter ref="A1:V1001" xr:uid="{00000000-0001-0000-0000-000000000000}"/>
  <conditionalFormatting sqref="F2:F1001">
    <cfRule type="colorScale" priority="1">
      <colorScale>
        <cfvo type="percentile" val="10"/>
        <cfvo type="percentile" val="50"/>
        <cfvo type="percentile" val="90"/>
        <color rgb="FFF6585C"/>
        <color rgb="FF96D165"/>
        <color rgb="FF376D95"/>
      </colorScale>
    </cfRule>
  </conditionalFormatting>
  <conditionalFormatting sqref="G2:G1001">
    <cfRule type="containsText" dxfId="58" priority="2" operator="containsText" text="canceled">
      <formula>NOT(ISERROR(SEARCH("canceled",G2)))</formula>
    </cfRule>
    <cfRule type="containsText" dxfId="57" priority="3" operator="containsText" text="live">
      <formula>NOT(ISERROR(SEARCH("live",G2)))</formula>
    </cfRule>
    <cfRule type="containsText" dxfId="56" priority="4" operator="containsText" text="failed">
      <formula>NOT(ISERROR(SEARCH("failed",G2)))</formula>
    </cfRule>
    <cfRule type="containsText" dxfId="55" priority="5" operator="containsText" text="successful">
      <formula>NOT(ISERROR(SEARCH("successful",G2)))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7" operator="containsText" text="sucessful">
      <formula>NOT(ISERROR(SEARCH("sucessful",G2)))</formula>
    </cfRule>
  </conditionalFormatting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4CD6-2C62-4D30-B59D-8049C6D76087}">
  <dimension ref="A1:C21"/>
  <sheetViews>
    <sheetView workbookViewId="0">
      <selection activeCell="L21" sqref="L21"/>
    </sheetView>
  </sheetViews>
  <sheetFormatPr defaultRowHeight="15.6" x14ac:dyDescent="0.3"/>
  <cols>
    <col min="1" max="1" width="12.296875" bestFit="1" customWidth="1"/>
    <col min="2" max="2" width="15.09765625" customWidth="1"/>
    <col min="3" max="3" width="17.59765625" customWidth="1"/>
    <col min="4" max="4" width="15.8984375" bestFit="1" customWidth="1"/>
  </cols>
  <sheetData>
    <row r="1" spans="1:3" x14ac:dyDescent="0.3">
      <c r="A1" s="8" t="s">
        <v>2030</v>
      </c>
      <c r="B1" t="s">
        <v>2117</v>
      </c>
      <c r="C1" t="s">
        <v>2118</v>
      </c>
    </row>
    <row r="2" spans="1:3" x14ac:dyDescent="0.3">
      <c r="A2" s="9" t="s">
        <v>27</v>
      </c>
      <c r="B2" s="19">
        <v>2253000</v>
      </c>
      <c r="C2" s="19">
        <v>2114541</v>
      </c>
    </row>
    <row r="3" spans="1:3" x14ac:dyDescent="0.3">
      <c r="A3" s="9" t="s">
        <v>16</v>
      </c>
      <c r="B3" s="19">
        <v>2382500</v>
      </c>
      <c r="C3" s="19">
        <v>2812788</v>
      </c>
    </row>
    <row r="4" spans="1:3" x14ac:dyDescent="0.3">
      <c r="A4" s="9" t="s">
        <v>99</v>
      </c>
      <c r="B4" s="19">
        <v>1139600</v>
      </c>
      <c r="C4" s="19">
        <v>891415</v>
      </c>
    </row>
    <row r="5" spans="1:3" x14ac:dyDescent="0.3">
      <c r="A5" s="9" t="s">
        <v>37</v>
      </c>
      <c r="B5" s="19">
        <v>1299600</v>
      </c>
      <c r="C5" s="19">
        <v>1129068</v>
      </c>
    </row>
    <row r="6" spans="1:3" x14ac:dyDescent="0.3">
      <c r="A6" s="9" t="s">
        <v>108</v>
      </c>
      <c r="B6" s="19">
        <v>1880600</v>
      </c>
      <c r="C6" s="19">
        <v>2198202</v>
      </c>
    </row>
    <row r="7" spans="1:3" x14ac:dyDescent="0.3">
      <c r="A7" s="9" t="s">
        <v>41</v>
      </c>
      <c r="B7" s="19">
        <v>2119500</v>
      </c>
      <c r="C7" s="19">
        <v>2192705</v>
      </c>
    </row>
    <row r="8" spans="1:3" x14ac:dyDescent="0.3">
      <c r="A8" s="9" t="s">
        <v>22</v>
      </c>
      <c r="B8" s="19">
        <v>32908300</v>
      </c>
      <c r="C8" s="19">
        <v>31409336</v>
      </c>
    </row>
    <row r="9" spans="1:3" x14ac:dyDescent="0.3">
      <c r="A9" s="9" t="s">
        <v>2031</v>
      </c>
      <c r="B9" s="19">
        <v>43983100</v>
      </c>
      <c r="C9" s="19">
        <v>42748055</v>
      </c>
    </row>
    <row r="13" spans="1:3" x14ac:dyDescent="0.3">
      <c r="A13" s="8" t="s">
        <v>2030</v>
      </c>
      <c r="B13" s="8" t="s">
        <v>2147</v>
      </c>
      <c r="C13" t="s">
        <v>2146</v>
      </c>
    </row>
    <row r="14" spans="1:3" x14ac:dyDescent="0.3">
      <c r="A14" s="9" t="s">
        <v>27</v>
      </c>
      <c r="B14" s="19">
        <v>2253000</v>
      </c>
      <c r="C14" s="7">
        <v>1459033.2900000003</v>
      </c>
    </row>
    <row r="15" spans="1:3" x14ac:dyDescent="0.3">
      <c r="A15" s="9" t="s">
        <v>16</v>
      </c>
      <c r="B15" s="19">
        <v>2382500</v>
      </c>
      <c r="C15" s="7">
        <v>2081463.1199999996</v>
      </c>
    </row>
    <row r="16" spans="1:3" x14ac:dyDescent="0.3">
      <c r="A16" s="9" t="s">
        <v>99</v>
      </c>
      <c r="B16" s="19">
        <v>1139600</v>
      </c>
      <c r="C16" s="7">
        <v>1069697.9999999998</v>
      </c>
    </row>
    <row r="17" spans="1:3" x14ac:dyDescent="0.3">
      <c r="A17" s="9" t="s">
        <v>37</v>
      </c>
      <c r="B17" s="19">
        <v>1299600</v>
      </c>
      <c r="C17" s="7">
        <v>169360.19999999998</v>
      </c>
    </row>
    <row r="18" spans="1:3" x14ac:dyDescent="0.3">
      <c r="A18" s="9" t="s">
        <v>108</v>
      </c>
      <c r="B18" s="19">
        <v>1880600</v>
      </c>
      <c r="C18" s="7">
        <v>2461986.2399999998</v>
      </c>
    </row>
    <row r="19" spans="1:3" x14ac:dyDescent="0.3">
      <c r="A19" s="9" t="s">
        <v>41</v>
      </c>
      <c r="B19" s="19">
        <v>2119500</v>
      </c>
      <c r="C19" s="7">
        <v>2960151.7500000009</v>
      </c>
    </row>
    <row r="20" spans="1:3" x14ac:dyDescent="0.3">
      <c r="A20" s="9" t="s">
        <v>22</v>
      </c>
      <c r="B20" s="19">
        <v>32908300</v>
      </c>
      <c r="C20" s="7">
        <v>31409336</v>
      </c>
    </row>
    <row r="21" spans="1:3" x14ac:dyDescent="0.3">
      <c r="A21" s="9" t="s">
        <v>2031</v>
      </c>
      <c r="B21" s="19">
        <v>43983100</v>
      </c>
      <c r="C21" s="7">
        <v>41611028.600000001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1EC6-3FC4-4E7E-94DD-3F11EC8CAA9D}">
  <dimension ref="A1:F29"/>
  <sheetViews>
    <sheetView zoomScale="80" zoomScaleNormal="80" workbookViewId="0">
      <selection activeCell="V4" sqref="V4"/>
    </sheetView>
  </sheetViews>
  <sheetFormatPr defaultRowHeight="15.6" x14ac:dyDescent="0.3"/>
  <cols>
    <col min="1" max="1" width="20.296875" bestFit="1" customWidth="1"/>
    <col min="2" max="2" width="15.19921875" bestFit="1" customWidth="1"/>
    <col min="3" max="3" width="5.59765625" bestFit="1" customWidth="1"/>
    <col min="4" max="4" width="3.796875" bestFit="1" customWidth="1"/>
    <col min="5" max="5" width="9.19921875" bestFit="1" customWidth="1"/>
    <col min="6" max="7" width="10.8984375" bestFit="1" customWidth="1"/>
  </cols>
  <sheetData>
    <row r="1" spans="1:6" x14ac:dyDescent="0.3">
      <c r="A1" s="8" t="s">
        <v>6</v>
      </c>
      <c r="B1" t="s">
        <v>2069</v>
      </c>
    </row>
    <row r="3" spans="1:6" x14ac:dyDescent="0.3">
      <c r="A3" s="8" t="s">
        <v>2070</v>
      </c>
      <c r="B3" s="8" t="s">
        <v>2068</v>
      </c>
    </row>
    <row r="4" spans="1:6" x14ac:dyDescent="0.3">
      <c r="A4" s="8" t="s">
        <v>2030</v>
      </c>
      <c r="B4" t="s">
        <v>74</v>
      </c>
      <c r="C4" t="s">
        <v>14</v>
      </c>
      <c r="D4" t="s">
        <v>47</v>
      </c>
      <c r="E4" t="s">
        <v>20</v>
      </c>
      <c r="F4" t="s">
        <v>2031</v>
      </c>
    </row>
    <row r="5" spans="1:6" x14ac:dyDescent="0.3">
      <c r="A5" s="9" t="s">
        <v>2039</v>
      </c>
      <c r="B5">
        <v>11</v>
      </c>
      <c r="C5">
        <v>60</v>
      </c>
      <c r="D5">
        <v>5</v>
      </c>
      <c r="E5">
        <v>102</v>
      </c>
      <c r="F5">
        <v>178</v>
      </c>
    </row>
    <row r="6" spans="1:6" x14ac:dyDescent="0.3">
      <c r="A6" s="9" t="s">
        <v>2035</v>
      </c>
      <c r="B6">
        <v>4</v>
      </c>
      <c r="C6">
        <v>20</v>
      </c>
      <c r="E6">
        <v>22</v>
      </c>
      <c r="F6">
        <v>46</v>
      </c>
    </row>
    <row r="7" spans="1:6" x14ac:dyDescent="0.3">
      <c r="A7" s="9" t="s">
        <v>2052</v>
      </c>
      <c r="B7">
        <v>1</v>
      </c>
      <c r="C7">
        <v>23</v>
      </c>
      <c r="D7">
        <v>3</v>
      </c>
      <c r="E7">
        <v>21</v>
      </c>
      <c r="F7">
        <v>48</v>
      </c>
    </row>
    <row r="8" spans="1:6" x14ac:dyDescent="0.3">
      <c r="A8" s="9" t="s">
        <v>2066</v>
      </c>
      <c r="E8">
        <v>4</v>
      </c>
      <c r="F8">
        <v>4</v>
      </c>
    </row>
    <row r="9" spans="1:6" x14ac:dyDescent="0.3">
      <c r="A9" s="9" t="s">
        <v>2036</v>
      </c>
      <c r="B9">
        <v>10</v>
      </c>
      <c r="C9">
        <v>66</v>
      </c>
      <c r="E9">
        <v>99</v>
      </c>
      <c r="F9">
        <v>175</v>
      </c>
    </row>
    <row r="10" spans="1:6" x14ac:dyDescent="0.3">
      <c r="A10" s="9" t="s">
        <v>2056</v>
      </c>
      <c r="B10">
        <v>4</v>
      </c>
      <c r="C10">
        <v>11</v>
      </c>
      <c r="D10">
        <v>1</v>
      </c>
      <c r="E10">
        <v>26</v>
      </c>
      <c r="F10">
        <v>42</v>
      </c>
    </row>
    <row r="11" spans="1:6" x14ac:dyDescent="0.3">
      <c r="A11" s="9" t="s">
        <v>2040</v>
      </c>
      <c r="B11">
        <v>2</v>
      </c>
      <c r="C11">
        <v>24</v>
      </c>
      <c r="D11">
        <v>1</v>
      </c>
      <c r="E11">
        <v>40</v>
      </c>
      <c r="F11">
        <v>67</v>
      </c>
    </row>
    <row r="12" spans="1:6" x14ac:dyDescent="0.3">
      <c r="A12" s="9" t="s">
        <v>2037</v>
      </c>
      <c r="B12">
        <v>2</v>
      </c>
      <c r="C12">
        <v>28</v>
      </c>
      <c r="D12">
        <v>2</v>
      </c>
      <c r="E12">
        <v>64</v>
      </c>
      <c r="F12">
        <v>96</v>
      </c>
    </row>
    <row r="13" spans="1:6" x14ac:dyDescent="0.3">
      <c r="A13" s="9" t="s">
        <v>2038</v>
      </c>
      <c r="B13">
        <v>23</v>
      </c>
      <c r="C13">
        <v>132</v>
      </c>
      <c r="D13">
        <v>2</v>
      </c>
      <c r="E13">
        <v>187</v>
      </c>
      <c r="F13">
        <v>344</v>
      </c>
    </row>
    <row r="14" spans="1:6" x14ac:dyDescent="0.3">
      <c r="A14" s="9" t="s">
        <v>2031</v>
      </c>
      <c r="B14">
        <v>57</v>
      </c>
      <c r="C14">
        <v>364</v>
      </c>
      <c r="D14">
        <v>14</v>
      </c>
      <c r="E14">
        <v>565</v>
      </c>
      <c r="F14">
        <v>1000</v>
      </c>
    </row>
    <row r="16" spans="1:6" x14ac:dyDescent="0.3">
      <c r="A16" s="8" t="s">
        <v>6</v>
      </c>
      <c r="B16" t="s">
        <v>2069</v>
      </c>
    </row>
    <row r="18" spans="1:6" x14ac:dyDescent="0.3">
      <c r="A18" s="8" t="s">
        <v>2150</v>
      </c>
      <c r="B18" s="8" t="s">
        <v>2068</v>
      </c>
    </row>
    <row r="19" spans="1:6" x14ac:dyDescent="0.3">
      <c r="A19" s="8" t="s">
        <v>2030</v>
      </c>
      <c r="B19" t="s">
        <v>74</v>
      </c>
      <c r="C19" t="s">
        <v>14</v>
      </c>
      <c r="D19" t="s">
        <v>47</v>
      </c>
      <c r="E19" t="s">
        <v>20</v>
      </c>
      <c r="F19" t="s">
        <v>2031</v>
      </c>
    </row>
    <row r="20" spans="1:6" x14ac:dyDescent="0.3">
      <c r="A20" s="9" t="s">
        <v>2039</v>
      </c>
      <c r="B20" s="19">
        <v>11</v>
      </c>
      <c r="C20" s="19">
        <v>65</v>
      </c>
      <c r="D20" s="19">
        <v>5</v>
      </c>
      <c r="E20" s="19">
        <v>97</v>
      </c>
      <c r="F20" s="19">
        <v>178</v>
      </c>
    </row>
    <row r="21" spans="1:6" x14ac:dyDescent="0.3">
      <c r="A21" s="9" t="s">
        <v>2035</v>
      </c>
      <c r="B21" s="19">
        <v>4</v>
      </c>
      <c r="C21" s="19">
        <v>20</v>
      </c>
      <c r="D21" s="19"/>
      <c r="E21" s="19">
        <v>22</v>
      </c>
      <c r="F21" s="19">
        <v>46</v>
      </c>
    </row>
    <row r="22" spans="1:6" x14ac:dyDescent="0.3">
      <c r="A22" s="9" t="s">
        <v>2052</v>
      </c>
      <c r="B22" s="19">
        <v>1</v>
      </c>
      <c r="C22" s="19">
        <v>23</v>
      </c>
      <c r="D22" s="19">
        <v>3</v>
      </c>
      <c r="E22" s="19">
        <v>21</v>
      </c>
      <c r="F22" s="19">
        <v>48</v>
      </c>
    </row>
    <row r="23" spans="1:6" x14ac:dyDescent="0.3">
      <c r="A23" s="9" t="s">
        <v>2066</v>
      </c>
      <c r="B23" s="19"/>
      <c r="C23" s="19"/>
      <c r="D23" s="19"/>
      <c r="E23" s="19">
        <v>4</v>
      </c>
      <c r="F23" s="19">
        <v>4</v>
      </c>
    </row>
    <row r="24" spans="1:6" x14ac:dyDescent="0.3">
      <c r="A24" s="9" t="s">
        <v>2036</v>
      </c>
      <c r="B24" s="19">
        <v>10</v>
      </c>
      <c r="C24" s="19">
        <v>66</v>
      </c>
      <c r="D24" s="19"/>
      <c r="E24" s="19">
        <v>99</v>
      </c>
      <c r="F24" s="19">
        <v>175</v>
      </c>
    </row>
    <row r="25" spans="1:6" x14ac:dyDescent="0.3">
      <c r="A25" s="9" t="s">
        <v>2056</v>
      </c>
      <c r="B25" s="19">
        <v>4</v>
      </c>
      <c r="C25" s="19">
        <v>11</v>
      </c>
      <c r="D25" s="19">
        <v>1</v>
      </c>
      <c r="E25" s="19">
        <v>26</v>
      </c>
      <c r="F25" s="19">
        <v>42</v>
      </c>
    </row>
    <row r="26" spans="1:6" x14ac:dyDescent="0.3">
      <c r="A26" s="9" t="s">
        <v>2040</v>
      </c>
      <c r="B26" s="19">
        <v>2</v>
      </c>
      <c r="C26" s="19">
        <v>29</v>
      </c>
      <c r="D26" s="19">
        <v>1</v>
      </c>
      <c r="E26" s="19">
        <v>35</v>
      </c>
      <c r="F26" s="19">
        <v>67</v>
      </c>
    </row>
    <row r="27" spans="1:6" x14ac:dyDescent="0.3">
      <c r="A27" s="9" t="s">
        <v>2037</v>
      </c>
      <c r="B27" s="19">
        <v>2</v>
      </c>
      <c r="C27" s="19">
        <v>29</v>
      </c>
      <c r="D27" s="19">
        <v>2</v>
      </c>
      <c r="E27" s="19">
        <v>63</v>
      </c>
      <c r="F27" s="19">
        <v>96</v>
      </c>
    </row>
    <row r="28" spans="1:6" x14ac:dyDescent="0.3">
      <c r="A28" s="9" t="s">
        <v>2038</v>
      </c>
      <c r="B28" s="19">
        <v>23</v>
      </c>
      <c r="C28" s="19">
        <v>138</v>
      </c>
      <c r="D28" s="19">
        <v>2</v>
      </c>
      <c r="E28" s="19">
        <v>181</v>
      </c>
      <c r="F28" s="19">
        <v>344</v>
      </c>
    </row>
    <row r="29" spans="1:6" x14ac:dyDescent="0.3">
      <c r="A29" s="9" t="s">
        <v>2031</v>
      </c>
      <c r="B29" s="19">
        <v>57</v>
      </c>
      <c r="C29" s="19">
        <v>381</v>
      </c>
      <c r="D29" s="19">
        <v>14</v>
      </c>
      <c r="E29" s="19">
        <v>548</v>
      </c>
      <c r="F29" s="19">
        <v>1000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15323-6C99-4539-A693-9F1CBD66C5F3}">
  <dimension ref="A1:E37"/>
  <sheetViews>
    <sheetView topLeftCell="A4" zoomScale="70" zoomScaleNormal="70" workbookViewId="0">
      <selection activeCell="P26" sqref="P26"/>
    </sheetView>
  </sheetViews>
  <sheetFormatPr defaultRowHeight="15.6" x14ac:dyDescent="0.3"/>
  <cols>
    <col min="1" max="1" width="28.3984375" bestFit="1" customWidth="1"/>
    <col min="2" max="2" width="15.19921875" bestFit="1" customWidth="1"/>
    <col min="3" max="3" width="5.59765625" bestFit="1" customWidth="1"/>
    <col min="4" max="4" width="9.19921875" bestFit="1" customWidth="1"/>
    <col min="5" max="6" width="10.8984375" bestFit="1" customWidth="1"/>
  </cols>
  <sheetData>
    <row r="1" spans="1:5" x14ac:dyDescent="0.3">
      <c r="A1" s="8" t="s">
        <v>2033</v>
      </c>
      <c r="B1" t="s" vm="1">
        <v>2085</v>
      </c>
    </row>
    <row r="2" spans="1:5" x14ac:dyDescent="0.3">
      <c r="A2" s="8" t="s">
        <v>2086</v>
      </c>
      <c r="B2" t="s" vm="2">
        <v>2085</v>
      </c>
    </row>
    <row r="4" spans="1:5" x14ac:dyDescent="0.3">
      <c r="A4" s="8" t="s">
        <v>2070</v>
      </c>
      <c r="B4" s="8" t="s">
        <v>2068</v>
      </c>
    </row>
    <row r="5" spans="1:5" x14ac:dyDescent="0.3">
      <c r="A5" s="8" t="s">
        <v>2030</v>
      </c>
      <c r="B5" t="s">
        <v>74</v>
      </c>
      <c r="C5" t="s">
        <v>14</v>
      </c>
      <c r="D5" t="s">
        <v>20</v>
      </c>
      <c r="E5" t="s">
        <v>2031</v>
      </c>
    </row>
    <row r="6" spans="1:5" x14ac:dyDescent="0.3">
      <c r="A6" s="9" t="s">
        <v>2073</v>
      </c>
      <c r="B6">
        <v>6</v>
      </c>
      <c r="C6">
        <v>36</v>
      </c>
      <c r="D6">
        <v>49</v>
      </c>
      <c r="E6">
        <v>91</v>
      </c>
    </row>
    <row r="7" spans="1:5" x14ac:dyDescent="0.3">
      <c r="A7" s="9" t="s">
        <v>2074</v>
      </c>
      <c r="B7">
        <v>7</v>
      </c>
      <c r="C7">
        <v>28</v>
      </c>
      <c r="D7">
        <v>44</v>
      </c>
      <c r="E7">
        <v>79</v>
      </c>
    </row>
    <row r="8" spans="1:5" x14ac:dyDescent="0.3">
      <c r="A8" s="9" t="s">
        <v>2075</v>
      </c>
      <c r="B8">
        <v>4</v>
      </c>
      <c r="C8">
        <v>33</v>
      </c>
      <c r="D8">
        <v>49</v>
      </c>
      <c r="E8">
        <v>86</v>
      </c>
    </row>
    <row r="9" spans="1:5" x14ac:dyDescent="0.3">
      <c r="A9" s="9" t="s">
        <v>2076</v>
      </c>
      <c r="B9">
        <v>1</v>
      </c>
      <c r="C9">
        <v>30</v>
      </c>
      <c r="D9">
        <v>46</v>
      </c>
      <c r="E9">
        <v>77</v>
      </c>
    </row>
    <row r="10" spans="1:5" x14ac:dyDescent="0.3">
      <c r="A10" s="9" t="s">
        <v>2077</v>
      </c>
      <c r="B10">
        <v>3</v>
      </c>
      <c r="C10">
        <v>35</v>
      </c>
      <c r="D10">
        <v>46</v>
      </c>
      <c r="E10">
        <v>84</v>
      </c>
    </row>
    <row r="11" spans="1:5" x14ac:dyDescent="0.3">
      <c r="A11" s="9" t="s">
        <v>2078</v>
      </c>
      <c r="B11">
        <v>3</v>
      </c>
      <c r="C11">
        <v>28</v>
      </c>
      <c r="D11">
        <v>55</v>
      </c>
      <c r="E11">
        <v>86</v>
      </c>
    </row>
    <row r="12" spans="1:5" x14ac:dyDescent="0.3">
      <c r="A12" s="9" t="s">
        <v>2079</v>
      </c>
      <c r="B12">
        <v>4</v>
      </c>
      <c r="C12">
        <v>31</v>
      </c>
      <c r="D12">
        <v>58</v>
      </c>
      <c r="E12">
        <v>93</v>
      </c>
    </row>
    <row r="13" spans="1:5" x14ac:dyDescent="0.3">
      <c r="A13" s="9" t="s">
        <v>2080</v>
      </c>
      <c r="B13">
        <v>8</v>
      </c>
      <c r="C13">
        <v>35</v>
      </c>
      <c r="D13">
        <v>41</v>
      </c>
      <c r="E13">
        <v>84</v>
      </c>
    </row>
    <row r="14" spans="1:5" x14ac:dyDescent="0.3">
      <c r="A14" s="9" t="s">
        <v>2081</v>
      </c>
      <c r="B14">
        <v>5</v>
      </c>
      <c r="C14">
        <v>23</v>
      </c>
      <c r="D14">
        <v>45</v>
      </c>
      <c r="E14">
        <v>73</v>
      </c>
    </row>
    <row r="15" spans="1:5" x14ac:dyDescent="0.3">
      <c r="A15" s="9" t="s">
        <v>2082</v>
      </c>
      <c r="B15">
        <v>6</v>
      </c>
      <c r="C15">
        <v>26</v>
      </c>
      <c r="D15">
        <v>45</v>
      </c>
      <c r="E15">
        <v>77</v>
      </c>
    </row>
    <row r="16" spans="1:5" x14ac:dyDescent="0.3">
      <c r="A16" s="9" t="s">
        <v>2083</v>
      </c>
      <c r="B16">
        <v>3</v>
      </c>
      <c r="C16">
        <v>27</v>
      </c>
      <c r="D16">
        <v>45</v>
      </c>
      <c r="E16">
        <v>75</v>
      </c>
    </row>
    <row r="17" spans="1:5" x14ac:dyDescent="0.3">
      <c r="A17" s="9" t="s">
        <v>2084</v>
      </c>
      <c r="B17">
        <v>7</v>
      </c>
      <c r="C17">
        <v>32</v>
      </c>
      <c r="D17">
        <v>42</v>
      </c>
      <c r="E17">
        <v>81</v>
      </c>
    </row>
    <row r="18" spans="1:5" x14ac:dyDescent="0.3">
      <c r="A18" s="9" t="s">
        <v>2031</v>
      </c>
      <c r="B18">
        <v>57</v>
      </c>
      <c r="C18">
        <v>364</v>
      </c>
      <c r="D18">
        <v>565</v>
      </c>
      <c r="E18">
        <v>986</v>
      </c>
    </row>
    <row r="19" spans="1:5" x14ac:dyDescent="0.3">
      <c r="A19" s="9"/>
    </row>
    <row r="20" spans="1:5" x14ac:dyDescent="0.3">
      <c r="A20" s="8" t="s">
        <v>2033</v>
      </c>
      <c r="B20" t="s">
        <v>2069</v>
      </c>
    </row>
    <row r="21" spans="1:5" x14ac:dyDescent="0.3">
      <c r="A21" s="8" t="s">
        <v>2151</v>
      </c>
      <c r="B21" t="s">
        <v>2069</v>
      </c>
    </row>
    <row r="23" spans="1:5" x14ac:dyDescent="0.3">
      <c r="A23" s="8" t="s">
        <v>2150</v>
      </c>
      <c r="B23" s="8" t="s">
        <v>2068</v>
      </c>
    </row>
    <row r="24" spans="1:5" x14ac:dyDescent="0.3">
      <c r="A24" s="8" t="s">
        <v>2030</v>
      </c>
      <c r="B24" t="s">
        <v>74</v>
      </c>
      <c r="C24" t="s">
        <v>14</v>
      </c>
      <c r="D24" t="s">
        <v>20</v>
      </c>
      <c r="E24" t="s">
        <v>2031</v>
      </c>
    </row>
    <row r="25" spans="1:5" x14ac:dyDescent="0.3">
      <c r="A25" s="9" t="s">
        <v>2073</v>
      </c>
      <c r="B25" s="19">
        <v>6</v>
      </c>
      <c r="C25" s="19">
        <v>38</v>
      </c>
      <c r="D25" s="19">
        <v>47</v>
      </c>
      <c r="E25" s="19">
        <v>91</v>
      </c>
    </row>
    <row r="26" spans="1:5" x14ac:dyDescent="0.3">
      <c r="A26" s="9" t="s">
        <v>2074</v>
      </c>
      <c r="B26" s="19">
        <v>7</v>
      </c>
      <c r="C26" s="19">
        <v>29</v>
      </c>
      <c r="D26" s="19">
        <v>43</v>
      </c>
      <c r="E26" s="19">
        <v>79</v>
      </c>
    </row>
    <row r="27" spans="1:5" x14ac:dyDescent="0.3">
      <c r="A27" s="9" t="s">
        <v>2075</v>
      </c>
      <c r="B27" s="19">
        <v>4</v>
      </c>
      <c r="C27" s="19">
        <v>32</v>
      </c>
      <c r="D27" s="19">
        <v>50</v>
      </c>
      <c r="E27" s="19">
        <v>86</v>
      </c>
    </row>
    <row r="28" spans="1:5" x14ac:dyDescent="0.3">
      <c r="A28" s="9" t="s">
        <v>2076</v>
      </c>
      <c r="B28" s="19">
        <v>1</v>
      </c>
      <c r="C28" s="19">
        <v>32</v>
      </c>
      <c r="D28" s="19">
        <v>44</v>
      </c>
      <c r="E28" s="19">
        <v>77</v>
      </c>
    </row>
    <row r="29" spans="1:5" x14ac:dyDescent="0.3">
      <c r="A29" s="9" t="s">
        <v>2077</v>
      </c>
      <c r="B29" s="19">
        <v>3</v>
      </c>
      <c r="C29" s="19">
        <v>35</v>
      </c>
      <c r="D29" s="19">
        <v>46</v>
      </c>
      <c r="E29" s="19">
        <v>84</v>
      </c>
    </row>
    <row r="30" spans="1:5" x14ac:dyDescent="0.3">
      <c r="A30" s="9" t="s">
        <v>2078</v>
      </c>
      <c r="B30" s="19">
        <v>3</v>
      </c>
      <c r="C30" s="19">
        <v>30</v>
      </c>
      <c r="D30" s="19">
        <v>53</v>
      </c>
      <c r="E30" s="19">
        <v>86</v>
      </c>
    </row>
    <row r="31" spans="1:5" x14ac:dyDescent="0.3">
      <c r="A31" s="9" t="s">
        <v>2079</v>
      </c>
      <c r="B31" s="19">
        <v>4</v>
      </c>
      <c r="C31" s="19">
        <v>30</v>
      </c>
      <c r="D31" s="19">
        <v>59</v>
      </c>
      <c r="E31" s="19">
        <v>93</v>
      </c>
    </row>
    <row r="32" spans="1:5" x14ac:dyDescent="0.3">
      <c r="A32" s="9" t="s">
        <v>2080</v>
      </c>
      <c r="B32" s="19">
        <v>8</v>
      </c>
      <c r="C32" s="19">
        <v>38</v>
      </c>
      <c r="D32" s="19">
        <v>38</v>
      </c>
      <c r="E32" s="19">
        <v>84</v>
      </c>
    </row>
    <row r="33" spans="1:5" x14ac:dyDescent="0.3">
      <c r="A33" s="9" t="s">
        <v>2081</v>
      </c>
      <c r="B33" s="19">
        <v>5</v>
      </c>
      <c r="C33" s="19">
        <v>25</v>
      </c>
      <c r="D33" s="19">
        <v>43</v>
      </c>
      <c r="E33" s="19">
        <v>73</v>
      </c>
    </row>
    <row r="34" spans="1:5" x14ac:dyDescent="0.3">
      <c r="A34" s="9" t="s">
        <v>2082</v>
      </c>
      <c r="B34" s="19">
        <v>6</v>
      </c>
      <c r="C34" s="19">
        <v>29</v>
      </c>
      <c r="D34" s="19">
        <v>42</v>
      </c>
      <c r="E34" s="19">
        <v>77</v>
      </c>
    </row>
    <row r="35" spans="1:5" x14ac:dyDescent="0.3">
      <c r="A35" s="9" t="s">
        <v>2083</v>
      </c>
      <c r="B35" s="19">
        <v>3</v>
      </c>
      <c r="C35" s="19">
        <v>30</v>
      </c>
      <c r="D35" s="19">
        <v>42</v>
      </c>
      <c r="E35" s="19">
        <v>75</v>
      </c>
    </row>
    <row r="36" spans="1:5" x14ac:dyDescent="0.3">
      <c r="A36" s="9" t="s">
        <v>2084</v>
      </c>
      <c r="B36" s="19">
        <v>7</v>
      </c>
      <c r="C36" s="19">
        <v>33</v>
      </c>
      <c r="D36" s="19">
        <v>41</v>
      </c>
      <c r="E36" s="19">
        <v>81</v>
      </c>
    </row>
    <row r="37" spans="1:5" x14ac:dyDescent="0.3">
      <c r="A37" s="9" t="s">
        <v>2031</v>
      </c>
      <c r="B37" s="19">
        <v>57</v>
      </c>
      <c r="C37" s="19">
        <v>381</v>
      </c>
      <c r="D37" s="19">
        <v>548</v>
      </c>
      <c r="E37" s="19">
        <v>986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56DA-C177-45D5-A987-4E9F4E341963}">
  <dimension ref="A1:F60"/>
  <sheetViews>
    <sheetView zoomScale="60" zoomScaleNormal="60" workbookViewId="0">
      <selection activeCell="X31" sqref="X31"/>
    </sheetView>
  </sheetViews>
  <sheetFormatPr defaultRowHeight="15.6" x14ac:dyDescent="0.3"/>
  <cols>
    <col min="1" max="1" width="20.59765625" bestFit="1" customWidth="1"/>
    <col min="2" max="2" width="15.69921875" bestFit="1" customWidth="1"/>
    <col min="3" max="3" width="5.59765625" bestFit="1" customWidth="1"/>
    <col min="4" max="4" width="3.8984375" bestFit="1" customWidth="1"/>
    <col min="5" max="5" width="9.19921875" bestFit="1" customWidth="1"/>
    <col min="6" max="6" width="11" bestFit="1" customWidth="1"/>
  </cols>
  <sheetData>
    <row r="1" spans="1:6" x14ac:dyDescent="0.3">
      <c r="A1" s="8" t="s">
        <v>6</v>
      </c>
      <c r="B1" t="s">
        <v>2069</v>
      </c>
    </row>
    <row r="2" spans="1:6" x14ac:dyDescent="0.3">
      <c r="A2" s="8" t="s">
        <v>2033</v>
      </c>
      <c r="B2" t="s">
        <v>2069</v>
      </c>
    </row>
    <row r="4" spans="1:6" x14ac:dyDescent="0.3">
      <c r="A4" s="8" t="s">
        <v>2070</v>
      </c>
      <c r="B4" s="8" t="s">
        <v>2068</v>
      </c>
    </row>
    <row r="5" spans="1:6" x14ac:dyDescent="0.3">
      <c r="A5" s="8" t="s">
        <v>2030</v>
      </c>
      <c r="B5" t="s">
        <v>74</v>
      </c>
      <c r="C5" t="s">
        <v>14</v>
      </c>
      <c r="D5" t="s">
        <v>47</v>
      </c>
      <c r="E5" t="s">
        <v>20</v>
      </c>
      <c r="F5" t="s">
        <v>2031</v>
      </c>
    </row>
    <row r="6" spans="1:6" x14ac:dyDescent="0.3">
      <c r="A6" s="9" t="s">
        <v>2051</v>
      </c>
      <c r="B6">
        <v>1</v>
      </c>
      <c r="C6">
        <v>10</v>
      </c>
      <c r="D6">
        <v>2</v>
      </c>
      <c r="E6">
        <v>21</v>
      </c>
      <c r="F6">
        <v>34</v>
      </c>
    </row>
    <row r="7" spans="1:6" x14ac:dyDescent="0.3">
      <c r="A7" s="9" t="s">
        <v>2067</v>
      </c>
      <c r="E7">
        <v>4</v>
      </c>
      <c r="F7">
        <v>4</v>
      </c>
    </row>
    <row r="8" spans="1:6" x14ac:dyDescent="0.3">
      <c r="A8" s="9" t="s">
        <v>2045</v>
      </c>
      <c r="B8">
        <v>4</v>
      </c>
      <c r="C8">
        <v>21</v>
      </c>
      <c r="D8">
        <v>1</v>
      </c>
      <c r="E8">
        <v>34</v>
      </c>
      <c r="F8">
        <v>60</v>
      </c>
    </row>
    <row r="9" spans="1:6" x14ac:dyDescent="0.3">
      <c r="A9" s="9" t="s">
        <v>2047</v>
      </c>
      <c r="B9">
        <v>2</v>
      </c>
      <c r="C9">
        <v>12</v>
      </c>
      <c r="D9">
        <v>1</v>
      </c>
      <c r="E9">
        <v>22</v>
      </c>
      <c r="F9">
        <v>37</v>
      </c>
    </row>
    <row r="10" spans="1:6" x14ac:dyDescent="0.3">
      <c r="A10" s="9" t="s">
        <v>2046</v>
      </c>
      <c r="C10">
        <v>8</v>
      </c>
      <c r="E10">
        <v>10</v>
      </c>
      <c r="F10">
        <v>18</v>
      </c>
    </row>
    <row r="11" spans="1:6" x14ac:dyDescent="0.3">
      <c r="A11" s="9" t="s">
        <v>2055</v>
      </c>
      <c r="B11">
        <v>1</v>
      </c>
      <c r="C11">
        <v>7</v>
      </c>
      <c r="E11">
        <v>9</v>
      </c>
      <c r="F11">
        <v>17</v>
      </c>
    </row>
    <row r="12" spans="1:6" x14ac:dyDescent="0.3">
      <c r="A12" s="9" t="s">
        <v>2041</v>
      </c>
      <c r="B12">
        <v>4</v>
      </c>
      <c r="C12">
        <v>20</v>
      </c>
      <c r="E12">
        <v>22</v>
      </c>
      <c r="F12">
        <v>46</v>
      </c>
    </row>
    <row r="13" spans="1:6" x14ac:dyDescent="0.3">
      <c r="A13" s="9" t="s">
        <v>2048</v>
      </c>
      <c r="B13">
        <v>3</v>
      </c>
      <c r="C13">
        <v>19</v>
      </c>
      <c r="E13">
        <v>23</v>
      </c>
      <c r="F13">
        <v>45</v>
      </c>
    </row>
    <row r="14" spans="1:6" x14ac:dyDescent="0.3">
      <c r="A14" s="9" t="s">
        <v>2060</v>
      </c>
      <c r="B14">
        <v>1</v>
      </c>
      <c r="C14">
        <v>6</v>
      </c>
      <c r="E14">
        <v>10</v>
      </c>
      <c r="F14">
        <v>17</v>
      </c>
    </row>
    <row r="15" spans="1:6" x14ac:dyDescent="0.3">
      <c r="A15" s="9" t="s">
        <v>2059</v>
      </c>
      <c r="C15">
        <v>3</v>
      </c>
      <c r="E15">
        <v>4</v>
      </c>
      <c r="F15">
        <v>7</v>
      </c>
    </row>
    <row r="16" spans="1:6" x14ac:dyDescent="0.3">
      <c r="A16" s="9" t="s">
        <v>2063</v>
      </c>
      <c r="C16">
        <v>8</v>
      </c>
      <c r="D16">
        <v>1</v>
      </c>
      <c r="E16">
        <v>4</v>
      </c>
      <c r="F16">
        <v>13</v>
      </c>
    </row>
    <row r="17" spans="1:6" x14ac:dyDescent="0.3">
      <c r="A17" s="9" t="s">
        <v>2050</v>
      </c>
      <c r="B17">
        <v>1</v>
      </c>
      <c r="C17">
        <v>6</v>
      </c>
      <c r="D17">
        <v>1</v>
      </c>
      <c r="E17">
        <v>13</v>
      </c>
      <c r="F17">
        <v>21</v>
      </c>
    </row>
    <row r="18" spans="1:6" x14ac:dyDescent="0.3">
      <c r="A18" s="9" t="s">
        <v>2057</v>
      </c>
      <c r="B18">
        <v>4</v>
      </c>
      <c r="C18">
        <v>11</v>
      </c>
      <c r="D18">
        <v>1</v>
      </c>
      <c r="E18">
        <v>26</v>
      </c>
      <c r="F18">
        <v>42</v>
      </c>
    </row>
    <row r="19" spans="1:6" x14ac:dyDescent="0.3">
      <c r="A19" s="9" t="s">
        <v>2044</v>
      </c>
      <c r="B19">
        <v>23</v>
      </c>
      <c r="C19">
        <v>132</v>
      </c>
      <c r="D19">
        <v>2</v>
      </c>
      <c r="E19">
        <v>187</v>
      </c>
      <c r="F19">
        <v>344</v>
      </c>
    </row>
    <row r="20" spans="1:6" x14ac:dyDescent="0.3">
      <c r="A20" s="9" t="s">
        <v>2058</v>
      </c>
      <c r="C20">
        <v>4</v>
      </c>
      <c r="E20">
        <v>4</v>
      </c>
      <c r="F20">
        <v>8</v>
      </c>
    </row>
    <row r="21" spans="1:6" x14ac:dyDescent="0.3">
      <c r="A21" s="9" t="s">
        <v>2042</v>
      </c>
      <c r="B21">
        <v>6</v>
      </c>
      <c r="C21">
        <v>30</v>
      </c>
      <c r="E21">
        <v>49</v>
      </c>
      <c r="F21">
        <v>85</v>
      </c>
    </row>
    <row r="22" spans="1:6" x14ac:dyDescent="0.3">
      <c r="A22" s="9" t="s">
        <v>2065</v>
      </c>
      <c r="C22">
        <v>9</v>
      </c>
      <c r="E22">
        <v>5</v>
      </c>
      <c r="F22">
        <v>14</v>
      </c>
    </row>
    <row r="23" spans="1:6" x14ac:dyDescent="0.3">
      <c r="A23" s="9" t="s">
        <v>2054</v>
      </c>
      <c r="B23">
        <v>1</v>
      </c>
      <c r="C23">
        <v>5</v>
      </c>
      <c r="D23">
        <v>1</v>
      </c>
      <c r="E23">
        <v>9</v>
      </c>
      <c r="F23">
        <v>16</v>
      </c>
    </row>
    <row r="24" spans="1:6" x14ac:dyDescent="0.3">
      <c r="A24" s="9" t="s">
        <v>2062</v>
      </c>
      <c r="B24">
        <v>3</v>
      </c>
      <c r="C24">
        <v>3</v>
      </c>
      <c r="E24">
        <v>11</v>
      </c>
      <c r="F24">
        <v>17</v>
      </c>
    </row>
    <row r="25" spans="1:6" x14ac:dyDescent="0.3">
      <c r="A25" s="9" t="s">
        <v>2061</v>
      </c>
      <c r="C25">
        <v>7</v>
      </c>
      <c r="E25">
        <v>14</v>
      </c>
      <c r="F25">
        <v>21</v>
      </c>
    </row>
    <row r="26" spans="1:6" x14ac:dyDescent="0.3">
      <c r="A26" s="9" t="s">
        <v>2053</v>
      </c>
      <c r="B26">
        <v>1</v>
      </c>
      <c r="C26">
        <v>15</v>
      </c>
      <c r="D26">
        <v>2</v>
      </c>
      <c r="E26">
        <v>17</v>
      </c>
      <c r="F26">
        <v>35</v>
      </c>
    </row>
    <row r="27" spans="1:6" x14ac:dyDescent="0.3">
      <c r="A27" s="9" t="s">
        <v>2049</v>
      </c>
      <c r="C27">
        <v>16</v>
      </c>
      <c r="D27">
        <v>1</v>
      </c>
      <c r="E27">
        <v>28</v>
      </c>
      <c r="F27">
        <v>45</v>
      </c>
    </row>
    <row r="28" spans="1:6" x14ac:dyDescent="0.3">
      <c r="A28" s="9" t="s">
        <v>2043</v>
      </c>
      <c r="B28">
        <v>2</v>
      </c>
      <c r="C28">
        <v>12</v>
      </c>
      <c r="D28">
        <v>1</v>
      </c>
      <c r="E28">
        <v>36</v>
      </c>
      <c r="F28">
        <v>51</v>
      </c>
    </row>
    <row r="29" spans="1:6" x14ac:dyDescent="0.3">
      <c r="A29" s="9" t="s">
        <v>2064</v>
      </c>
      <c r="E29">
        <v>3</v>
      </c>
      <c r="F29">
        <v>3</v>
      </c>
    </row>
    <row r="30" spans="1:6" x14ac:dyDescent="0.3">
      <c r="A30" s="9" t="s">
        <v>2031</v>
      </c>
      <c r="B30">
        <v>57</v>
      </c>
      <c r="C30">
        <v>364</v>
      </c>
      <c r="D30">
        <v>14</v>
      </c>
      <c r="E30">
        <v>565</v>
      </c>
      <c r="F30">
        <v>1000</v>
      </c>
    </row>
    <row r="31" spans="1:6" x14ac:dyDescent="0.3">
      <c r="A31" s="8" t="s">
        <v>6</v>
      </c>
      <c r="B31" t="s">
        <v>2069</v>
      </c>
    </row>
    <row r="32" spans="1:6" x14ac:dyDescent="0.3">
      <c r="A32" s="8" t="s">
        <v>2033</v>
      </c>
      <c r="B32" t="s">
        <v>2069</v>
      </c>
    </row>
    <row r="34" spans="1:6" x14ac:dyDescent="0.3">
      <c r="A34" s="8" t="s">
        <v>2150</v>
      </c>
      <c r="B34" s="8" t="s">
        <v>2068</v>
      </c>
    </row>
    <row r="35" spans="1:6" x14ac:dyDescent="0.3">
      <c r="A35" s="8" t="s">
        <v>2030</v>
      </c>
      <c r="B35" t="s">
        <v>74</v>
      </c>
      <c r="C35" t="s">
        <v>14</v>
      </c>
      <c r="D35" t="s">
        <v>47</v>
      </c>
      <c r="E35" t="s">
        <v>20</v>
      </c>
      <c r="F35" t="s">
        <v>2031</v>
      </c>
    </row>
    <row r="36" spans="1:6" x14ac:dyDescent="0.3">
      <c r="A36" s="9" t="s">
        <v>2051</v>
      </c>
      <c r="B36" s="19">
        <v>1</v>
      </c>
      <c r="C36" s="19">
        <v>10</v>
      </c>
      <c r="D36" s="19">
        <v>2</v>
      </c>
      <c r="E36" s="19">
        <v>21</v>
      </c>
      <c r="F36" s="19">
        <v>34</v>
      </c>
    </row>
    <row r="37" spans="1:6" x14ac:dyDescent="0.3">
      <c r="A37" s="9" t="s">
        <v>2067</v>
      </c>
      <c r="B37" s="19"/>
      <c r="C37" s="19"/>
      <c r="D37" s="19"/>
      <c r="E37" s="19">
        <v>4</v>
      </c>
      <c r="F37" s="19">
        <v>4</v>
      </c>
    </row>
    <row r="38" spans="1:6" x14ac:dyDescent="0.3">
      <c r="A38" s="9" t="s">
        <v>2045</v>
      </c>
      <c r="B38" s="19">
        <v>4</v>
      </c>
      <c r="C38" s="19">
        <v>24</v>
      </c>
      <c r="D38" s="19">
        <v>1</v>
      </c>
      <c r="E38" s="19">
        <v>31</v>
      </c>
      <c r="F38" s="19">
        <v>60</v>
      </c>
    </row>
    <row r="39" spans="1:6" x14ac:dyDescent="0.3">
      <c r="A39" s="9" t="s">
        <v>2047</v>
      </c>
      <c r="B39" s="19">
        <v>2</v>
      </c>
      <c r="C39" s="19">
        <v>15</v>
      </c>
      <c r="D39" s="19">
        <v>1</v>
      </c>
      <c r="E39" s="19">
        <v>19</v>
      </c>
      <c r="F39" s="19">
        <v>37</v>
      </c>
    </row>
    <row r="40" spans="1:6" x14ac:dyDescent="0.3">
      <c r="A40" s="9" t="s">
        <v>2046</v>
      </c>
      <c r="B40" s="19"/>
      <c r="C40" s="19">
        <v>8</v>
      </c>
      <c r="D40" s="19"/>
      <c r="E40" s="19">
        <v>10</v>
      </c>
      <c r="F40" s="19">
        <v>18</v>
      </c>
    </row>
    <row r="41" spans="1:6" x14ac:dyDescent="0.3">
      <c r="A41" s="9" t="s">
        <v>2055</v>
      </c>
      <c r="B41" s="19">
        <v>1</v>
      </c>
      <c r="C41" s="19">
        <v>10</v>
      </c>
      <c r="D41" s="19"/>
      <c r="E41" s="19">
        <v>6</v>
      </c>
      <c r="F41" s="19">
        <v>17</v>
      </c>
    </row>
    <row r="42" spans="1:6" x14ac:dyDescent="0.3">
      <c r="A42" s="9" t="s">
        <v>2041</v>
      </c>
      <c r="B42" s="19">
        <v>4</v>
      </c>
      <c r="C42" s="19">
        <v>20</v>
      </c>
      <c r="D42" s="19"/>
      <c r="E42" s="19">
        <v>22</v>
      </c>
      <c r="F42" s="19">
        <v>46</v>
      </c>
    </row>
    <row r="43" spans="1:6" x14ac:dyDescent="0.3">
      <c r="A43" s="9" t="s">
        <v>2048</v>
      </c>
      <c r="B43" s="19">
        <v>3</v>
      </c>
      <c r="C43" s="19">
        <v>19</v>
      </c>
      <c r="D43" s="19"/>
      <c r="E43" s="19">
        <v>23</v>
      </c>
      <c r="F43" s="19">
        <v>45</v>
      </c>
    </row>
    <row r="44" spans="1:6" x14ac:dyDescent="0.3">
      <c r="A44" s="9" t="s">
        <v>2060</v>
      </c>
      <c r="B44" s="19">
        <v>1</v>
      </c>
      <c r="C44" s="19">
        <v>6</v>
      </c>
      <c r="D44" s="19"/>
      <c r="E44" s="19">
        <v>10</v>
      </c>
      <c r="F44" s="19">
        <v>17</v>
      </c>
    </row>
    <row r="45" spans="1:6" x14ac:dyDescent="0.3">
      <c r="A45" s="9" t="s">
        <v>2059</v>
      </c>
      <c r="B45" s="19"/>
      <c r="C45" s="19">
        <v>3</v>
      </c>
      <c r="D45" s="19"/>
      <c r="E45" s="19">
        <v>4</v>
      </c>
      <c r="F45" s="19">
        <v>7</v>
      </c>
    </row>
    <row r="46" spans="1:6" x14ac:dyDescent="0.3">
      <c r="A46" s="9" t="s">
        <v>2063</v>
      </c>
      <c r="B46" s="19"/>
      <c r="C46" s="19">
        <v>8</v>
      </c>
      <c r="D46" s="19">
        <v>1</v>
      </c>
      <c r="E46" s="19">
        <v>4</v>
      </c>
      <c r="F46" s="19">
        <v>13</v>
      </c>
    </row>
    <row r="47" spans="1:6" x14ac:dyDescent="0.3">
      <c r="A47" s="9" t="s">
        <v>2050</v>
      </c>
      <c r="B47" s="19">
        <v>1</v>
      </c>
      <c r="C47" s="19">
        <v>6</v>
      </c>
      <c r="D47" s="19">
        <v>1</v>
      </c>
      <c r="E47" s="19">
        <v>13</v>
      </c>
      <c r="F47" s="19">
        <v>21</v>
      </c>
    </row>
    <row r="48" spans="1:6" x14ac:dyDescent="0.3">
      <c r="A48" s="9" t="s">
        <v>2057</v>
      </c>
      <c r="B48" s="19">
        <v>4</v>
      </c>
      <c r="C48" s="19">
        <v>11</v>
      </c>
      <c r="D48" s="19">
        <v>1</v>
      </c>
      <c r="E48" s="19">
        <v>26</v>
      </c>
      <c r="F48" s="19">
        <v>42</v>
      </c>
    </row>
    <row r="49" spans="1:6" x14ac:dyDescent="0.3">
      <c r="A49" s="9" t="s">
        <v>2044</v>
      </c>
      <c r="B49" s="19">
        <v>23</v>
      </c>
      <c r="C49" s="19">
        <v>138</v>
      </c>
      <c r="D49" s="19">
        <v>2</v>
      </c>
      <c r="E49" s="19">
        <v>181</v>
      </c>
      <c r="F49" s="19">
        <v>344</v>
      </c>
    </row>
    <row r="50" spans="1:6" x14ac:dyDescent="0.3">
      <c r="A50" s="9" t="s">
        <v>2058</v>
      </c>
      <c r="B50" s="19"/>
      <c r="C50" s="19">
        <v>4</v>
      </c>
      <c r="D50" s="19"/>
      <c r="E50" s="19">
        <v>4</v>
      </c>
      <c r="F50" s="19">
        <v>8</v>
      </c>
    </row>
    <row r="51" spans="1:6" x14ac:dyDescent="0.3">
      <c r="A51" s="9" t="s">
        <v>2042</v>
      </c>
      <c r="B51" s="19">
        <v>6</v>
      </c>
      <c r="C51" s="19">
        <v>30</v>
      </c>
      <c r="D51" s="19"/>
      <c r="E51" s="19">
        <v>49</v>
      </c>
      <c r="F51" s="19">
        <v>85</v>
      </c>
    </row>
    <row r="52" spans="1:6" x14ac:dyDescent="0.3">
      <c r="A52" s="9" t="s">
        <v>2065</v>
      </c>
      <c r="B52" s="19"/>
      <c r="C52" s="19">
        <v>9</v>
      </c>
      <c r="D52" s="19"/>
      <c r="E52" s="19">
        <v>5</v>
      </c>
      <c r="F52" s="19">
        <v>14</v>
      </c>
    </row>
    <row r="53" spans="1:6" x14ac:dyDescent="0.3">
      <c r="A53" s="9" t="s">
        <v>2054</v>
      </c>
      <c r="B53" s="19">
        <v>1</v>
      </c>
      <c r="C53" s="19">
        <v>4</v>
      </c>
      <c r="D53" s="19">
        <v>1</v>
      </c>
      <c r="E53" s="19">
        <v>10</v>
      </c>
      <c r="F53" s="19">
        <v>16</v>
      </c>
    </row>
    <row r="54" spans="1:6" x14ac:dyDescent="0.3">
      <c r="A54" s="9" t="s">
        <v>2062</v>
      </c>
      <c r="B54" s="19">
        <v>3</v>
      </c>
      <c r="C54" s="19">
        <v>3</v>
      </c>
      <c r="D54" s="19"/>
      <c r="E54" s="19">
        <v>11</v>
      </c>
      <c r="F54" s="19">
        <v>17</v>
      </c>
    </row>
    <row r="55" spans="1:6" x14ac:dyDescent="0.3">
      <c r="A55" s="9" t="s">
        <v>2061</v>
      </c>
      <c r="B55" s="19"/>
      <c r="C55" s="19">
        <v>9</v>
      </c>
      <c r="D55" s="19"/>
      <c r="E55" s="19">
        <v>12</v>
      </c>
      <c r="F55" s="19">
        <v>21</v>
      </c>
    </row>
    <row r="56" spans="1:6" x14ac:dyDescent="0.3">
      <c r="A56" s="9" t="s">
        <v>2053</v>
      </c>
      <c r="B56" s="19">
        <v>1</v>
      </c>
      <c r="C56" s="19">
        <v>15</v>
      </c>
      <c r="D56" s="19">
        <v>2</v>
      </c>
      <c r="E56" s="19">
        <v>17</v>
      </c>
      <c r="F56" s="19">
        <v>35</v>
      </c>
    </row>
    <row r="57" spans="1:6" x14ac:dyDescent="0.3">
      <c r="A57" s="9" t="s">
        <v>2049</v>
      </c>
      <c r="B57" s="19"/>
      <c r="C57" s="19">
        <v>15</v>
      </c>
      <c r="D57" s="19">
        <v>1</v>
      </c>
      <c r="E57" s="19">
        <v>29</v>
      </c>
      <c r="F57" s="19">
        <v>45</v>
      </c>
    </row>
    <row r="58" spans="1:6" x14ac:dyDescent="0.3">
      <c r="A58" s="9" t="s">
        <v>2043</v>
      </c>
      <c r="B58" s="19">
        <v>2</v>
      </c>
      <c r="C58" s="19">
        <v>14</v>
      </c>
      <c r="D58" s="19">
        <v>1</v>
      </c>
      <c r="E58" s="19">
        <v>34</v>
      </c>
      <c r="F58" s="19">
        <v>51</v>
      </c>
    </row>
    <row r="59" spans="1:6" x14ac:dyDescent="0.3">
      <c r="A59" s="9" t="s">
        <v>2064</v>
      </c>
      <c r="B59" s="19"/>
      <c r="C59" s="19"/>
      <c r="D59" s="19"/>
      <c r="E59" s="19">
        <v>3</v>
      </c>
      <c r="F59" s="19">
        <v>3</v>
      </c>
    </row>
    <row r="60" spans="1:6" x14ac:dyDescent="0.3">
      <c r="A60" s="9" t="s">
        <v>2031</v>
      </c>
      <c r="B60" s="19">
        <v>57</v>
      </c>
      <c r="C60" s="19">
        <v>381</v>
      </c>
      <c r="D60" s="19">
        <v>14</v>
      </c>
      <c r="E60" s="19">
        <v>548</v>
      </c>
      <c r="F60" s="19">
        <v>1000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EC66-EF66-4C30-AD19-B7108BA3E3C4}">
  <dimension ref="A1:H44"/>
  <sheetViews>
    <sheetView topLeftCell="A13" zoomScale="50" zoomScaleNormal="50" workbookViewId="0">
      <selection activeCell="Q51" sqref="Q51"/>
    </sheetView>
  </sheetViews>
  <sheetFormatPr defaultRowHeight="15.6" x14ac:dyDescent="0.3"/>
  <cols>
    <col min="1" max="1" width="19.5" bestFit="1" customWidth="1"/>
    <col min="2" max="2" width="23.5" bestFit="1" customWidth="1"/>
    <col min="3" max="3" width="17.69921875" bestFit="1" customWidth="1"/>
    <col min="4" max="4" width="21.69921875" bestFit="1" customWidth="1"/>
    <col min="5" max="5" width="17.296875" bestFit="1" customWidth="1"/>
    <col min="6" max="6" width="28.296875" bestFit="1" customWidth="1"/>
    <col min="7" max="7" width="22.5" bestFit="1" customWidth="1"/>
    <col min="8" max="8" width="26.5" customWidth="1"/>
  </cols>
  <sheetData>
    <row r="1" spans="1:8" x14ac:dyDescent="0.3">
      <c r="A1" s="1" t="s">
        <v>2087</v>
      </c>
      <c r="B1" s="1" t="s">
        <v>2088</v>
      </c>
      <c r="C1" s="1" t="s">
        <v>2089</v>
      </c>
      <c r="D1" s="1" t="s">
        <v>2090</v>
      </c>
      <c r="E1" s="1" t="s">
        <v>2091</v>
      </c>
      <c r="F1" s="1" t="s">
        <v>2092</v>
      </c>
      <c r="G1" s="1" t="s">
        <v>2093</v>
      </c>
      <c r="H1" s="1" t="s">
        <v>2094</v>
      </c>
    </row>
    <row r="2" spans="1:8" x14ac:dyDescent="0.3">
      <c r="A2" t="s">
        <v>2095</v>
      </c>
      <c r="B2">
        <f>COUNTIFS(Crowdfunding!$G$2:$G$1001,Crowdfunding!G985,Crowdfunding!$D$2:$D$1001,"&lt;=999")</f>
        <v>30</v>
      </c>
      <c r="C2">
        <f>COUNTIFS(Crowdfunding!$G$2:$G$1001,Crowdfunding!G2,Crowdfunding!$D$2:$D$1001,"&lt;=999")</f>
        <v>20</v>
      </c>
      <c r="D2">
        <f>COUNTIFS(Crowdfunding!$G$2:$G$1001,Crowdfunding!G20,Crowdfunding!$D$2:$D$1001,"&lt;=999")</f>
        <v>1</v>
      </c>
      <c r="E2">
        <f>SUM(B2:D2)</f>
        <v>51</v>
      </c>
      <c r="F2" s="4">
        <f>B2/E2</f>
        <v>0.58823529411764708</v>
      </c>
      <c r="G2" s="4">
        <f>C2/E2</f>
        <v>0.39215686274509803</v>
      </c>
      <c r="H2" s="4">
        <f>D2/E2</f>
        <v>1.9607843137254902E-2</v>
      </c>
    </row>
    <row r="3" spans="1:8" x14ac:dyDescent="0.3">
      <c r="A3" t="s">
        <v>2096</v>
      </c>
      <c r="B3">
        <f>COUNTIFS(Crowdfunding!$G$2:$G$1001,Crowdfunding!$G$985,Crowdfunding!$D$2:$D$1001,"&gt;=1000",Crowdfunding!$D$2:$D$1001,"&lt;=4999")</f>
        <v>191</v>
      </c>
      <c r="C3">
        <f>COUNTIFS(Crowdfunding!$G$2:$G$1001,Crowdfunding!$G$2,Crowdfunding!$D$2:$D$1001,"&gt;=1000",Crowdfunding!$D$2:$D$1001,"&lt;=4999")</f>
        <v>38</v>
      </c>
      <c r="D3">
        <f>COUNTIFS(Crowdfunding!$G$2:$G$1001,Crowdfunding!$G$20,Crowdfunding!$D$2:$D$1001,"&gt;=1000",Crowdfunding!$D$2:$D$1001,"&lt;=4999")</f>
        <v>2</v>
      </c>
      <c r="E3">
        <f t="shared" ref="E3:E13" si="0">SUM(B3:D3)</f>
        <v>231</v>
      </c>
      <c r="F3" s="4">
        <f t="shared" ref="F3:F13" si="1">B3/E3</f>
        <v>0.82683982683982682</v>
      </c>
      <c r="G3" s="4">
        <f t="shared" ref="G3:G13" si="2">C3/E3</f>
        <v>0.16450216450216451</v>
      </c>
      <c r="H3" s="4">
        <f t="shared" ref="H3:H13" si="3">D3/E3</f>
        <v>8.658008658008658E-3</v>
      </c>
    </row>
    <row r="4" spans="1:8" x14ac:dyDescent="0.3">
      <c r="A4" t="s">
        <v>2097</v>
      </c>
      <c r="B4">
        <f>COUNTIFS(Crowdfunding!$G$2:$G$1001,Crowdfunding!$G$985,Crowdfunding!$D$2:$D$1001,"&gt;=5000",Crowdfunding!$D$2:$D$1001,"&lt;=9999")</f>
        <v>164</v>
      </c>
      <c r="C4">
        <f>COUNTIFS(Crowdfunding!$G$2:$G$1001,Crowdfunding!$G$2,Crowdfunding!$D$2:$D$1001,"&gt;=5000",Crowdfunding!$D$2:$D$1001,"&lt;=9999")</f>
        <v>126</v>
      </c>
      <c r="D4">
        <f>COUNTIFS(Crowdfunding!$G$2:$G$1001,Crowdfunding!$G$20,Crowdfunding!$D$2:$D$1001,"&gt;=5000",Crowdfunding!$D$2:$D$1001,"&lt;=9999")</f>
        <v>25</v>
      </c>
      <c r="E4">
        <f t="shared" si="0"/>
        <v>315</v>
      </c>
      <c r="F4" s="4">
        <f t="shared" si="1"/>
        <v>0.52063492063492067</v>
      </c>
      <c r="G4" s="4">
        <f t="shared" si="2"/>
        <v>0.4</v>
      </c>
      <c r="H4" s="4">
        <f t="shared" si="3"/>
        <v>7.9365079365079361E-2</v>
      </c>
    </row>
    <row r="5" spans="1:8" x14ac:dyDescent="0.3">
      <c r="A5" t="s">
        <v>2098</v>
      </c>
      <c r="B5">
        <f>COUNTIFS(Crowdfunding!$G$2:$G$1001,Crowdfunding!$G$985,Crowdfunding!$D$2:$D$1001,"&gt;=10000",Crowdfunding!$D$2:$D$1001,"&lt;=14999")</f>
        <v>4</v>
      </c>
      <c r="C5">
        <f>COUNTIFS(Crowdfunding!$G$2:$G$1001,Crowdfunding!$G$2,Crowdfunding!$D$2:$D$1001,"&gt;=10000",Crowdfunding!$D$2:$D$1001,"&lt;=14999")</f>
        <v>5</v>
      </c>
      <c r="D5">
        <f>COUNTIFS(Crowdfunding!$G$2:$G$1001,Crowdfunding!$G$20,Crowdfunding!$D$2:$D$1001,"&gt;=10000",Crowdfunding!$D$2:$D$1001,"&lt;=14999")</f>
        <v>0</v>
      </c>
      <c r="E5">
        <f t="shared" si="0"/>
        <v>9</v>
      </c>
      <c r="F5" s="4">
        <f t="shared" si="1"/>
        <v>0.44444444444444442</v>
      </c>
      <c r="G5" s="4">
        <f t="shared" si="2"/>
        <v>0.55555555555555558</v>
      </c>
      <c r="H5" s="4">
        <f t="shared" si="3"/>
        <v>0</v>
      </c>
    </row>
    <row r="6" spans="1:8" x14ac:dyDescent="0.3">
      <c r="A6" t="s">
        <v>2099</v>
      </c>
      <c r="B6">
        <f>COUNTIFS(Crowdfunding!$G$2:$G$1001,Crowdfunding!$G$985,Crowdfunding!$D$2:$D$1001,"&gt;=15000",Crowdfunding!$D$2:$D$1001,"&lt;=19999")</f>
        <v>10</v>
      </c>
      <c r="C6">
        <f>COUNTIFS(Crowdfunding!$G$2:$G$1001,Crowdfunding!$G$2,Crowdfunding!$D$2:$D$1001,"&gt;=15000",Crowdfunding!$D$2:$D$1001,"&lt;=19999")</f>
        <v>0</v>
      </c>
      <c r="D6">
        <f>COUNTIFS(Crowdfunding!$G$2:$G$1001,Crowdfunding!$G$20,Crowdfunding!$D$2:$D$1001,"&gt;=15000",Crowdfunding!$D$2:$D$1001,"&lt;=19999")</f>
        <v>0</v>
      </c>
      <c r="E6">
        <f t="shared" si="0"/>
        <v>10</v>
      </c>
      <c r="F6" s="4">
        <f t="shared" si="1"/>
        <v>1</v>
      </c>
      <c r="G6" s="4">
        <f t="shared" si="2"/>
        <v>0</v>
      </c>
      <c r="H6" s="4">
        <f t="shared" si="3"/>
        <v>0</v>
      </c>
    </row>
    <row r="7" spans="1:8" x14ac:dyDescent="0.3">
      <c r="A7" t="s">
        <v>2100</v>
      </c>
      <c r="B7">
        <f>COUNTIFS(Crowdfunding!$G$2:$G$1001,Crowdfunding!$G$985,Crowdfunding!$D$2:$D$1001,"&gt;=20000",Crowdfunding!$D$2:$D$1001,"&lt;=24999")</f>
        <v>7</v>
      </c>
      <c r="C7">
        <f>COUNTIFS(Crowdfunding!$G$2:$G$1001,Crowdfunding!$G$2,Crowdfunding!$D$2:$D$1001,"&gt;=20000",Crowdfunding!$D$2:$D$1001,"&lt;=24999")</f>
        <v>0</v>
      </c>
      <c r="D7">
        <f>COUNTIFS(Crowdfunding!$G$2:$G$1001,Crowdfunding!$G$20,Crowdfunding!$D$2:$D$1001,"&gt;=20000",Crowdfunding!$D$2:$D$1001,"&lt;=24999")</f>
        <v>0</v>
      </c>
      <c r="E7">
        <f t="shared" si="0"/>
        <v>7</v>
      </c>
      <c r="F7" s="4">
        <f t="shared" si="1"/>
        <v>1</v>
      </c>
      <c r="G7" s="4">
        <f t="shared" si="2"/>
        <v>0</v>
      </c>
      <c r="H7" s="4">
        <f t="shared" si="3"/>
        <v>0</v>
      </c>
    </row>
    <row r="8" spans="1:8" x14ac:dyDescent="0.3">
      <c r="A8" t="s">
        <v>2101</v>
      </c>
      <c r="B8">
        <f>COUNTIFS(Crowdfunding!$G$2:$G$1001,Crowdfunding!$G$985,Crowdfunding!$D$2:$D$1001,"&gt;=25000",Crowdfunding!$D$2:$D$1001,"&lt;=29999")</f>
        <v>11</v>
      </c>
      <c r="C8">
        <f>COUNTIFS(Crowdfunding!$G$2:$G$1001,Crowdfunding!$G$2,Crowdfunding!$D$2:$D$1001,"&gt;=25000",Crowdfunding!$D$2:$D$1001,"&lt;=29999")</f>
        <v>3</v>
      </c>
      <c r="D8">
        <f>COUNTIFS(Crowdfunding!$G$2:$G$1001,Crowdfunding!$G$20,Crowdfunding!$D$2:$D$1001,"&gt;=25000",Crowdfunding!$D$2:$D$1001,"&lt;=29999")</f>
        <v>0</v>
      </c>
      <c r="E8">
        <f t="shared" si="0"/>
        <v>14</v>
      </c>
      <c r="F8" s="4">
        <f t="shared" si="1"/>
        <v>0.7857142857142857</v>
      </c>
      <c r="G8" s="4">
        <f t="shared" si="2"/>
        <v>0.21428571428571427</v>
      </c>
      <c r="H8" s="4">
        <f t="shared" si="3"/>
        <v>0</v>
      </c>
    </row>
    <row r="9" spans="1:8" x14ac:dyDescent="0.3">
      <c r="A9" t="s">
        <v>2102</v>
      </c>
      <c r="B9">
        <f>COUNTIFS(Crowdfunding!$G$2:$G$1001,Crowdfunding!$G$985,Crowdfunding!$D$2:$D$1001,"&gt;=30000",Crowdfunding!$D$2:$D$1001,"&lt;=34999")</f>
        <v>7</v>
      </c>
      <c r="C9">
        <f>COUNTIFS(Crowdfunding!$G$2:$G$1001,Crowdfunding!$G$2,Crowdfunding!$D$2:$D$1001,"&gt;=30000",Crowdfunding!$D$2:$D$1001,"&lt;=34999")</f>
        <v>0</v>
      </c>
      <c r="D9">
        <f>COUNTIFS(Crowdfunding!$G$2:$G$1001,Crowdfunding!$G$20,Crowdfunding!$D$2:$D$1001,"&gt;=30000",Crowdfunding!$D$2:$D$1001,"&lt;=34999")</f>
        <v>0</v>
      </c>
      <c r="E9">
        <f t="shared" si="0"/>
        <v>7</v>
      </c>
      <c r="F9" s="4">
        <f t="shared" si="1"/>
        <v>1</v>
      </c>
      <c r="G9" s="4">
        <f t="shared" si="2"/>
        <v>0</v>
      </c>
      <c r="H9" s="4">
        <f t="shared" si="3"/>
        <v>0</v>
      </c>
    </row>
    <row r="10" spans="1:8" x14ac:dyDescent="0.3">
      <c r="A10" t="s">
        <v>2103</v>
      </c>
      <c r="B10">
        <f>COUNTIFS(Crowdfunding!$G$2:$G$1001,Crowdfunding!$G$985,Crowdfunding!$D$2:$D$1001,"&gt;=35000",Crowdfunding!$D$2:$D$1001,"&lt;=39999")</f>
        <v>8</v>
      </c>
      <c r="C10">
        <f>COUNTIFS(Crowdfunding!$G$2:$G$1001,Crowdfunding!$G$2,Crowdfunding!$D$2:$D$1001,"&gt;=35000",Crowdfunding!$D$2:$D$1001,"&lt;=39999")</f>
        <v>3</v>
      </c>
      <c r="D10">
        <f>COUNTIFS(Crowdfunding!$G$2:$G$1001,Crowdfunding!$G$20,Crowdfunding!$D$2:$D$1001,"&gt;=35000",Crowdfunding!$D$2:$D$1001,"&lt;=39999")</f>
        <v>1</v>
      </c>
      <c r="E10">
        <f t="shared" si="0"/>
        <v>12</v>
      </c>
      <c r="F10" s="4">
        <f t="shared" si="1"/>
        <v>0.66666666666666663</v>
      </c>
      <c r="G10" s="4">
        <f t="shared" si="2"/>
        <v>0.25</v>
      </c>
      <c r="H10" s="4">
        <f t="shared" si="3"/>
        <v>8.3333333333333329E-2</v>
      </c>
    </row>
    <row r="11" spans="1:8" x14ac:dyDescent="0.3">
      <c r="A11" t="s">
        <v>2104</v>
      </c>
      <c r="B11">
        <f>COUNTIFS(Crowdfunding!$G$2:$G$1001,Crowdfunding!$G$985,Crowdfunding!$D$2:$D$1001,"&gt;=40000",Crowdfunding!$D$2:$D$1001,"&lt;=44999")</f>
        <v>11</v>
      </c>
      <c r="C11">
        <f>COUNTIFS(Crowdfunding!$G$2:$G$1001,Crowdfunding!$G$2,Crowdfunding!$D$2:$D$1001,"&gt;=40000",Crowdfunding!$D$2:$D$1001,"&lt;=44999")</f>
        <v>3</v>
      </c>
      <c r="D11">
        <f>COUNTIFS(Crowdfunding!$G$2:$G$1001,Crowdfunding!$G$20,Crowdfunding!$D$2:$D$1001,"&gt;=40000",Crowdfunding!$D$2:$D$1001,"&lt;=44999")</f>
        <v>0</v>
      </c>
      <c r="E11">
        <f t="shared" si="0"/>
        <v>14</v>
      </c>
      <c r="F11" s="4">
        <f t="shared" si="1"/>
        <v>0.7857142857142857</v>
      </c>
      <c r="G11" s="4">
        <f t="shared" si="2"/>
        <v>0.21428571428571427</v>
      </c>
      <c r="H11" s="4">
        <f t="shared" si="3"/>
        <v>0</v>
      </c>
    </row>
    <row r="12" spans="1:8" x14ac:dyDescent="0.3">
      <c r="A12" t="s">
        <v>2105</v>
      </c>
      <c r="B12">
        <f>COUNTIFS(Crowdfunding!$G$2:$G$1001,Crowdfunding!$G$985,Crowdfunding!$D$2:$D$1001,"&gt;=45000",Crowdfunding!$D$2:$D$1001,"&lt;=49999")</f>
        <v>8</v>
      </c>
      <c r="C12">
        <f>COUNTIFS(Crowdfunding!$G$2:$G$1001,Crowdfunding!$G$2,Crowdfunding!$D$2:$D$1001,"&gt;=45000",Crowdfunding!$D$2:$D$1001,"&lt;=49999")</f>
        <v>3</v>
      </c>
      <c r="D12">
        <f>COUNTIFS(Crowdfunding!$G$2:$G$1001,Crowdfunding!$G$20,Crowdfunding!$D$2:$D$1001,"&gt;=45000",Crowdfunding!$D$2:$D$1001,"&lt;=49999")</f>
        <v>0</v>
      </c>
      <c r="E12">
        <f t="shared" si="0"/>
        <v>11</v>
      </c>
      <c r="F12" s="4">
        <f t="shared" si="1"/>
        <v>0.72727272727272729</v>
      </c>
      <c r="G12" s="4">
        <f t="shared" si="2"/>
        <v>0.27272727272727271</v>
      </c>
      <c r="H12" s="4">
        <f t="shared" si="3"/>
        <v>0</v>
      </c>
    </row>
    <row r="13" spans="1:8" x14ac:dyDescent="0.3">
      <c r="A13" t="s">
        <v>2106</v>
      </c>
      <c r="B13">
        <f>COUNTIFS(Crowdfunding!$G$2:$G$1001,Crowdfunding!$G$985,Crowdfunding!$D$2:$D$1001,"&gt;=50000")</f>
        <v>114</v>
      </c>
      <c r="C13">
        <f>COUNTIFS(Crowdfunding!$G$2:$G$1001,Crowdfunding!$G$2,Crowdfunding!$D$2:$D$1001,"&gt;=50000")</f>
        <v>163</v>
      </c>
      <c r="D13">
        <f>COUNTIFS(Crowdfunding!$G$2:$G$1001,Crowdfunding!$G$20,Crowdfunding!$D$2:$D$1001,"&gt;=50000")</f>
        <v>28</v>
      </c>
      <c r="E13">
        <f t="shared" si="0"/>
        <v>305</v>
      </c>
      <c r="F13" s="4">
        <f t="shared" si="1"/>
        <v>0.3737704918032787</v>
      </c>
      <c r="G13" s="4">
        <f t="shared" si="2"/>
        <v>0.53442622950819674</v>
      </c>
      <c r="H13" s="4">
        <f t="shared" si="3"/>
        <v>9.1803278688524587E-2</v>
      </c>
    </row>
    <row r="30" spans="1:8" x14ac:dyDescent="0.3">
      <c r="A30" s="1" t="s">
        <v>2087</v>
      </c>
      <c r="B30" s="1" t="s">
        <v>2088</v>
      </c>
      <c r="C30" s="1" t="s">
        <v>2089</v>
      </c>
      <c r="D30" s="1" t="s">
        <v>2090</v>
      </c>
      <c r="E30" s="1" t="s">
        <v>2091</v>
      </c>
      <c r="F30" s="1" t="s">
        <v>2092</v>
      </c>
      <c r="G30" s="1" t="s">
        <v>2093</v>
      </c>
      <c r="H30" s="1" t="s">
        <v>2094</v>
      </c>
    </row>
    <row r="31" spans="1:8" x14ac:dyDescent="0.3">
      <c r="A31" t="s">
        <v>2095</v>
      </c>
      <c r="B31">
        <f>COUNTIFS('USD Crowdfunding'!$J2:$J1001,'USD Crowdfunding'!$J985,'USD Crowdfunding'!$D2:D$1001,"&lt;=999")</f>
        <v>30</v>
      </c>
      <c r="C31">
        <f>COUNTIFS('USD Crowdfunding'!$J$2:$J$1001,'USD Crowdfunding'!O2,'USD Crowdfunding'!$D$2:$D$1001,"&lt;=999")</f>
        <v>0</v>
      </c>
      <c r="D31">
        <f>COUNTIFS('USD Crowdfunding'!$J$2:$J$1001,'USD Crowdfunding'!O20,'USD Crowdfunding'!$D$2:$D$1001,"&lt;=999")</f>
        <v>0</v>
      </c>
      <c r="E31">
        <f>SUM(B31:D31)</f>
        <v>30</v>
      </c>
      <c r="F31" s="4">
        <f>B31/E31</f>
        <v>1</v>
      </c>
      <c r="G31" s="4">
        <f>C31/E31</f>
        <v>0</v>
      </c>
      <c r="H31" s="4">
        <f>D31/E31</f>
        <v>0</v>
      </c>
    </row>
    <row r="32" spans="1:8" x14ac:dyDescent="0.3">
      <c r="A32" t="s">
        <v>2096</v>
      </c>
      <c r="B32">
        <f>COUNTIFS('USD Crowdfunding'!$J$2:$J$1001,'USD Crowdfunding'!$J$985,'USD Crowdfunding'!$D$2:$D$1001,"&gt;=1000",'USD Crowdfunding'!$D$2:$D$1001,"&lt;=4999")</f>
        <v>184</v>
      </c>
      <c r="C32">
        <f>COUNTIFS('USD Crowdfunding'!$J$2:$J$1001,'USD Crowdfunding'!$J$2,'USD Crowdfunding'!$D$2:$D$1001,"&gt;=1000",'USD Crowdfunding'!$D$2:$D$1001,"&lt;=4999")</f>
        <v>45</v>
      </c>
      <c r="D32">
        <f>COUNTIFS('USD Crowdfunding'!$J$2:$J$1001,'USD Crowdfunding'!$J$20,'USD Crowdfunding'!$D$2:$D$1001,"&gt;=1000",'USD Crowdfunding'!$D$2:$D$1001,"&lt;=4999")</f>
        <v>2</v>
      </c>
      <c r="E32">
        <f t="shared" ref="E32:E42" si="4">SUM(B32:D32)</f>
        <v>231</v>
      </c>
      <c r="F32" s="4">
        <f t="shared" ref="F32:F42" si="5">B32/E32</f>
        <v>0.79653679653679654</v>
      </c>
      <c r="G32" s="4">
        <f t="shared" ref="G32:G42" si="6">C32/E32</f>
        <v>0.19480519480519481</v>
      </c>
      <c r="H32" s="4">
        <f t="shared" ref="H32:H42" si="7">D32/E32</f>
        <v>8.658008658008658E-3</v>
      </c>
    </row>
    <row r="33" spans="1:8" x14ac:dyDescent="0.3">
      <c r="A33" t="s">
        <v>2097</v>
      </c>
      <c r="B33">
        <f>COUNTIFS('USD Crowdfunding'!$J$2:$J$1001,'USD Crowdfunding'!$J$985,'USD Crowdfunding'!$D$2:$D$1001,"&gt;=5000",'USD Crowdfunding'!$D$2:$D$1001,"&lt;=9999")</f>
        <v>159</v>
      </c>
      <c r="C33">
        <f>COUNTIFS('USD Crowdfunding'!$J$2:$J$1001,'USD Crowdfunding'!$J$2,'USD Crowdfunding'!$D$2:$D$1001,"&gt;=5000",'USD Crowdfunding'!$D$2:$D$1001,"&lt;=9999")</f>
        <v>131</v>
      </c>
      <c r="D33">
        <f>COUNTIFS('USD Crowdfunding'!$J$2:$J$1001,'USD Crowdfunding'!$J$20,'USD Crowdfunding'!$D$2:$D$1001,"&gt;=5000",'USD Crowdfunding'!$D$2:$D$1001,"&lt;=9999")</f>
        <v>25</v>
      </c>
      <c r="E33">
        <f t="shared" si="4"/>
        <v>315</v>
      </c>
      <c r="F33" s="4">
        <f t="shared" si="5"/>
        <v>0.50476190476190474</v>
      </c>
      <c r="G33" s="4">
        <f t="shared" si="6"/>
        <v>0.41587301587301589</v>
      </c>
      <c r="H33" s="4">
        <f t="shared" si="7"/>
        <v>7.9365079365079361E-2</v>
      </c>
    </row>
    <row r="34" spans="1:8" x14ac:dyDescent="0.3">
      <c r="A34" t="s">
        <v>2098</v>
      </c>
      <c r="B34">
        <f>COUNTIFS('USD Crowdfunding'!$J$2:$J$1001,'USD Crowdfunding'!$J$985,'USD Crowdfunding'!$D$2:$D$1001,"&gt;=10000",'USD Crowdfunding'!$D$2:$D$1001,"&lt;=14999")</f>
        <v>4</v>
      </c>
      <c r="C34">
        <f>COUNTIFS('USD Crowdfunding'!$J$2:$J$1001,'USD Crowdfunding'!$J$2,'USD Crowdfunding'!$D$2:$D$1001,"&gt;=10000",'USD Crowdfunding'!$D$2:$D$1001,"&lt;=14999")</f>
        <v>5</v>
      </c>
      <c r="D34">
        <f>COUNTIFS('USD Crowdfunding'!$J$2:$J$1001,'USD Crowdfunding'!$J$20,'USD Crowdfunding'!$D$2:$D$1001,"&gt;=10000",'USD Crowdfunding'!$D$2:$D$1001,"&lt;=14999")</f>
        <v>0</v>
      </c>
      <c r="E34">
        <f t="shared" si="4"/>
        <v>9</v>
      </c>
      <c r="F34" s="4">
        <f t="shared" si="5"/>
        <v>0.44444444444444442</v>
      </c>
      <c r="G34" s="4">
        <f t="shared" si="6"/>
        <v>0.55555555555555558</v>
      </c>
      <c r="H34" s="4">
        <f t="shared" si="7"/>
        <v>0</v>
      </c>
    </row>
    <row r="35" spans="1:8" x14ac:dyDescent="0.3">
      <c r="A35" t="s">
        <v>2099</v>
      </c>
      <c r="B35">
        <f>COUNTIFS('USD Crowdfunding'!$J$2:$J$1001,'USD Crowdfunding'!$J$985,'USD Crowdfunding'!$D$2:$D$1001,"&gt;=15000",'USD Crowdfunding'!$D$2:$D$1001,"&lt;=19999")</f>
        <v>10</v>
      </c>
      <c r="C35">
        <f>COUNTIFS('USD Crowdfunding'!$J$2:$J$1001,'USD Crowdfunding'!$J$2,'USD Crowdfunding'!$D$2:$D$1001,"&gt;=15000",'USD Crowdfunding'!$D$2:$D$1001,"&lt;=19999")</f>
        <v>0</v>
      </c>
      <c r="D35">
        <f>COUNTIFS('USD Crowdfunding'!$J$2:$J$1001,'USD Crowdfunding'!$J$20,'USD Crowdfunding'!$D$2:$D$1001,"&gt;=15000",'USD Crowdfunding'!$D$2:$D$1001,"&lt;=19999")</f>
        <v>0</v>
      </c>
      <c r="E35">
        <f t="shared" si="4"/>
        <v>10</v>
      </c>
      <c r="F35" s="4">
        <f t="shared" si="5"/>
        <v>1</v>
      </c>
      <c r="G35" s="4">
        <f t="shared" si="6"/>
        <v>0</v>
      </c>
      <c r="H35" s="4">
        <f t="shared" si="7"/>
        <v>0</v>
      </c>
    </row>
    <row r="36" spans="1:8" x14ac:dyDescent="0.3">
      <c r="A36" t="s">
        <v>2100</v>
      </c>
      <c r="B36">
        <f>COUNTIFS('USD Crowdfunding'!$J$2:$J$1001,'USD Crowdfunding'!$J$985,'USD Crowdfunding'!$D$2:$D$1001,"&gt;=20000",'USD Crowdfunding'!$D$2:$D$1001,"&lt;=24999")</f>
        <v>6</v>
      </c>
      <c r="C36">
        <f>COUNTIFS('USD Crowdfunding'!$J$2:$J$1001,'USD Crowdfunding'!$J$2,'USD Crowdfunding'!$D$2:$D$1001,"&gt;=20000",'USD Crowdfunding'!$D$2:$D$1001,"&lt;=24999")</f>
        <v>1</v>
      </c>
      <c r="D36">
        <f>COUNTIFS('USD Crowdfunding'!$J$2:$J$1001,'USD Crowdfunding'!$J$20,'USD Crowdfunding'!$D$2:$D$1001,"&gt;=20000",'USD Crowdfunding'!$D$2:$D$1001,"&lt;=24999")</f>
        <v>0</v>
      </c>
      <c r="E36">
        <f t="shared" si="4"/>
        <v>7</v>
      </c>
      <c r="F36" s="4">
        <f t="shared" si="5"/>
        <v>0.8571428571428571</v>
      </c>
      <c r="G36" s="4">
        <f t="shared" si="6"/>
        <v>0.14285714285714285</v>
      </c>
      <c r="H36" s="4">
        <f t="shared" si="7"/>
        <v>0</v>
      </c>
    </row>
    <row r="37" spans="1:8" x14ac:dyDescent="0.3">
      <c r="A37" t="s">
        <v>2101</v>
      </c>
      <c r="B37">
        <f>COUNTIFS('USD Crowdfunding'!$J$2:$J$1001,'USD Crowdfunding'!$J$985,'USD Crowdfunding'!$D$2:$D$1001,"&gt;=25000",'USD Crowdfunding'!$D$2:$D$1001,"&lt;=29999")</f>
        <v>11</v>
      </c>
      <c r="C37">
        <f>COUNTIFS('USD Crowdfunding'!$J$2:$J$1001,'USD Crowdfunding'!$J$2,'USD Crowdfunding'!$D$2:$D$1001,"&gt;=25000",'USD Crowdfunding'!$D$2:$D$1001,"&lt;=29999")</f>
        <v>3</v>
      </c>
      <c r="D37">
        <f>COUNTIFS('USD Crowdfunding'!$J$2:$J$1001,'USD Crowdfunding'!$J$20,'USD Crowdfunding'!$D$2:$D$1001,"&gt;=25000",'USD Crowdfunding'!$D$2:$D$1001,"&lt;=29999")</f>
        <v>0</v>
      </c>
      <c r="E37">
        <f t="shared" si="4"/>
        <v>14</v>
      </c>
      <c r="F37" s="4">
        <f t="shared" si="5"/>
        <v>0.7857142857142857</v>
      </c>
      <c r="G37" s="4">
        <f t="shared" si="6"/>
        <v>0.21428571428571427</v>
      </c>
      <c r="H37" s="4">
        <f t="shared" si="7"/>
        <v>0</v>
      </c>
    </row>
    <row r="38" spans="1:8" x14ac:dyDescent="0.3">
      <c r="A38" t="s">
        <v>2102</v>
      </c>
      <c r="B38">
        <f>COUNTIFS('USD Crowdfunding'!$J$2:$J$1001,'USD Crowdfunding'!$J$985,'USD Crowdfunding'!$D$2:$D$1001,"&gt;=30000",'USD Crowdfunding'!$D$2:$D$1001,"&lt;=34999")</f>
        <v>6</v>
      </c>
      <c r="C38">
        <f>COUNTIFS('USD Crowdfunding'!$J$2:$J$1001,'USD Crowdfunding'!$J$2,'USD Crowdfunding'!$D$2:$D$1001,"&gt;=30000",'USD Crowdfunding'!$D$2:$D$1001,"&lt;=34999")</f>
        <v>1</v>
      </c>
      <c r="D38">
        <f>COUNTIFS('USD Crowdfunding'!$J$2:$J$1001,'USD Crowdfunding'!$J$20,'USD Crowdfunding'!$D$2:$D$1001,"&gt;=30000",'USD Crowdfunding'!$D$2:$D$1001,"&lt;=34999")</f>
        <v>0</v>
      </c>
      <c r="E38">
        <f t="shared" si="4"/>
        <v>7</v>
      </c>
      <c r="F38" s="4">
        <f t="shared" si="5"/>
        <v>0.8571428571428571</v>
      </c>
      <c r="G38" s="4">
        <f t="shared" si="6"/>
        <v>0.14285714285714285</v>
      </c>
      <c r="H38" s="4">
        <f t="shared" si="7"/>
        <v>0</v>
      </c>
    </row>
    <row r="39" spans="1:8" x14ac:dyDescent="0.3">
      <c r="A39" t="s">
        <v>2103</v>
      </c>
      <c r="B39">
        <f>COUNTIFS('USD Crowdfunding'!$J$2:$J$1001,'USD Crowdfunding'!$J$985,'USD Crowdfunding'!$D$2:$D$1001,"&gt;=35000",'USD Crowdfunding'!$D$2:$D$1001,"&lt;=39999")</f>
        <v>8</v>
      </c>
      <c r="C39">
        <f>COUNTIFS('USD Crowdfunding'!$J$2:$J$1001,'USD Crowdfunding'!$J$2,'USD Crowdfunding'!$D$2:$D$1001,"&gt;=35000",'USD Crowdfunding'!$D$2:$D$1001,"&lt;=39999")</f>
        <v>3</v>
      </c>
      <c r="D39">
        <f>COUNTIFS('USD Crowdfunding'!$J$2:$J$1001,'USD Crowdfunding'!$J$20,'USD Crowdfunding'!$D$2:$D$1001,"&gt;=35000",'USD Crowdfunding'!$D$2:$D$1001,"&lt;=39999")</f>
        <v>1</v>
      </c>
      <c r="E39">
        <f t="shared" si="4"/>
        <v>12</v>
      </c>
      <c r="F39" s="4">
        <f t="shared" si="5"/>
        <v>0.66666666666666663</v>
      </c>
      <c r="G39" s="4">
        <f t="shared" si="6"/>
        <v>0.25</v>
      </c>
      <c r="H39" s="4">
        <f t="shared" si="7"/>
        <v>8.3333333333333329E-2</v>
      </c>
    </row>
    <row r="40" spans="1:8" x14ac:dyDescent="0.3">
      <c r="A40" t="s">
        <v>2104</v>
      </c>
      <c r="B40">
        <f>COUNTIFS('USD Crowdfunding'!$J$2:$J$1001,'USD Crowdfunding'!$J$985,'USD Crowdfunding'!$D$2:$D$1001,"&gt;=40000",'USD Crowdfunding'!$D$2:$D$1001,"&lt;=44999")</f>
        <v>10</v>
      </c>
      <c r="C40">
        <f>COUNTIFS('USD Crowdfunding'!$J$2:$J$1001,'USD Crowdfunding'!$J$2,'USD Crowdfunding'!$D$2:$D$1001,"&gt;=40000",'USD Crowdfunding'!$D$2:$D$1001,"&lt;=44999")</f>
        <v>4</v>
      </c>
      <c r="D40">
        <f>COUNTIFS('USD Crowdfunding'!$J$2:$J$1001,'USD Crowdfunding'!$J$20,'USD Crowdfunding'!$D$2:$D$1001,"&gt;=40000",'USD Crowdfunding'!$D$2:$D$1001,"&lt;=44999")</f>
        <v>0</v>
      </c>
      <c r="E40">
        <f t="shared" si="4"/>
        <v>14</v>
      </c>
      <c r="F40" s="4">
        <f t="shared" si="5"/>
        <v>0.7142857142857143</v>
      </c>
      <c r="G40" s="4">
        <f t="shared" si="6"/>
        <v>0.2857142857142857</v>
      </c>
      <c r="H40" s="4">
        <f t="shared" si="7"/>
        <v>0</v>
      </c>
    </row>
    <row r="41" spans="1:8" x14ac:dyDescent="0.3">
      <c r="A41" t="s">
        <v>2105</v>
      </c>
      <c r="B41">
        <f>COUNTIFS('USD Crowdfunding'!$J$2:$J$1001,'USD Crowdfunding'!$J$985,'USD Crowdfunding'!$D$2:$D$1001,"&gt;=45000",'USD Crowdfunding'!$D$2:$D$1001,"&lt;=49999")</f>
        <v>8</v>
      </c>
      <c r="C41">
        <f>COUNTIFS('USD Crowdfunding'!$J$2:$J$1001,'USD Crowdfunding'!$J$2,'USD Crowdfunding'!$D$2:$D$1001,"&gt;=45000",'USD Crowdfunding'!$D$2:$D$1001,"&lt;=49999")</f>
        <v>3</v>
      </c>
      <c r="D41">
        <f>COUNTIFS('USD Crowdfunding'!$J$2:$J$1001,'USD Crowdfunding'!$J$20,'USD Crowdfunding'!$D$2:$D$1001,"&gt;=45000",'USD Crowdfunding'!$D$2:$D$1001,"&lt;=49999")</f>
        <v>0</v>
      </c>
      <c r="E41">
        <f t="shared" si="4"/>
        <v>11</v>
      </c>
      <c r="F41" s="4">
        <f t="shared" si="5"/>
        <v>0.72727272727272729</v>
      </c>
      <c r="G41" s="4">
        <f t="shared" si="6"/>
        <v>0.27272727272727271</v>
      </c>
      <c r="H41" s="4">
        <f t="shared" si="7"/>
        <v>0</v>
      </c>
    </row>
    <row r="42" spans="1:8" x14ac:dyDescent="0.3">
      <c r="A42" t="s">
        <v>2106</v>
      </c>
      <c r="B42">
        <f>COUNTIFS('USD Crowdfunding'!$J$2:$J$1001,'USD Crowdfunding'!$J$985,'USD Crowdfunding'!$D$2:$D$1001,"&gt;=50000")</f>
        <v>112</v>
      </c>
      <c r="C42">
        <f>COUNTIFS('USD Crowdfunding'!$J$2:$J$1001,'USD Crowdfunding'!$J$2,'USD Crowdfunding'!$D$2:$D$1001,"&gt;=50000")</f>
        <v>165</v>
      </c>
      <c r="D42">
        <f>COUNTIFS('USD Crowdfunding'!$J$2:$J$1001,'USD Crowdfunding'!$J$20,'USD Crowdfunding'!$D$2:$D$1001,"&gt;=50000")</f>
        <v>28</v>
      </c>
      <c r="E42">
        <f t="shared" si="4"/>
        <v>305</v>
      </c>
      <c r="F42" s="4">
        <f t="shared" si="5"/>
        <v>0.36721311475409835</v>
      </c>
      <c r="G42" s="4">
        <f t="shared" si="6"/>
        <v>0.54098360655737709</v>
      </c>
      <c r="H42" s="4">
        <f t="shared" si="7"/>
        <v>9.1803278688524587E-2</v>
      </c>
    </row>
    <row r="43" spans="1:8" x14ac:dyDescent="0.3">
      <c r="F43" s="4"/>
      <c r="G43" s="4"/>
      <c r="H43" s="4"/>
    </row>
    <row r="44" spans="1:8" x14ac:dyDescent="0.3">
      <c r="F44" s="4"/>
      <c r="G44" s="4"/>
      <c r="H44" s="4"/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AC60-0EA3-4B71-A8DA-D93EB46BB8CA}">
  <dimension ref="A1:Q566"/>
  <sheetViews>
    <sheetView workbookViewId="0">
      <selection activeCell="K2" sqref="K2"/>
    </sheetView>
  </sheetViews>
  <sheetFormatPr defaultRowHeight="15.6" x14ac:dyDescent="0.3"/>
  <cols>
    <col min="1" max="1" width="9.19921875" bestFit="1" customWidth="1"/>
    <col min="2" max="2" width="13.19921875" bestFit="1" customWidth="1"/>
    <col min="4" max="4" width="8.296875" bestFit="1" customWidth="1"/>
    <col min="5" max="5" width="13.19921875" bestFit="1" customWidth="1"/>
    <col min="7" max="7" width="17.19921875" bestFit="1" customWidth="1"/>
    <col min="8" max="8" width="11.8984375" bestFit="1" customWidth="1"/>
    <col min="9" max="9" width="11.8984375" customWidth="1"/>
    <col min="10" max="10" width="17.19921875" bestFit="1" customWidth="1"/>
  </cols>
  <sheetData>
    <row r="1" spans="1:17" x14ac:dyDescent="0.3">
      <c r="A1" s="1" t="s">
        <v>4</v>
      </c>
      <c r="B1" s="1" t="s">
        <v>5</v>
      </c>
      <c r="D1" s="1" t="s">
        <v>4</v>
      </c>
      <c r="E1" s="1" t="s">
        <v>5</v>
      </c>
      <c r="G1" s="18" t="s">
        <v>2113</v>
      </c>
      <c r="H1" s="18"/>
      <c r="J1" s="18" t="s">
        <v>2114</v>
      </c>
      <c r="K1" s="18"/>
    </row>
    <row r="2" spans="1:17" x14ac:dyDescent="0.3">
      <c r="A2" t="s">
        <v>20</v>
      </c>
      <c r="B2">
        <v>158</v>
      </c>
      <c r="D2" t="s">
        <v>14</v>
      </c>
      <c r="E2">
        <v>0</v>
      </c>
      <c r="G2" t="s">
        <v>2108</v>
      </c>
      <c r="H2" s="7">
        <f>AVERAGE(B2:B566)</f>
        <v>851.14690265486729</v>
      </c>
      <c r="I2" s="7"/>
      <c r="J2" t="s">
        <v>2108</v>
      </c>
      <c r="K2" s="7">
        <f>AVERAGE(E2:E365)</f>
        <v>585.61538461538464</v>
      </c>
    </row>
    <row r="3" spans="1:17" x14ac:dyDescent="0.3">
      <c r="A3" t="s">
        <v>20</v>
      </c>
      <c r="B3">
        <v>1425</v>
      </c>
      <c r="D3" t="s">
        <v>14</v>
      </c>
      <c r="E3">
        <v>24</v>
      </c>
      <c r="G3" t="s">
        <v>2109</v>
      </c>
      <c r="H3" s="7">
        <f>MEDIAN(B2:B566)</f>
        <v>201</v>
      </c>
      <c r="I3" s="7"/>
      <c r="J3" t="s">
        <v>2109</v>
      </c>
      <c r="K3" s="7">
        <f>MEDIAN(E2:E365)</f>
        <v>114.5</v>
      </c>
    </row>
    <row r="4" spans="1:17" x14ac:dyDescent="0.3">
      <c r="A4" t="s">
        <v>20</v>
      </c>
      <c r="B4">
        <v>174</v>
      </c>
      <c r="D4" t="s">
        <v>14</v>
      </c>
      <c r="E4">
        <v>53</v>
      </c>
      <c r="G4" t="s">
        <v>2110</v>
      </c>
      <c r="H4" s="7">
        <f>MIN(B2:B566)</f>
        <v>16</v>
      </c>
      <c r="I4" s="7"/>
      <c r="J4" t="s">
        <v>2110</v>
      </c>
      <c r="K4" s="7">
        <f>MIN(E2:E365)</f>
        <v>0</v>
      </c>
    </row>
    <row r="5" spans="1:17" x14ac:dyDescent="0.3">
      <c r="A5" t="s">
        <v>20</v>
      </c>
      <c r="B5">
        <v>227</v>
      </c>
      <c r="D5" t="s">
        <v>14</v>
      </c>
      <c r="E5">
        <v>18</v>
      </c>
      <c r="G5" t="s">
        <v>2111</v>
      </c>
      <c r="H5" s="7">
        <f>MAX(B2:B566)</f>
        <v>7295</v>
      </c>
      <c r="I5" s="7"/>
      <c r="J5" t="s">
        <v>2111</v>
      </c>
      <c r="K5" s="7">
        <f>MAX(E2:E365)</f>
        <v>6080</v>
      </c>
    </row>
    <row r="6" spans="1:17" x14ac:dyDescent="0.3">
      <c r="A6" t="s">
        <v>20</v>
      </c>
      <c r="B6">
        <v>220</v>
      </c>
      <c r="D6" t="s">
        <v>14</v>
      </c>
      <c r="E6">
        <v>44</v>
      </c>
      <c r="G6" t="s">
        <v>2107</v>
      </c>
      <c r="H6" s="7">
        <f>_xlfn.VAR.P(B2:B566)</f>
        <v>1603373.7324019109</v>
      </c>
      <c r="I6" s="7"/>
      <c r="J6" t="s">
        <v>2107</v>
      </c>
      <c r="K6" s="7">
        <f>_xlfn.VAR.P(E2:E365)</f>
        <v>921574.68174133555</v>
      </c>
    </row>
    <row r="7" spans="1:17" x14ac:dyDescent="0.3">
      <c r="A7" t="s">
        <v>20</v>
      </c>
      <c r="B7">
        <v>98</v>
      </c>
      <c r="D7" t="s">
        <v>14</v>
      </c>
      <c r="E7">
        <v>27</v>
      </c>
      <c r="G7" t="s">
        <v>2112</v>
      </c>
      <c r="H7" s="7">
        <f>_xlfn.STDEV.P(B2:B566)</f>
        <v>1266.2439466397898</v>
      </c>
      <c r="I7" s="7"/>
      <c r="J7" t="s">
        <v>2112</v>
      </c>
      <c r="K7" s="7">
        <f>_xlfn.STDEV.P(E2:E365)</f>
        <v>959.98681331637863</v>
      </c>
    </row>
    <row r="8" spans="1:17" x14ac:dyDescent="0.3">
      <c r="A8" t="s">
        <v>20</v>
      </c>
      <c r="B8">
        <v>100</v>
      </c>
      <c r="D8" t="s">
        <v>14</v>
      </c>
      <c r="E8">
        <v>55</v>
      </c>
    </row>
    <row r="9" spans="1:17" x14ac:dyDescent="0.3">
      <c r="A9" t="s">
        <v>20</v>
      </c>
      <c r="B9">
        <v>1249</v>
      </c>
      <c r="D9" t="s">
        <v>14</v>
      </c>
      <c r="E9">
        <v>200</v>
      </c>
      <c r="G9" s="17" t="s">
        <v>2115</v>
      </c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x14ac:dyDescent="0.3">
      <c r="A10" t="s">
        <v>20</v>
      </c>
      <c r="B10">
        <v>1396</v>
      </c>
      <c r="D10" t="s">
        <v>14</v>
      </c>
      <c r="E10">
        <v>452</v>
      </c>
    </row>
    <row r="11" spans="1:17" x14ac:dyDescent="0.3">
      <c r="A11" t="s">
        <v>20</v>
      </c>
      <c r="B11">
        <v>890</v>
      </c>
      <c r="D11" t="s">
        <v>14</v>
      </c>
      <c r="E11">
        <v>674</v>
      </c>
      <c r="G11" s="17" t="s">
        <v>2116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</row>
    <row r="12" spans="1:17" x14ac:dyDescent="0.3">
      <c r="A12" t="s">
        <v>20</v>
      </c>
      <c r="B12">
        <v>142</v>
      </c>
      <c r="D12" t="s">
        <v>14</v>
      </c>
      <c r="E12">
        <v>558</v>
      </c>
    </row>
    <row r="13" spans="1:17" x14ac:dyDescent="0.3">
      <c r="A13" t="s">
        <v>20</v>
      </c>
      <c r="B13">
        <v>2673</v>
      </c>
      <c r="D13" t="s">
        <v>14</v>
      </c>
      <c r="E13">
        <v>15</v>
      </c>
    </row>
    <row r="14" spans="1:17" x14ac:dyDescent="0.3">
      <c r="A14" t="s">
        <v>20</v>
      </c>
      <c r="B14">
        <v>163</v>
      </c>
      <c r="D14" t="s">
        <v>14</v>
      </c>
      <c r="E14">
        <v>2307</v>
      </c>
    </row>
    <row r="15" spans="1:17" x14ac:dyDescent="0.3">
      <c r="A15" t="s">
        <v>20</v>
      </c>
      <c r="B15">
        <v>2220</v>
      </c>
      <c r="D15" t="s">
        <v>14</v>
      </c>
      <c r="E15">
        <v>88</v>
      </c>
    </row>
    <row r="16" spans="1:17" x14ac:dyDescent="0.3">
      <c r="A16" t="s">
        <v>20</v>
      </c>
      <c r="B16">
        <v>1606</v>
      </c>
      <c r="D16" t="s">
        <v>14</v>
      </c>
      <c r="E16">
        <v>48</v>
      </c>
    </row>
    <row r="17" spans="1:5" x14ac:dyDescent="0.3">
      <c r="A17" t="s">
        <v>20</v>
      </c>
      <c r="B17">
        <v>129</v>
      </c>
      <c r="D17" t="s">
        <v>14</v>
      </c>
      <c r="E17">
        <v>1</v>
      </c>
    </row>
    <row r="18" spans="1:5" x14ac:dyDescent="0.3">
      <c r="A18" t="s">
        <v>20</v>
      </c>
      <c r="B18">
        <v>226</v>
      </c>
      <c r="D18" t="s">
        <v>14</v>
      </c>
      <c r="E18">
        <v>1467</v>
      </c>
    </row>
    <row r="19" spans="1:5" x14ac:dyDescent="0.3">
      <c r="A19" t="s">
        <v>20</v>
      </c>
      <c r="B19">
        <v>5419</v>
      </c>
      <c r="D19" t="s">
        <v>14</v>
      </c>
      <c r="E19">
        <v>75</v>
      </c>
    </row>
    <row r="20" spans="1:5" x14ac:dyDescent="0.3">
      <c r="A20" t="s">
        <v>20</v>
      </c>
      <c r="B20">
        <v>165</v>
      </c>
      <c r="D20" t="s">
        <v>14</v>
      </c>
      <c r="E20">
        <v>120</v>
      </c>
    </row>
    <row r="21" spans="1:5" x14ac:dyDescent="0.3">
      <c r="A21" t="s">
        <v>20</v>
      </c>
      <c r="B21">
        <v>1965</v>
      </c>
      <c r="D21" t="s">
        <v>14</v>
      </c>
      <c r="E21">
        <v>2253</v>
      </c>
    </row>
    <row r="22" spans="1:5" x14ac:dyDescent="0.3">
      <c r="A22" t="s">
        <v>20</v>
      </c>
      <c r="B22">
        <v>16</v>
      </c>
      <c r="D22" t="s">
        <v>14</v>
      </c>
      <c r="E22">
        <v>5</v>
      </c>
    </row>
    <row r="23" spans="1:5" x14ac:dyDescent="0.3">
      <c r="A23" t="s">
        <v>20</v>
      </c>
      <c r="B23">
        <v>107</v>
      </c>
      <c r="D23" t="s">
        <v>14</v>
      </c>
      <c r="E23">
        <v>38</v>
      </c>
    </row>
    <row r="24" spans="1:5" x14ac:dyDescent="0.3">
      <c r="A24" t="s">
        <v>20</v>
      </c>
      <c r="B24">
        <v>134</v>
      </c>
      <c r="D24" t="s">
        <v>14</v>
      </c>
      <c r="E24">
        <v>12</v>
      </c>
    </row>
    <row r="25" spans="1:5" x14ac:dyDescent="0.3">
      <c r="A25" t="s">
        <v>20</v>
      </c>
      <c r="B25">
        <v>198</v>
      </c>
      <c r="D25" t="s">
        <v>14</v>
      </c>
      <c r="E25">
        <v>1684</v>
      </c>
    </row>
    <row r="26" spans="1:5" x14ac:dyDescent="0.3">
      <c r="A26" t="s">
        <v>20</v>
      </c>
      <c r="B26">
        <v>111</v>
      </c>
      <c r="D26" t="s">
        <v>14</v>
      </c>
      <c r="E26">
        <v>56</v>
      </c>
    </row>
    <row r="27" spans="1:5" x14ac:dyDescent="0.3">
      <c r="A27" t="s">
        <v>20</v>
      </c>
      <c r="B27">
        <v>222</v>
      </c>
      <c r="D27" t="s">
        <v>14</v>
      </c>
      <c r="E27">
        <v>838</v>
      </c>
    </row>
    <row r="28" spans="1:5" x14ac:dyDescent="0.3">
      <c r="A28" t="s">
        <v>20</v>
      </c>
      <c r="B28">
        <v>6212</v>
      </c>
      <c r="D28" t="s">
        <v>14</v>
      </c>
      <c r="E28">
        <v>1000</v>
      </c>
    </row>
    <row r="29" spans="1:5" x14ac:dyDescent="0.3">
      <c r="A29" t="s">
        <v>20</v>
      </c>
      <c r="B29">
        <v>98</v>
      </c>
      <c r="D29" t="s">
        <v>14</v>
      </c>
      <c r="E29">
        <v>1482</v>
      </c>
    </row>
    <row r="30" spans="1:5" x14ac:dyDescent="0.3">
      <c r="A30" t="s">
        <v>20</v>
      </c>
      <c r="B30">
        <v>92</v>
      </c>
      <c r="D30" t="s">
        <v>14</v>
      </c>
      <c r="E30">
        <v>106</v>
      </c>
    </row>
    <row r="31" spans="1:5" x14ac:dyDescent="0.3">
      <c r="A31" t="s">
        <v>20</v>
      </c>
      <c r="B31">
        <v>149</v>
      </c>
      <c r="D31" t="s">
        <v>14</v>
      </c>
      <c r="E31">
        <v>679</v>
      </c>
    </row>
    <row r="32" spans="1:5" x14ac:dyDescent="0.3">
      <c r="A32" t="s">
        <v>20</v>
      </c>
      <c r="B32">
        <v>2431</v>
      </c>
      <c r="D32" t="s">
        <v>14</v>
      </c>
      <c r="E32">
        <v>1220</v>
      </c>
    </row>
    <row r="33" spans="1:5" x14ac:dyDescent="0.3">
      <c r="A33" t="s">
        <v>20</v>
      </c>
      <c r="B33">
        <v>303</v>
      </c>
      <c r="D33" t="s">
        <v>14</v>
      </c>
      <c r="E33">
        <v>1</v>
      </c>
    </row>
    <row r="34" spans="1:5" x14ac:dyDescent="0.3">
      <c r="A34" t="s">
        <v>20</v>
      </c>
      <c r="B34">
        <v>209</v>
      </c>
      <c r="D34" t="s">
        <v>14</v>
      </c>
      <c r="E34">
        <v>37</v>
      </c>
    </row>
    <row r="35" spans="1:5" x14ac:dyDescent="0.3">
      <c r="A35" t="s">
        <v>20</v>
      </c>
      <c r="B35">
        <v>131</v>
      </c>
      <c r="D35" t="s">
        <v>14</v>
      </c>
      <c r="E35">
        <v>60</v>
      </c>
    </row>
    <row r="36" spans="1:5" x14ac:dyDescent="0.3">
      <c r="A36" t="s">
        <v>20</v>
      </c>
      <c r="B36">
        <v>164</v>
      </c>
      <c r="D36" t="s">
        <v>14</v>
      </c>
      <c r="E36">
        <v>296</v>
      </c>
    </row>
    <row r="37" spans="1:5" x14ac:dyDescent="0.3">
      <c r="A37" t="s">
        <v>20</v>
      </c>
      <c r="B37">
        <v>201</v>
      </c>
      <c r="D37" t="s">
        <v>14</v>
      </c>
      <c r="E37">
        <v>3304</v>
      </c>
    </row>
    <row r="38" spans="1:5" x14ac:dyDescent="0.3">
      <c r="A38" t="s">
        <v>20</v>
      </c>
      <c r="B38">
        <v>211</v>
      </c>
      <c r="D38" t="s">
        <v>14</v>
      </c>
      <c r="E38">
        <v>73</v>
      </c>
    </row>
    <row r="39" spans="1:5" x14ac:dyDescent="0.3">
      <c r="A39" t="s">
        <v>20</v>
      </c>
      <c r="B39">
        <v>128</v>
      </c>
      <c r="D39" t="s">
        <v>14</v>
      </c>
      <c r="E39">
        <v>3387</v>
      </c>
    </row>
    <row r="40" spans="1:5" x14ac:dyDescent="0.3">
      <c r="A40" t="s">
        <v>20</v>
      </c>
      <c r="B40">
        <v>1600</v>
      </c>
      <c r="D40" t="s">
        <v>14</v>
      </c>
      <c r="E40">
        <v>662</v>
      </c>
    </row>
    <row r="41" spans="1:5" x14ac:dyDescent="0.3">
      <c r="A41" t="s">
        <v>20</v>
      </c>
      <c r="B41">
        <v>249</v>
      </c>
      <c r="D41" t="s">
        <v>14</v>
      </c>
      <c r="E41">
        <v>774</v>
      </c>
    </row>
    <row r="42" spans="1:5" x14ac:dyDescent="0.3">
      <c r="A42" t="s">
        <v>20</v>
      </c>
      <c r="B42">
        <v>236</v>
      </c>
      <c r="D42" t="s">
        <v>14</v>
      </c>
      <c r="E42">
        <v>672</v>
      </c>
    </row>
    <row r="43" spans="1:5" x14ac:dyDescent="0.3">
      <c r="A43" t="s">
        <v>20</v>
      </c>
      <c r="B43">
        <v>4065</v>
      </c>
      <c r="D43" t="s">
        <v>14</v>
      </c>
      <c r="E43">
        <v>940</v>
      </c>
    </row>
    <row r="44" spans="1:5" x14ac:dyDescent="0.3">
      <c r="A44" t="s">
        <v>20</v>
      </c>
      <c r="B44">
        <v>246</v>
      </c>
      <c r="D44" t="s">
        <v>14</v>
      </c>
      <c r="E44">
        <v>117</v>
      </c>
    </row>
    <row r="45" spans="1:5" x14ac:dyDescent="0.3">
      <c r="A45" t="s">
        <v>20</v>
      </c>
      <c r="B45">
        <v>2475</v>
      </c>
      <c r="D45" t="s">
        <v>14</v>
      </c>
      <c r="E45">
        <v>115</v>
      </c>
    </row>
    <row r="46" spans="1:5" x14ac:dyDescent="0.3">
      <c r="A46" t="s">
        <v>20</v>
      </c>
      <c r="B46">
        <v>76</v>
      </c>
      <c r="D46" t="s">
        <v>14</v>
      </c>
      <c r="E46">
        <v>326</v>
      </c>
    </row>
    <row r="47" spans="1:5" x14ac:dyDescent="0.3">
      <c r="A47" t="s">
        <v>20</v>
      </c>
      <c r="B47">
        <v>54</v>
      </c>
      <c r="D47" t="s">
        <v>14</v>
      </c>
      <c r="E47">
        <v>1</v>
      </c>
    </row>
    <row r="48" spans="1:5" x14ac:dyDescent="0.3">
      <c r="A48" t="s">
        <v>20</v>
      </c>
      <c r="B48">
        <v>88</v>
      </c>
      <c r="D48" t="s">
        <v>14</v>
      </c>
      <c r="E48">
        <v>1467</v>
      </c>
    </row>
    <row r="49" spans="1:5" x14ac:dyDescent="0.3">
      <c r="A49" t="s">
        <v>20</v>
      </c>
      <c r="B49">
        <v>85</v>
      </c>
      <c r="D49" t="s">
        <v>14</v>
      </c>
      <c r="E49">
        <v>5681</v>
      </c>
    </row>
    <row r="50" spans="1:5" x14ac:dyDescent="0.3">
      <c r="A50" t="s">
        <v>20</v>
      </c>
      <c r="B50">
        <v>170</v>
      </c>
      <c r="D50" t="s">
        <v>14</v>
      </c>
      <c r="E50">
        <v>1059</v>
      </c>
    </row>
    <row r="51" spans="1:5" x14ac:dyDescent="0.3">
      <c r="A51" t="s">
        <v>20</v>
      </c>
      <c r="B51">
        <v>330</v>
      </c>
      <c r="D51" t="s">
        <v>14</v>
      </c>
      <c r="E51">
        <v>1194</v>
      </c>
    </row>
    <row r="52" spans="1:5" x14ac:dyDescent="0.3">
      <c r="A52" t="s">
        <v>20</v>
      </c>
      <c r="B52">
        <v>127</v>
      </c>
      <c r="D52" t="s">
        <v>14</v>
      </c>
      <c r="E52">
        <v>30</v>
      </c>
    </row>
    <row r="53" spans="1:5" x14ac:dyDescent="0.3">
      <c r="A53" t="s">
        <v>20</v>
      </c>
      <c r="B53">
        <v>411</v>
      </c>
      <c r="D53" t="s">
        <v>14</v>
      </c>
      <c r="E53">
        <v>75</v>
      </c>
    </row>
    <row r="54" spans="1:5" x14ac:dyDescent="0.3">
      <c r="A54" t="s">
        <v>20</v>
      </c>
      <c r="B54">
        <v>180</v>
      </c>
      <c r="D54" t="s">
        <v>14</v>
      </c>
      <c r="E54">
        <v>955</v>
      </c>
    </row>
    <row r="55" spans="1:5" x14ac:dyDescent="0.3">
      <c r="A55" t="s">
        <v>20</v>
      </c>
      <c r="B55">
        <v>374</v>
      </c>
      <c r="D55" t="s">
        <v>14</v>
      </c>
      <c r="E55">
        <v>67</v>
      </c>
    </row>
    <row r="56" spans="1:5" x14ac:dyDescent="0.3">
      <c r="A56" t="s">
        <v>20</v>
      </c>
      <c r="B56">
        <v>71</v>
      </c>
      <c r="D56" t="s">
        <v>14</v>
      </c>
      <c r="E56">
        <v>5</v>
      </c>
    </row>
    <row r="57" spans="1:5" x14ac:dyDescent="0.3">
      <c r="A57" t="s">
        <v>20</v>
      </c>
      <c r="B57">
        <v>203</v>
      </c>
      <c r="D57" t="s">
        <v>14</v>
      </c>
      <c r="E57">
        <v>26</v>
      </c>
    </row>
    <row r="58" spans="1:5" x14ac:dyDescent="0.3">
      <c r="A58" t="s">
        <v>20</v>
      </c>
      <c r="B58">
        <v>113</v>
      </c>
      <c r="D58" t="s">
        <v>14</v>
      </c>
      <c r="E58">
        <v>1130</v>
      </c>
    </row>
    <row r="59" spans="1:5" x14ac:dyDescent="0.3">
      <c r="A59" t="s">
        <v>20</v>
      </c>
      <c r="B59">
        <v>96</v>
      </c>
      <c r="D59" t="s">
        <v>14</v>
      </c>
      <c r="E59">
        <v>782</v>
      </c>
    </row>
    <row r="60" spans="1:5" x14ac:dyDescent="0.3">
      <c r="A60" t="s">
        <v>20</v>
      </c>
      <c r="B60">
        <v>498</v>
      </c>
      <c r="D60" t="s">
        <v>14</v>
      </c>
      <c r="E60">
        <v>210</v>
      </c>
    </row>
    <row r="61" spans="1:5" x14ac:dyDescent="0.3">
      <c r="A61" t="s">
        <v>20</v>
      </c>
      <c r="B61">
        <v>180</v>
      </c>
      <c r="D61" t="s">
        <v>14</v>
      </c>
      <c r="E61">
        <v>136</v>
      </c>
    </row>
    <row r="62" spans="1:5" x14ac:dyDescent="0.3">
      <c r="A62" t="s">
        <v>20</v>
      </c>
      <c r="B62">
        <v>27</v>
      </c>
      <c r="D62" t="s">
        <v>14</v>
      </c>
      <c r="E62">
        <v>86</v>
      </c>
    </row>
    <row r="63" spans="1:5" x14ac:dyDescent="0.3">
      <c r="A63" t="s">
        <v>20</v>
      </c>
      <c r="B63">
        <v>2331</v>
      </c>
      <c r="D63" t="s">
        <v>14</v>
      </c>
      <c r="E63">
        <v>19</v>
      </c>
    </row>
    <row r="64" spans="1:5" x14ac:dyDescent="0.3">
      <c r="A64" t="s">
        <v>20</v>
      </c>
      <c r="B64">
        <v>113</v>
      </c>
      <c r="D64" t="s">
        <v>14</v>
      </c>
      <c r="E64">
        <v>886</v>
      </c>
    </row>
    <row r="65" spans="1:5" x14ac:dyDescent="0.3">
      <c r="A65" t="s">
        <v>20</v>
      </c>
      <c r="B65">
        <v>164</v>
      </c>
      <c r="D65" t="s">
        <v>14</v>
      </c>
      <c r="E65">
        <v>35</v>
      </c>
    </row>
    <row r="66" spans="1:5" x14ac:dyDescent="0.3">
      <c r="A66" t="s">
        <v>20</v>
      </c>
      <c r="B66">
        <v>164</v>
      </c>
      <c r="D66" t="s">
        <v>14</v>
      </c>
      <c r="E66">
        <v>24</v>
      </c>
    </row>
    <row r="67" spans="1:5" x14ac:dyDescent="0.3">
      <c r="A67" t="s">
        <v>20</v>
      </c>
      <c r="B67">
        <v>336</v>
      </c>
      <c r="D67" t="s">
        <v>14</v>
      </c>
      <c r="E67">
        <v>86</v>
      </c>
    </row>
    <row r="68" spans="1:5" x14ac:dyDescent="0.3">
      <c r="A68" t="s">
        <v>20</v>
      </c>
      <c r="B68">
        <v>1917</v>
      </c>
      <c r="D68" t="s">
        <v>14</v>
      </c>
      <c r="E68">
        <v>243</v>
      </c>
    </row>
    <row r="69" spans="1:5" x14ac:dyDescent="0.3">
      <c r="A69" t="s">
        <v>20</v>
      </c>
      <c r="B69">
        <v>95</v>
      </c>
      <c r="D69" t="s">
        <v>14</v>
      </c>
      <c r="E69">
        <v>65</v>
      </c>
    </row>
    <row r="70" spans="1:5" x14ac:dyDescent="0.3">
      <c r="A70" t="s">
        <v>20</v>
      </c>
      <c r="B70">
        <v>147</v>
      </c>
      <c r="D70" t="s">
        <v>14</v>
      </c>
      <c r="E70">
        <v>100</v>
      </c>
    </row>
    <row r="71" spans="1:5" x14ac:dyDescent="0.3">
      <c r="A71" t="s">
        <v>20</v>
      </c>
      <c r="B71">
        <v>86</v>
      </c>
      <c r="D71" t="s">
        <v>14</v>
      </c>
      <c r="E71">
        <v>168</v>
      </c>
    </row>
    <row r="72" spans="1:5" x14ac:dyDescent="0.3">
      <c r="A72" t="s">
        <v>20</v>
      </c>
      <c r="B72">
        <v>83</v>
      </c>
      <c r="D72" t="s">
        <v>14</v>
      </c>
      <c r="E72">
        <v>13</v>
      </c>
    </row>
    <row r="73" spans="1:5" x14ac:dyDescent="0.3">
      <c r="A73" t="s">
        <v>20</v>
      </c>
      <c r="B73">
        <v>676</v>
      </c>
      <c r="D73" t="s">
        <v>14</v>
      </c>
      <c r="E73">
        <v>1</v>
      </c>
    </row>
    <row r="74" spans="1:5" x14ac:dyDescent="0.3">
      <c r="A74" t="s">
        <v>20</v>
      </c>
      <c r="B74">
        <v>361</v>
      </c>
      <c r="D74" t="s">
        <v>14</v>
      </c>
      <c r="E74">
        <v>40</v>
      </c>
    </row>
    <row r="75" spans="1:5" x14ac:dyDescent="0.3">
      <c r="A75" t="s">
        <v>20</v>
      </c>
      <c r="B75">
        <v>131</v>
      </c>
      <c r="D75" t="s">
        <v>14</v>
      </c>
      <c r="E75">
        <v>226</v>
      </c>
    </row>
    <row r="76" spans="1:5" x14ac:dyDescent="0.3">
      <c r="A76" t="s">
        <v>20</v>
      </c>
      <c r="B76">
        <v>126</v>
      </c>
      <c r="D76" t="s">
        <v>14</v>
      </c>
      <c r="E76">
        <v>1625</v>
      </c>
    </row>
    <row r="77" spans="1:5" x14ac:dyDescent="0.3">
      <c r="A77" t="s">
        <v>20</v>
      </c>
      <c r="B77">
        <v>275</v>
      </c>
      <c r="D77" t="s">
        <v>14</v>
      </c>
      <c r="E77">
        <v>143</v>
      </c>
    </row>
    <row r="78" spans="1:5" x14ac:dyDescent="0.3">
      <c r="A78" t="s">
        <v>20</v>
      </c>
      <c r="B78">
        <v>67</v>
      </c>
      <c r="D78" t="s">
        <v>14</v>
      </c>
      <c r="E78">
        <v>934</v>
      </c>
    </row>
    <row r="79" spans="1:5" x14ac:dyDescent="0.3">
      <c r="A79" t="s">
        <v>20</v>
      </c>
      <c r="B79">
        <v>154</v>
      </c>
      <c r="D79" t="s">
        <v>14</v>
      </c>
      <c r="E79">
        <v>17</v>
      </c>
    </row>
    <row r="80" spans="1:5" x14ac:dyDescent="0.3">
      <c r="A80" t="s">
        <v>20</v>
      </c>
      <c r="B80">
        <v>1782</v>
      </c>
      <c r="D80" t="s">
        <v>14</v>
      </c>
      <c r="E80">
        <v>2179</v>
      </c>
    </row>
    <row r="81" spans="1:5" x14ac:dyDescent="0.3">
      <c r="A81" t="s">
        <v>20</v>
      </c>
      <c r="B81">
        <v>903</v>
      </c>
      <c r="D81" t="s">
        <v>14</v>
      </c>
      <c r="E81">
        <v>931</v>
      </c>
    </row>
    <row r="82" spans="1:5" x14ac:dyDescent="0.3">
      <c r="A82" t="s">
        <v>20</v>
      </c>
      <c r="B82">
        <v>94</v>
      </c>
      <c r="D82" t="s">
        <v>14</v>
      </c>
      <c r="E82">
        <v>92</v>
      </c>
    </row>
    <row r="83" spans="1:5" x14ac:dyDescent="0.3">
      <c r="A83" t="s">
        <v>20</v>
      </c>
      <c r="B83">
        <v>180</v>
      </c>
      <c r="D83" t="s">
        <v>14</v>
      </c>
      <c r="E83">
        <v>57</v>
      </c>
    </row>
    <row r="84" spans="1:5" x14ac:dyDescent="0.3">
      <c r="A84" t="s">
        <v>20</v>
      </c>
      <c r="B84">
        <v>533</v>
      </c>
      <c r="D84" t="s">
        <v>14</v>
      </c>
      <c r="E84">
        <v>41</v>
      </c>
    </row>
    <row r="85" spans="1:5" x14ac:dyDescent="0.3">
      <c r="A85" t="s">
        <v>20</v>
      </c>
      <c r="B85">
        <v>2443</v>
      </c>
      <c r="D85" t="s">
        <v>14</v>
      </c>
      <c r="E85">
        <v>1</v>
      </c>
    </row>
    <row r="86" spans="1:5" x14ac:dyDescent="0.3">
      <c r="A86" t="s">
        <v>20</v>
      </c>
      <c r="B86">
        <v>89</v>
      </c>
      <c r="D86" t="s">
        <v>14</v>
      </c>
      <c r="E86">
        <v>101</v>
      </c>
    </row>
    <row r="87" spans="1:5" x14ac:dyDescent="0.3">
      <c r="A87" t="s">
        <v>20</v>
      </c>
      <c r="B87">
        <v>159</v>
      </c>
      <c r="D87" t="s">
        <v>14</v>
      </c>
      <c r="E87">
        <v>1335</v>
      </c>
    </row>
    <row r="88" spans="1:5" x14ac:dyDescent="0.3">
      <c r="A88" t="s">
        <v>20</v>
      </c>
      <c r="B88">
        <v>50</v>
      </c>
      <c r="D88" t="s">
        <v>14</v>
      </c>
      <c r="E88">
        <v>15</v>
      </c>
    </row>
    <row r="89" spans="1:5" x14ac:dyDescent="0.3">
      <c r="A89" t="s">
        <v>20</v>
      </c>
      <c r="B89">
        <v>186</v>
      </c>
      <c r="D89" t="s">
        <v>14</v>
      </c>
      <c r="E89">
        <v>454</v>
      </c>
    </row>
    <row r="90" spans="1:5" x14ac:dyDescent="0.3">
      <c r="A90" t="s">
        <v>20</v>
      </c>
      <c r="B90">
        <v>1071</v>
      </c>
      <c r="D90" t="s">
        <v>14</v>
      </c>
      <c r="E90">
        <v>3182</v>
      </c>
    </row>
    <row r="91" spans="1:5" x14ac:dyDescent="0.3">
      <c r="A91" t="s">
        <v>20</v>
      </c>
      <c r="B91">
        <v>117</v>
      </c>
      <c r="D91" t="s">
        <v>14</v>
      </c>
      <c r="E91">
        <v>15</v>
      </c>
    </row>
    <row r="92" spans="1:5" x14ac:dyDescent="0.3">
      <c r="A92" t="s">
        <v>20</v>
      </c>
      <c r="B92">
        <v>70</v>
      </c>
      <c r="D92" t="s">
        <v>14</v>
      </c>
      <c r="E92">
        <v>133</v>
      </c>
    </row>
    <row r="93" spans="1:5" x14ac:dyDescent="0.3">
      <c r="A93" t="s">
        <v>20</v>
      </c>
      <c r="B93">
        <v>135</v>
      </c>
      <c r="D93" t="s">
        <v>14</v>
      </c>
      <c r="E93">
        <v>2062</v>
      </c>
    </row>
    <row r="94" spans="1:5" x14ac:dyDescent="0.3">
      <c r="A94" t="s">
        <v>20</v>
      </c>
      <c r="B94">
        <v>768</v>
      </c>
      <c r="D94" t="s">
        <v>14</v>
      </c>
      <c r="E94">
        <v>29</v>
      </c>
    </row>
    <row r="95" spans="1:5" x14ac:dyDescent="0.3">
      <c r="A95" t="s">
        <v>20</v>
      </c>
      <c r="B95">
        <v>199</v>
      </c>
      <c r="D95" t="s">
        <v>14</v>
      </c>
      <c r="E95">
        <v>132</v>
      </c>
    </row>
    <row r="96" spans="1:5" x14ac:dyDescent="0.3">
      <c r="A96" t="s">
        <v>20</v>
      </c>
      <c r="B96">
        <v>107</v>
      </c>
      <c r="D96" t="s">
        <v>14</v>
      </c>
      <c r="E96">
        <v>137</v>
      </c>
    </row>
    <row r="97" spans="1:5" x14ac:dyDescent="0.3">
      <c r="A97" t="s">
        <v>20</v>
      </c>
      <c r="B97">
        <v>195</v>
      </c>
      <c r="D97" t="s">
        <v>14</v>
      </c>
      <c r="E97">
        <v>908</v>
      </c>
    </row>
    <row r="98" spans="1:5" x14ac:dyDescent="0.3">
      <c r="A98" t="s">
        <v>20</v>
      </c>
      <c r="B98">
        <v>3376</v>
      </c>
      <c r="D98" t="s">
        <v>14</v>
      </c>
      <c r="E98">
        <v>10</v>
      </c>
    </row>
    <row r="99" spans="1:5" x14ac:dyDescent="0.3">
      <c r="A99" t="s">
        <v>20</v>
      </c>
      <c r="B99">
        <v>41</v>
      </c>
      <c r="D99" t="s">
        <v>14</v>
      </c>
      <c r="E99">
        <v>1910</v>
      </c>
    </row>
    <row r="100" spans="1:5" x14ac:dyDescent="0.3">
      <c r="A100" t="s">
        <v>20</v>
      </c>
      <c r="B100">
        <v>1821</v>
      </c>
      <c r="D100" t="s">
        <v>14</v>
      </c>
      <c r="E100">
        <v>38</v>
      </c>
    </row>
    <row r="101" spans="1:5" x14ac:dyDescent="0.3">
      <c r="A101" t="s">
        <v>20</v>
      </c>
      <c r="B101">
        <v>164</v>
      </c>
      <c r="D101" t="s">
        <v>14</v>
      </c>
      <c r="E101">
        <v>104</v>
      </c>
    </row>
    <row r="102" spans="1:5" x14ac:dyDescent="0.3">
      <c r="A102" t="s">
        <v>20</v>
      </c>
      <c r="B102">
        <v>157</v>
      </c>
      <c r="D102" t="s">
        <v>14</v>
      </c>
      <c r="E102">
        <v>49</v>
      </c>
    </row>
    <row r="103" spans="1:5" x14ac:dyDescent="0.3">
      <c r="A103" t="s">
        <v>20</v>
      </c>
      <c r="B103">
        <v>246</v>
      </c>
      <c r="D103" t="s">
        <v>14</v>
      </c>
      <c r="E103">
        <v>1</v>
      </c>
    </row>
    <row r="104" spans="1:5" x14ac:dyDescent="0.3">
      <c r="A104" t="s">
        <v>20</v>
      </c>
      <c r="B104">
        <v>1396</v>
      </c>
      <c r="D104" t="s">
        <v>14</v>
      </c>
      <c r="E104">
        <v>245</v>
      </c>
    </row>
    <row r="105" spans="1:5" x14ac:dyDescent="0.3">
      <c r="A105" t="s">
        <v>20</v>
      </c>
      <c r="B105">
        <v>2506</v>
      </c>
      <c r="D105" t="s">
        <v>14</v>
      </c>
      <c r="E105">
        <v>32</v>
      </c>
    </row>
    <row r="106" spans="1:5" x14ac:dyDescent="0.3">
      <c r="A106" t="s">
        <v>20</v>
      </c>
      <c r="B106">
        <v>244</v>
      </c>
      <c r="D106" t="s">
        <v>14</v>
      </c>
      <c r="E106">
        <v>7</v>
      </c>
    </row>
    <row r="107" spans="1:5" x14ac:dyDescent="0.3">
      <c r="A107" t="s">
        <v>20</v>
      </c>
      <c r="B107">
        <v>146</v>
      </c>
      <c r="D107" t="s">
        <v>14</v>
      </c>
      <c r="E107">
        <v>803</v>
      </c>
    </row>
    <row r="108" spans="1:5" x14ac:dyDescent="0.3">
      <c r="A108" t="s">
        <v>20</v>
      </c>
      <c r="B108">
        <v>1267</v>
      </c>
      <c r="D108" t="s">
        <v>14</v>
      </c>
      <c r="E108">
        <v>16</v>
      </c>
    </row>
    <row r="109" spans="1:5" x14ac:dyDescent="0.3">
      <c r="A109" t="s">
        <v>20</v>
      </c>
      <c r="B109">
        <v>1561</v>
      </c>
      <c r="D109" t="s">
        <v>14</v>
      </c>
      <c r="E109">
        <v>31</v>
      </c>
    </row>
    <row r="110" spans="1:5" x14ac:dyDescent="0.3">
      <c r="A110" t="s">
        <v>20</v>
      </c>
      <c r="B110">
        <v>48</v>
      </c>
      <c r="D110" t="s">
        <v>14</v>
      </c>
      <c r="E110">
        <v>108</v>
      </c>
    </row>
    <row r="111" spans="1:5" x14ac:dyDescent="0.3">
      <c r="A111" t="s">
        <v>20</v>
      </c>
      <c r="B111">
        <v>2739</v>
      </c>
      <c r="D111" t="s">
        <v>14</v>
      </c>
      <c r="E111">
        <v>30</v>
      </c>
    </row>
    <row r="112" spans="1:5" x14ac:dyDescent="0.3">
      <c r="A112" t="s">
        <v>20</v>
      </c>
      <c r="B112">
        <v>3537</v>
      </c>
      <c r="D112" t="s">
        <v>14</v>
      </c>
      <c r="E112">
        <v>17</v>
      </c>
    </row>
    <row r="113" spans="1:5" x14ac:dyDescent="0.3">
      <c r="A113" t="s">
        <v>20</v>
      </c>
      <c r="B113">
        <v>2107</v>
      </c>
      <c r="D113" t="s">
        <v>14</v>
      </c>
      <c r="E113">
        <v>80</v>
      </c>
    </row>
    <row r="114" spans="1:5" x14ac:dyDescent="0.3">
      <c r="A114" t="s">
        <v>20</v>
      </c>
      <c r="B114">
        <v>3318</v>
      </c>
      <c r="D114" t="s">
        <v>14</v>
      </c>
      <c r="E114">
        <v>2468</v>
      </c>
    </row>
    <row r="115" spans="1:5" x14ac:dyDescent="0.3">
      <c r="A115" t="s">
        <v>20</v>
      </c>
      <c r="B115">
        <v>340</v>
      </c>
      <c r="D115" t="s">
        <v>14</v>
      </c>
      <c r="E115">
        <v>26</v>
      </c>
    </row>
    <row r="116" spans="1:5" x14ac:dyDescent="0.3">
      <c r="A116" t="s">
        <v>20</v>
      </c>
      <c r="B116">
        <v>1442</v>
      </c>
      <c r="D116" t="s">
        <v>14</v>
      </c>
      <c r="E116">
        <v>73</v>
      </c>
    </row>
    <row r="117" spans="1:5" x14ac:dyDescent="0.3">
      <c r="A117" t="s">
        <v>20</v>
      </c>
      <c r="B117">
        <v>126</v>
      </c>
      <c r="D117" t="s">
        <v>14</v>
      </c>
      <c r="E117">
        <v>128</v>
      </c>
    </row>
    <row r="118" spans="1:5" x14ac:dyDescent="0.3">
      <c r="A118" t="s">
        <v>20</v>
      </c>
      <c r="B118">
        <v>524</v>
      </c>
      <c r="D118" t="s">
        <v>14</v>
      </c>
      <c r="E118">
        <v>33</v>
      </c>
    </row>
    <row r="119" spans="1:5" x14ac:dyDescent="0.3">
      <c r="A119" t="s">
        <v>20</v>
      </c>
      <c r="B119">
        <v>1989</v>
      </c>
      <c r="D119" t="s">
        <v>14</v>
      </c>
      <c r="E119">
        <v>1072</v>
      </c>
    </row>
    <row r="120" spans="1:5" x14ac:dyDescent="0.3">
      <c r="A120" t="s">
        <v>20</v>
      </c>
      <c r="B120">
        <v>157</v>
      </c>
      <c r="D120" t="s">
        <v>14</v>
      </c>
      <c r="E120">
        <v>393</v>
      </c>
    </row>
    <row r="121" spans="1:5" x14ac:dyDescent="0.3">
      <c r="A121" t="s">
        <v>20</v>
      </c>
      <c r="B121">
        <v>4498</v>
      </c>
      <c r="D121" t="s">
        <v>14</v>
      </c>
      <c r="E121">
        <v>1257</v>
      </c>
    </row>
    <row r="122" spans="1:5" x14ac:dyDescent="0.3">
      <c r="A122" t="s">
        <v>20</v>
      </c>
      <c r="B122">
        <v>80</v>
      </c>
      <c r="D122" t="s">
        <v>14</v>
      </c>
      <c r="E122">
        <v>328</v>
      </c>
    </row>
    <row r="123" spans="1:5" x14ac:dyDescent="0.3">
      <c r="A123" t="s">
        <v>20</v>
      </c>
      <c r="B123">
        <v>43</v>
      </c>
      <c r="D123" t="s">
        <v>14</v>
      </c>
      <c r="E123">
        <v>147</v>
      </c>
    </row>
    <row r="124" spans="1:5" x14ac:dyDescent="0.3">
      <c r="A124" t="s">
        <v>20</v>
      </c>
      <c r="B124">
        <v>2053</v>
      </c>
      <c r="D124" t="s">
        <v>14</v>
      </c>
      <c r="E124">
        <v>830</v>
      </c>
    </row>
    <row r="125" spans="1:5" x14ac:dyDescent="0.3">
      <c r="A125" t="s">
        <v>20</v>
      </c>
      <c r="B125">
        <v>168</v>
      </c>
      <c r="D125" t="s">
        <v>14</v>
      </c>
      <c r="E125">
        <v>331</v>
      </c>
    </row>
    <row r="126" spans="1:5" x14ac:dyDescent="0.3">
      <c r="A126" t="s">
        <v>20</v>
      </c>
      <c r="B126">
        <v>4289</v>
      </c>
      <c r="D126" t="s">
        <v>14</v>
      </c>
      <c r="E126">
        <v>25</v>
      </c>
    </row>
    <row r="127" spans="1:5" x14ac:dyDescent="0.3">
      <c r="A127" t="s">
        <v>20</v>
      </c>
      <c r="B127">
        <v>165</v>
      </c>
      <c r="D127" t="s">
        <v>14</v>
      </c>
      <c r="E127">
        <v>3483</v>
      </c>
    </row>
    <row r="128" spans="1:5" x14ac:dyDescent="0.3">
      <c r="A128" t="s">
        <v>20</v>
      </c>
      <c r="B128">
        <v>1815</v>
      </c>
      <c r="D128" t="s">
        <v>14</v>
      </c>
      <c r="E128">
        <v>923</v>
      </c>
    </row>
    <row r="129" spans="1:5" x14ac:dyDescent="0.3">
      <c r="A129" t="s">
        <v>20</v>
      </c>
      <c r="B129">
        <v>397</v>
      </c>
      <c r="D129" t="s">
        <v>14</v>
      </c>
      <c r="E129">
        <v>1</v>
      </c>
    </row>
    <row r="130" spans="1:5" x14ac:dyDescent="0.3">
      <c r="A130" t="s">
        <v>20</v>
      </c>
      <c r="B130">
        <v>1539</v>
      </c>
      <c r="D130" t="s">
        <v>14</v>
      </c>
      <c r="E130">
        <v>33</v>
      </c>
    </row>
    <row r="131" spans="1:5" x14ac:dyDescent="0.3">
      <c r="A131" t="s">
        <v>20</v>
      </c>
      <c r="B131">
        <v>138</v>
      </c>
      <c r="D131" t="s">
        <v>14</v>
      </c>
      <c r="E131">
        <v>40</v>
      </c>
    </row>
    <row r="132" spans="1:5" x14ac:dyDescent="0.3">
      <c r="A132" t="s">
        <v>20</v>
      </c>
      <c r="B132">
        <v>3594</v>
      </c>
      <c r="D132" t="s">
        <v>14</v>
      </c>
      <c r="E132">
        <v>23</v>
      </c>
    </row>
    <row r="133" spans="1:5" x14ac:dyDescent="0.3">
      <c r="A133" t="s">
        <v>20</v>
      </c>
      <c r="B133">
        <v>5880</v>
      </c>
      <c r="D133" t="s">
        <v>14</v>
      </c>
      <c r="E133">
        <v>75</v>
      </c>
    </row>
    <row r="134" spans="1:5" x14ac:dyDescent="0.3">
      <c r="A134" t="s">
        <v>20</v>
      </c>
      <c r="B134">
        <v>112</v>
      </c>
      <c r="D134" t="s">
        <v>14</v>
      </c>
      <c r="E134">
        <v>2176</v>
      </c>
    </row>
    <row r="135" spans="1:5" x14ac:dyDescent="0.3">
      <c r="A135" t="s">
        <v>20</v>
      </c>
      <c r="B135">
        <v>943</v>
      </c>
      <c r="D135" t="s">
        <v>14</v>
      </c>
      <c r="E135">
        <v>441</v>
      </c>
    </row>
    <row r="136" spans="1:5" x14ac:dyDescent="0.3">
      <c r="A136" t="s">
        <v>20</v>
      </c>
      <c r="B136">
        <v>2468</v>
      </c>
      <c r="D136" t="s">
        <v>14</v>
      </c>
      <c r="E136">
        <v>25</v>
      </c>
    </row>
    <row r="137" spans="1:5" x14ac:dyDescent="0.3">
      <c r="A137" t="s">
        <v>20</v>
      </c>
      <c r="B137">
        <v>2551</v>
      </c>
      <c r="D137" t="s">
        <v>14</v>
      </c>
      <c r="E137">
        <v>127</v>
      </c>
    </row>
    <row r="138" spans="1:5" x14ac:dyDescent="0.3">
      <c r="A138" t="s">
        <v>20</v>
      </c>
      <c r="B138">
        <v>101</v>
      </c>
      <c r="D138" t="s">
        <v>14</v>
      </c>
      <c r="E138">
        <v>355</v>
      </c>
    </row>
    <row r="139" spans="1:5" x14ac:dyDescent="0.3">
      <c r="A139" t="s">
        <v>20</v>
      </c>
      <c r="B139">
        <v>92</v>
      </c>
      <c r="D139" t="s">
        <v>14</v>
      </c>
      <c r="E139">
        <v>44</v>
      </c>
    </row>
    <row r="140" spans="1:5" x14ac:dyDescent="0.3">
      <c r="A140" t="s">
        <v>20</v>
      </c>
      <c r="B140">
        <v>62</v>
      </c>
      <c r="D140" t="s">
        <v>14</v>
      </c>
      <c r="E140">
        <v>67</v>
      </c>
    </row>
    <row r="141" spans="1:5" x14ac:dyDescent="0.3">
      <c r="A141" t="s">
        <v>20</v>
      </c>
      <c r="B141">
        <v>149</v>
      </c>
      <c r="D141" t="s">
        <v>14</v>
      </c>
      <c r="E141">
        <v>1068</v>
      </c>
    </row>
    <row r="142" spans="1:5" x14ac:dyDescent="0.3">
      <c r="A142" t="s">
        <v>20</v>
      </c>
      <c r="B142">
        <v>329</v>
      </c>
      <c r="D142" t="s">
        <v>14</v>
      </c>
      <c r="E142">
        <v>424</v>
      </c>
    </row>
    <row r="143" spans="1:5" x14ac:dyDescent="0.3">
      <c r="A143" t="s">
        <v>20</v>
      </c>
      <c r="B143">
        <v>97</v>
      </c>
      <c r="D143" t="s">
        <v>14</v>
      </c>
      <c r="E143">
        <v>151</v>
      </c>
    </row>
    <row r="144" spans="1:5" x14ac:dyDescent="0.3">
      <c r="A144" t="s">
        <v>20</v>
      </c>
      <c r="B144">
        <v>1784</v>
      </c>
      <c r="D144" t="s">
        <v>14</v>
      </c>
      <c r="E144">
        <v>1608</v>
      </c>
    </row>
    <row r="145" spans="1:5" x14ac:dyDescent="0.3">
      <c r="A145" t="s">
        <v>20</v>
      </c>
      <c r="B145">
        <v>1684</v>
      </c>
      <c r="D145" t="s">
        <v>14</v>
      </c>
      <c r="E145">
        <v>941</v>
      </c>
    </row>
    <row r="146" spans="1:5" x14ac:dyDescent="0.3">
      <c r="A146" t="s">
        <v>20</v>
      </c>
      <c r="B146">
        <v>250</v>
      </c>
      <c r="D146" t="s">
        <v>14</v>
      </c>
      <c r="E146">
        <v>1</v>
      </c>
    </row>
    <row r="147" spans="1:5" x14ac:dyDescent="0.3">
      <c r="A147" t="s">
        <v>20</v>
      </c>
      <c r="B147">
        <v>238</v>
      </c>
      <c r="D147" t="s">
        <v>14</v>
      </c>
      <c r="E147">
        <v>40</v>
      </c>
    </row>
    <row r="148" spans="1:5" x14ac:dyDescent="0.3">
      <c r="A148" t="s">
        <v>20</v>
      </c>
      <c r="B148">
        <v>53</v>
      </c>
      <c r="D148" t="s">
        <v>14</v>
      </c>
      <c r="E148">
        <v>3015</v>
      </c>
    </row>
    <row r="149" spans="1:5" x14ac:dyDescent="0.3">
      <c r="A149" t="s">
        <v>20</v>
      </c>
      <c r="B149">
        <v>214</v>
      </c>
      <c r="D149" t="s">
        <v>14</v>
      </c>
      <c r="E149">
        <v>435</v>
      </c>
    </row>
    <row r="150" spans="1:5" x14ac:dyDescent="0.3">
      <c r="A150" t="s">
        <v>20</v>
      </c>
      <c r="B150">
        <v>222</v>
      </c>
      <c r="D150" t="s">
        <v>14</v>
      </c>
      <c r="E150">
        <v>714</v>
      </c>
    </row>
    <row r="151" spans="1:5" x14ac:dyDescent="0.3">
      <c r="A151" t="s">
        <v>20</v>
      </c>
      <c r="B151">
        <v>1884</v>
      </c>
      <c r="D151" t="s">
        <v>14</v>
      </c>
      <c r="E151">
        <v>5497</v>
      </c>
    </row>
    <row r="152" spans="1:5" x14ac:dyDescent="0.3">
      <c r="A152" t="s">
        <v>20</v>
      </c>
      <c r="B152">
        <v>218</v>
      </c>
      <c r="D152" t="s">
        <v>14</v>
      </c>
      <c r="E152">
        <v>418</v>
      </c>
    </row>
    <row r="153" spans="1:5" x14ac:dyDescent="0.3">
      <c r="A153" t="s">
        <v>20</v>
      </c>
      <c r="B153">
        <v>6465</v>
      </c>
      <c r="D153" t="s">
        <v>14</v>
      </c>
      <c r="E153">
        <v>1439</v>
      </c>
    </row>
    <row r="154" spans="1:5" x14ac:dyDescent="0.3">
      <c r="A154" t="s">
        <v>20</v>
      </c>
      <c r="B154">
        <v>59</v>
      </c>
      <c r="D154" t="s">
        <v>14</v>
      </c>
      <c r="E154">
        <v>15</v>
      </c>
    </row>
    <row r="155" spans="1:5" x14ac:dyDescent="0.3">
      <c r="A155" t="s">
        <v>20</v>
      </c>
      <c r="B155">
        <v>88</v>
      </c>
      <c r="D155" t="s">
        <v>14</v>
      </c>
      <c r="E155">
        <v>1999</v>
      </c>
    </row>
    <row r="156" spans="1:5" x14ac:dyDescent="0.3">
      <c r="A156" t="s">
        <v>20</v>
      </c>
      <c r="B156">
        <v>1697</v>
      </c>
      <c r="D156" t="s">
        <v>14</v>
      </c>
      <c r="E156">
        <v>118</v>
      </c>
    </row>
    <row r="157" spans="1:5" x14ac:dyDescent="0.3">
      <c r="A157" t="s">
        <v>20</v>
      </c>
      <c r="B157">
        <v>92</v>
      </c>
      <c r="D157" t="s">
        <v>14</v>
      </c>
      <c r="E157">
        <v>162</v>
      </c>
    </row>
    <row r="158" spans="1:5" x14ac:dyDescent="0.3">
      <c r="A158" t="s">
        <v>20</v>
      </c>
      <c r="B158">
        <v>186</v>
      </c>
      <c r="D158" t="s">
        <v>14</v>
      </c>
      <c r="E158">
        <v>83</v>
      </c>
    </row>
    <row r="159" spans="1:5" x14ac:dyDescent="0.3">
      <c r="A159" t="s">
        <v>20</v>
      </c>
      <c r="B159">
        <v>138</v>
      </c>
      <c r="D159" t="s">
        <v>14</v>
      </c>
      <c r="E159">
        <v>747</v>
      </c>
    </row>
    <row r="160" spans="1:5" x14ac:dyDescent="0.3">
      <c r="A160" t="s">
        <v>20</v>
      </c>
      <c r="B160">
        <v>261</v>
      </c>
      <c r="D160" t="s">
        <v>14</v>
      </c>
      <c r="E160">
        <v>84</v>
      </c>
    </row>
    <row r="161" spans="1:5" x14ac:dyDescent="0.3">
      <c r="A161" t="s">
        <v>20</v>
      </c>
      <c r="B161">
        <v>107</v>
      </c>
      <c r="D161" t="s">
        <v>14</v>
      </c>
      <c r="E161">
        <v>91</v>
      </c>
    </row>
    <row r="162" spans="1:5" x14ac:dyDescent="0.3">
      <c r="A162" t="s">
        <v>20</v>
      </c>
      <c r="B162">
        <v>199</v>
      </c>
      <c r="D162" t="s">
        <v>14</v>
      </c>
      <c r="E162">
        <v>792</v>
      </c>
    </row>
    <row r="163" spans="1:5" x14ac:dyDescent="0.3">
      <c r="A163" t="s">
        <v>20</v>
      </c>
      <c r="B163">
        <v>5512</v>
      </c>
      <c r="D163" t="s">
        <v>14</v>
      </c>
      <c r="E163">
        <v>32</v>
      </c>
    </row>
    <row r="164" spans="1:5" x14ac:dyDescent="0.3">
      <c r="A164" t="s">
        <v>20</v>
      </c>
      <c r="B164">
        <v>86</v>
      </c>
      <c r="D164" t="s">
        <v>14</v>
      </c>
      <c r="E164">
        <v>186</v>
      </c>
    </row>
    <row r="165" spans="1:5" x14ac:dyDescent="0.3">
      <c r="A165" t="s">
        <v>20</v>
      </c>
      <c r="B165">
        <v>2768</v>
      </c>
      <c r="D165" t="s">
        <v>14</v>
      </c>
      <c r="E165">
        <v>605</v>
      </c>
    </row>
    <row r="166" spans="1:5" x14ac:dyDescent="0.3">
      <c r="A166" t="s">
        <v>20</v>
      </c>
      <c r="B166">
        <v>48</v>
      </c>
      <c r="D166" t="s">
        <v>14</v>
      </c>
      <c r="E166">
        <v>1</v>
      </c>
    </row>
    <row r="167" spans="1:5" x14ac:dyDescent="0.3">
      <c r="A167" t="s">
        <v>20</v>
      </c>
      <c r="B167">
        <v>87</v>
      </c>
      <c r="D167" t="s">
        <v>14</v>
      </c>
      <c r="E167">
        <v>31</v>
      </c>
    </row>
    <row r="168" spans="1:5" x14ac:dyDescent="0.3">
      <c r="A168" t="s">
        <v>20</v>
      </c>
      <c r="B168">
        <v>1894</v>
      </c>
      <c r="D168" t="s">
        <v>14</v>
      </c>
      <c r="E168">
        <v>1181</v>
      </c>
    </row>
    <row r="169" spans="1:5" x14ac:dyDescent="0.3">
      <c r="A169" t="s">
        <v>20</v>
      </c>
      <c r="B169">
        <v>282</v>
      </c>
      <c r="D169" t="s">
        <v>14</v>
      </c>
      <c r="E169">
        <v>39</v>
      </c>
    </row>
    <row r="170" spans="1:5" x14ac:dyDescent="0.3">
      <c r="A170" t="s">
        <v>20</v>
      </c>
      <c r="B170">
        <v>116</v>
      </c>
      <c r="D170" t="s">
        <v>14</v>
      </c>
      <c r="E170">
        <v>46</v>
      </c>
    </row>
    <row r="171" spans="1:5" x14ac:dyDescent="0.3">
      <c r="A171" t="s">
        <v>20</v>
      </c>
      <c r="B171">
        <v>83</v>
      </c>
      <c r="D171" t="s">
        <v>14</v>
      </c>
      <c r="E171">
        <v>105</v>
      </c>
    </row>
    <row r="172" spans="1:5" x14ac:dyDescent="0.3">
      <c r="A172" t="s">
        <v>20</v>
      </c>
      <c r="B172">
        <v>91</v>
      </c>
      <c r="D172" t="s">
        <v>14</v>
      </c>
      <c r="E172">
        <v>535</v>
      </c>
    </row>
    <row r="173" spans="1:5" x14ac:dyDescent="0.3">
      <c r="A173" t="s">
        <v>20</v>
      </c>
      <c r="B173">
        <v>546</v>
      </c>
      <c r="D173" t="s">
        <v>14</v>
      </c>
      <c r="E173">
        <v>16</v>
      </c>
    </row>
    <row r="174" spans="1:5" x14ac:dyDescent="0.3">
      <c r="A174" t="s">
        <v>20</v>
      </c>
      <c r="B174">
        <v>393</v>
      </c>
      <c r="D174" t="s">
        <v>14</v>
      </c>
      <c r="E174">
        <v>575</v>
      </c>
    </row>
    <row r="175" spans="1:5" x14ac:dyDescent="0.3">
      <c r="A175" t="s">
        <v>20</v>
      </c>
      <c r="B175">
        <v>133</v>
      </c>
      <c r="D175" t="s">
        <v>14</v>
      </c>
      <c r="E175">
        <v>1120</v>
      </c>
    </row>
    <row r="176" spans="1:5" x14ac:dyDescent="0.3">
      <c r="A176" t="s">
        <v>20</v>
      </c>
      <c r="B176">
        <v>254</v>
      </c>
      <c r="D176" t="s">
        <v>14</v>
      </c>
      <c r="E176">
        <v>113</v>
      </c>
    </row>
    <row r="177" spans="1:5" x14ac:dyDescent="0.3">
      <c r="A177" t="s">
        <v>20</v>
      </c>
      <c r="B177">
        <v>176</v>
      </c>
      <c r="D177" t="s">
        <v>14</v>
      </c>
      <c r="E177">
        <v>1538</v>
      </c>
    </row>
    <row r="178" spans="1:5" x14ac:dyDescent="0.3">
      <c r="A178" t="s">
        <v>20</v>
      </c>
      <c r="B178">
        <v>337</v>
      </c>
      <c r="D178" t="s">
        <v>14</v>
      </c>
      <c r="E178">
        <v>9</v>
      </c>
    </row>
    <row r="179" spans="1:5" x14ac:dyDescent="0.3">
      <c r="A179" t="s">
        <v>20</v>
      </c>
      <c r="B179">
        <v>107</v>
      </c>
      <c r="D179" t="s">
        <v>14</v>
      </c>
      <c r="E179">
        <v>554</v>
      </c>
    </row>
    <row r="180" spans="1:5" x14ac:dyDescent="0.3">
      <c r="A180" t="s">
        <v>20</v>
      </c>
      <c r="B180">
        <v>183</v>
      </c>
      <c r="D180" t="s">
        <v>14</v>
      </c>
      <c r="E180">
        <v>648</v>
      </c>
    </row>
    <row r="181" spans="1:5" x14ac:dyDescent="0.3">
      <c r="A181" t="s">
        <v>20</v>
      </c>
      <c r="B181">
        <v>72</v>
      </c>
      <c r="D181" t="s">
        <v>14</v>
      </c>
      <c r="E181">
        <v>21</v>
      </c>
    </row>
    <row r="182" spans="1:5" x14ac:dyDescent="0.3">
      <c r="A182" t="s">
        <v>20</v>
      </c>
      <c r="B182">
        <v>295</v>
      </c>
      <c r="D182" t="s">
        <v>14</v>
      </c>
      <c r="E182">
        <v>54</v>
      </c>
    </row>
    <row r="183" spans="1:5" x14ac:dyDescent="0.3">
      <c r="A183" t="s">
        <v>20</v>
      </c>
      <c r="B183">
        <v>142</v>
      </c>
      <c r="D183" t="s">
        <v>14</v>
      </c>
      <c r="E183">
        <v>120</v>
      </c>
    </row>
    <row r="184" spans="1:5" x14ac:dyDescent="0.3">
      <c r="A184" t="s">
        <v>20</v>
      </c>
      <c r="B184">
        <v>85</v>
      </c>
      <c r="D184" t="s">
        <v>14</v>
      </c>
      <c r="E184">
        <v>579</v>
      </c>
    </row>
    <row r="185" spans="1:5" x14ac:dyDescent="0.3">
      <c r="A185" t="s">
        <v>20</v>
      </c>
      <c r="B185">
        <v>659</v>
      </c>
      <c r="D185" t="s">
        <v>14</v>
      </c>
      <c r="E185">
        <v>2072</v>
      </c>
    </row>
    <row r="186" spans="1:5" x14ac:dyDescent="0.3">
      <c r="A186" t="s">
        <v>20</v>
      </c>
      <c r="B186">
        <v>121</v>
      </c>
      <c r="D186" t="s">
        <v>14</v>
      </c>
      <c r="E186">
        <v>0</v>
      </c>
    </row>
    <row r="187" spans="1:5" x14ac:dyDescent="0.3">
      <c r="A187" t="s">
        <v>20</v>
      </c>
      <c r="B187">
        <v>3742</v>
      </c>
      <c r="D187" t="s">
        <v>14</v>
      </c>
      <c r="E187">
        <v>1796</v>
      </c>
    </row>
    <row r="188" spans="1:5" x14ac:dyDescent="0.3">
      <c r="A188" t="s">
        <v>20</v>
      </c>
      <c r="B188">
        <v>223</v>
      </c>
      <c r="D188" t="s">
        <v>14</v>
      </c>
      <c r="E188">
        <v>62</v>
      </c>
    </row>
    <row r="189" spans="1:5" x14ac:dyDescent="0.3">
      <c r="A189" t="s">
        <v>20</v>
      </c>
      <c r="B189">
        <v>133</v>
      </c>
      <c r="D189" t="s">
        <v>14</v>
      </c>
      <c r="E189">
        <v>347</v>
      </c>
    </row>
    <row r="190" spans="1:5" x14ac:dyDescent="0.3">
      <c r="A190" t="s">
        <v>20</v>
      </c>
      <c r="B190">
        <v>5168</v>
      </c>
      <c r="D190" t="s">
        <v>14</v>
      </c>
      <c r="E190">
        <v>19</v>
      </c>
    </row>
    <row r="191" spans="1:5" x14ac:dyDescent="0.3">
      <c r="A191" t="s">
        <v>20</v>
      </c>
      <c r="B191">
        <v>307</v>
      </c>
      <c r="D191" t="s">
        <v>14</v>
      </c>
      <c r="E191">
        <v>1258</v>
      </c>
    </row>
    <row r="192" spans="1:5" x14ac:dyDescent="0.3">
      <c r="A192" t="s">
        <v>20</v>
      </c>
      <c r="B192">
        <v>2441</v>
      </c>
      <c r="D192" t="s">
        <v>14</v>
      </c>
      <c r="E192">
        <v>362</v>
      </c>
    </row>
    <row r="193" spans="1:5" x14ac:dyDescent="0.3">
      <c r="A193" t="s">
        <v>20</v>
      </c>
      <c r="B193">
        <v>1385</v>
      </c>
      <c r="D193" t="s">
        <v>14</v>
      </c>
      <c r="E193">
        <v>133</v>
      </c>
    </row>
    <row r="194" spans="1:5" x14ac:dyDescent="0.3">
      <c r="A194" t="s">
        <v>20</v>
      </c>
      <c r="B194">
        <v>190</v>
      </c>
      <c r="D194" t="s">
        <v>14</v>
      </c>
      <c r="E194">
        <v>846</v>
      </c>
    </row>
    <row r="195" spans="1:5" x14ac:dyDescent="0.3">
      <c r="A195" t="s">
        <v>20</v>
      </c>
      <c r="B195">
        <v>470</v>
      </c>
      <c r="D195" t="s">
        <v>14</v>
      </c>
      <c r="E195">
        <v>10</v>
      </c>
    </row>
    <row r="196" spans="1:5" x14ac:dyDescent="0.3">
      <c r="A196" t="s">
        <v>20</v>
      </c>
      <c r="B196">
        <v>253</v>
      </c>
      <c r="D196" t="s">
        <v>14</v>
      </c>
      <c r="E196">
        <v>191</v>
      </c>
    </row>
    <row r="197" spans="1:5" x14ac:dyDescent="0.3">
      <c r="A197" t="s">
        <v>20</v>
      </c>
      <c r="B197">
        <v>1113</v>
      </c>
      <c r="D197" t="s">
        <v>14</v>
      </c>
      <c r="E197">
        <v>1979</v>
      </c>
    </row>
    <row r="198" spans="1:5" x14ac:dyDescent="0.3">
      <c r="A198" t="s">
        <v>20</v>
      </c>
      <c r="B198">
        <v>2283</v>
      </c>
      <c r="D198" t="s">
        <v>14</v>
      </c>
      <c r="E198">
        <v>63</v>
      </c>
    </row>
    <row r="199" spans="1:5" x14ac:dyDescent="0.3">
      <c r="A199" t="s">
        <v>20</v>
      </c>
      <c r="B199">
        <v>1095</v>
      </c>
      <c r="D199" t="s">
        <v>14</v>
      </c>
      <c r="E199">
        <v>6080</v>
      </c>
    </row>
    <row r="200" spans="1:5" x14ac:dyDescent="0.3">
      <c r="A200" t="s">
        <v>20</v>
      </c>
      <c r="B200">
        <v>1690</v>
      </c>
      <c r="D200" t="s">
        <v>14</v>
      </c>
      <c r="E200">
        <v>80</v>
      </c>
    </row>
    <row r="201" spans="1:5" x14ac:dyDescent="0.3">
      <c r="A201" t="s">
        <v>20</v>
      </c>
      <c r="B201">
        <v>191</v>
      </c>
      <c r="D201" t="s">
        <v>14</v>
      </c>
      <c r="E201">
        <v>9</v>
      </c>
    </row>
    <row r="202" spans="1:5" x14ac:dyDescent="0.3">
      <c r="A202" t="s">
        <v>20</v>
      </c>
      <c r="B202">
        <v>2013</v>
      </c>
      <c r="D202" t="s">
        <v>14</v>
      </c>
      <c r="E202">
        <v>1784</v>
      </c>
    </row>
    <row r="203" spans="1:5" x14ac:dyDescent="0.3">
      <c r="A203" t="s">
        <v>20</v>
      </c>
      <c r="B203">
        <v>1703</v>
      </c>
      <c r="D203" t="s">
        <v>14</v>
      </c>
      <c r="E203">
        <v>243</v>
      </c>
    </row>
    <row r="204" spans="1:5" x14ac:dyDescent="0.3">
      <c r="A204" t="s">
        <v>20</v>
      </c>
      <c r="B204">
        <v>80</v>
      </c>
      <c r="D204" t="s">
        <v>14</v>
      </c>
      <c r="E204">
        <v>1296</v>
      </c>
    </row>
    <row r="205" spans="1:5" x14ac:dyDescent="0.3">
      <c r="A205" t="s">
        <v>20</v>
      </c>
      <c r="B205">
        <v>41</v>
      </c>
      <c r="D205" t="s">
        <v>14</v>
      </c>
      <c r="E205">
        <v>77</v>
      </c>
    </row>
    <row r="206" spans="1:5" x14ac:dyDescent="0.3">
      <c r="A206" t="s">
        <v>20</v>
      </c>
      <c r="B206">
        <v>187</v>
      </c>
      <c r="D206" t="s">
        <v>14</v>
      </c>
      <c r="E206">
        <v>395</v>
      </c>
    </row>
    <row r="207" spans="1:5" x14ac:dyDescent="0.3">
      <c r="A207" t="s">
        <v>20</v>
      </c>
      <c r="B207">
        <v>2875</v>
      </c>
      <c r="D207" t="s">
        <v>14</v>
      </c>
      <c r="E207">
        <v>49</v>
      </c>
    </row>
    <row r="208" spans="1:5" x14ac:dyDescent="0.3">
      <c r="A208" t="s">
        <v>20</v>
      </c>
      <c r="B208">
        <v>88</v>
      </c>
      <c r="D208" t="s">
        <v>14</v>
      </c>
      <c r="E208">
        <v>180</v>
      </c>
    </row>
    <row r="209" spans="1:5" x14ac:dyDescent="0.3">
      <c r="A209" t="s">
        <v>20</v>
      </c>
      <c r="B209">
        <v>191</v>
      </c>
      <c r="D209" t="s">
        <v>14</v>
      </c>
      <c r="E209">
        <v>2690</v>
      </c>
    </row>
    <row r="210" spans="1:5" x14ac:dyDescent="0.3">
      <c r="A210" t="s">
        <v>20</v>
      </c>
      <c r="B210">
        <v>139</v>
      </c>
      <c r="D210" t="s">
        <v>14</v>
      </c>
      <c r="E210">
        <v>2779</v>
      </c>
    </row>
    <row r="211" spans="1:5" x14ac:dyDescent="0.3">
      <c r="A211" t="s">
        <v>20</v>
      </c>
      <c r="B211">
        <v>186</v>
      </c>
      <c r="D211" t="s">
        <v>14</v>
      </c>
      <c r="E211">
        <v>92</v>
      </c>
    </row>
    <row r="212" spans="1:5" x14ac:dyDescent="0.3">
      <c r="A212" t="s">
        <v>20</v>
      </c>
      <c r="B212">
        <v>112</v>
      </c>
      <c r="D212" t="s">
        <v>14</v>
      </c>
      <c r="E212">
        <v>1028</v>
      </c>
    </row>
    <row r="213" spans="1:5" x14ac:dyDescent="0.3">
      <c r="A213" t="s">
        <v>20</v>
      </c>
      <c r="B213">
        <v>101</v>
      </c>
      <c r="D213" t="s">
        <v>14</v>
      </c>
      <c r="E213">
        <v>26</v>
      </c>
    </row>
    <row r="214" spans="1:5" x14ac:dyDescent="0.3">
      <c r="A214" t="s">
        <v>20</v>
      </c>
      <c r="B214">
        <v>206</v>
      </c>
      <c r="D214" t="s">
        <v>14</v>
      </c>
      <c r="E214">
        <v>1790</v>
      </c>
    </row>
    <row r="215" spans="1:5" x14ac:dyDescent="0.3">
      <c r="A215" t="s">
        <v>20</v>
      </c>
      <c r="B215">
        <v>154</v>
      </c>
      <c r="D215" t="s">
        <v>14</v>
      </c>
      <c r="E215">
        <v>37</v>
      </c>
    </row>
    <row r="216" spans="1:5" x14ac:dyDescent="0.3">
      <c r="A216" t="s">
        <v>20</v>
      </c>
      <c r="B216">
        <v>5966</v>
      </c>
      <c r="D216" t="s">
        <v>14</v>
      </c>
      <c r="E216">
        <v>35</v>
      </c>
    </row>
    <row r="217" spans="1:5" x14ac:dyDescent="0.3">
      <c r="A217" t="s">
        <v>20</v>
      </c>
      <c r="B217">
        <v>169</v>
      </c>
      <c r="D217" t="s">
        <v>14</v>
      </c>
      <c r="E217">
        <v>558</v>
      </c>
    </row>
    <row r="218" spans="1:5" x14ac:dyDescent="0.3">
      <c r="A218" t="s">
        <v>20</v>
      </c>
      <c r="B218">
        <v>2106</v>
      </c>
      <c r="D218" t="s">
        <v>14</v>
      </c>
      <c r="E218">
        <v>64</v>
      </c>
    </row>
    <row r="219" spans="1:5" x14ac:dyDescent="0.3">
      <c r="A219" t="s">
        <v>20</v>
      </c>
      <c r="B219">
        <v>131</v>
      </c>
      <c r="D219" t="s">
        <v>14</v>
      </c>
      <c r="E219">
        <v>245</v>
      </c>
    </row>
    <row r="220" spans="1:5" x14ac:dyDescent="0.3">
      <c r="A220" t="s">
        <v>20</v>
      </c>
      <c r="B220">
        <v>84</v>
      </c>
      <c r="D220" t="s">
        <v>14</v>
      </c>
      <c r="E220">
        <v>71</v>
      </c>
    </row>
    <row r="221" spans="1:5" x14ac:dyDescent="0.3">
      <c r="A221" t="s">
        <v>20</v>
      </c>
      <c r="B221">
        <v>155</v>
      </c>
      <c r="D221" t="s">
        <v>14</v>
      </c>
      <c r="E221">
        <v>42</v>
      </c>
    </row>
    <row r="222" spans="1:5" x14ac:dyDescent="0.3">
      <c r="A222" t="s">
        <v>20</v>
      </c>
      <c r="B222">
        <v>189</v>
      </c>
      <c r="D222" t="s">
        <v>14</v>
      </c>
      <c r="E222">
        <v>156</v>
      </c>
    </row>
    <row r="223" spans="1:5" x14ac:dyDescent="0.3">
      <c r="A223" t="s">
        <v>20</v>
      </c>
      <c r="B223">
        <v>4799</v>
      </c>
      <c r="D223" t="s">
        <v>14</v>
      </c>
      <c r="E223">
        <v>1368</v>
      </c>
    </row>
    <row r="224" spans="1:5" x14ac:dyDescent="0.3">
      <c r="A224" t="s">
        <v>20</v>
      </c>
      <c r="B224">
        <v>1137</v>
      </c>
      <c r="D224" t="s">
        <v>14</v>
      </c>
      <c r="E224">
        <v>102</v>
      </c>
    </row>
    <row r="225" spans="1:5" x14ac:dyDescent="0.3">
      <c r="A225" t="s">
        <v>20</v>
      </c>
      <c r="B225">
        <v>1152</v>
      </c>
      <c r="D225" t="s">
        <v>14</v>
      </c>
      <c r="E225">
        <v>86</v>
      </c>
    </row>
    <row r="226" spans="1:5" x14ac:dyDescent="0.3">
      <c r="A226" t="s">
        <v>20</v>
      </c>
      <c r="B226">
        <v>50</v>
      </c>
      <c r="D226" t="s">
        <v>14</v>
      </c>
      <c r="E226">
        <v>253</v>
      </c>
    </row>
    <row r="227" spans="1:5" x14ac:dyDescent="0.3">
      <c r="A227" t="s">
        <v>20</v>
      </c>
      <c r="B227">
        <v>3059</v>
      </c>
      <c r="D227" t="s">
        <v>14</v>
      </c>
      <c r="E227">
        <v>157</v>
      </c>
    </row>
    <row r="228" spans="1:5" x14ac:dyDescent="0.3">
      <c r="A228" t="s">
        <v>20</v>
      </c>
      <c r="B228">
        <v>34</v>
      </c>
      <c r="D228" t="s">
        <v>14</v>
      </c>
      <c r="E228">
        <v>183</v>
      </c>
    </row>
    <row r="229" spans="1:5" x14ac:dyDescent="0.3">
      <c r="A229" t="s">
        <v>20</v>
      </c>
      <c r="B229">
        <v>220</v>
      </c>
      <c r="D229" t="s">
        <v>14</v>
      </c>
      <c r="E229">
        <v>82</v>
      </c>
    </row>
    <row r="230" spans="1:5" x14ac:dyDescent="0.3">
      <c r="A230" t="s">
        <v>20</v>
      </c>
      <c r="B230">
        <v>1604</v>
      </c>
      <c r="D230" t="s">
        <v>14</v>
      </c>
      <c r="E230">
        <v>1</v>
      </c>
    </row>
    <row r="231" spans="1:5" x14ac:dyDescent="0.3">
      <c r="A231" t="s">
        <v>20</v>
      </c>
      <c r="B231">
        <v>454</v>
      </c>
      <c r="D231" t="s">
        <v>14</v>
      </c>
      <c r="E231">
        <v>1198</v>
      </c>
    </row>
    <row r="232" spans="1:5" x14ac:dyDescent="0.3">
      <c r="A232" t="s">
        <v>20</v>
      </c>
      <c r="B232">
        <v>123</v>
      </c>
      <c r="D232" t="s">
        <v>14</v>
      </c>
      <c r="E232">
        <v>648</v>
      </c>
    </row>
    <row r="233" spans="1:5" x14ac:dyDescent="0.3">
      <c r="A233" t="s">
        <v>20</v>
      </c>
      <c r="B233">
        <v>299</v>
      </c>
      <c r="D233" t="s">
        <v>14</v>
      </c>
      <c r="E233">
        <v>64</v>
      </c>
    </row>
    <row r="234" spans="1:5" x14ac:dyDescent="0.3">
      <c r="A234" t="s">
        <v>20</v>
      </c>
      <c r="B234">
        <v>2237</v>
      </c>
      <c r="D234" t="s">
        <v>14</v>
      </c>
      <c r="E234">
        <v>62</v>
      </c>
    </row>
    <row r="235" spans="1:5" x14ac:dyDescent="0.3">
      <c r="A235" t="s">
        <v>20</v>
      </c>
      <c r="B235">
        <v>645</v>
      </c>
      <c r="D235" t="s">
        <v>14</v>
      </c>
      <c r="E235">
        <v>750</v>
      </c>
    </row>
    <row r="236" spans="1:5" x14ac:dyDescent="0.3">
      <c r="A236" t="s">
        <v>20</v>
      </c>
      <c r="B236">
        <v>484</v>
      </c>
      <c r="D236" t="s">
        <v>14</v>
      </c>
      <c r="E236">
        <v>105</v>
      </c>
    </row>
    <row r="237" spans="1:5" x14ac:dyDescent="0.3">
      <c r="A237" t="s">
        <v>20</v>
      </c>
      <c r="B237">
        <v>154</v>
      </c>
      <c r="D237" t="s">
        <v>14</v>
      </c>
      <c r="E237">
        <v>2604</v>
      </c>
    </row>
    <row r="238" spans="1:5" x14ac:dyDescent="0.3">
      <c r="A238" t="s">
        <v>20</v>
      </c>
      <c r="B238">
        <v>82</v>
      </c>
      <c r="D238" t="s">
        <v>14</v>
      </c>
      <c r="E238">
        <v>65</v>
      </c>
    </row>
    <row r="239" spans="1:5" x14ac:dyDescent="0.3">
      <c r="A239" t="s">
        <v>20</v>
      </c>
      <c r="B239">
        <v>134</v>
      </c>
      <c r="D239" t="s">
        <v>14</v>
      </c>
      <c r="E239">
        <v>94</v>
      </c>
    </row>
    <row r="240" spans="1:5" x14ac:dyDescent="0.3">
      <c r="A240" t="s">
        <v>20</v>
      </c>
      <c r="B240">
        <v>5203</v>
      </c>
      <c r="D240" t="s">
        <v>14</v>
      </c>
      <c r="E240">
        <v>257</v>
      </c>
    </row>
    <row r="241" spans="1:5" x14ac:dyDescent="0.3">
      <c r="A241" t="s">
        <v>20</v>
      </c>
      <c r="B241">
        <v>94</v>
      </c>
      <c r="D241" t="s">
        <v>14</v>
      </c>
      <c r="E241">
        <v>2928</v>
      </c>
    </row>
    <row r="242" spans="1:5" x14ac:dyDescent="0.3">
      <c r="A242" t="s">
        <v>20</v>
      </c>
      <c r="B242">
        <v>205</v>
      </c>
      <c r="D242" t="s">
        <v>14</v>
      </c>
      <c r="E242">
        <v>4697</v>
      </c>
    </row>
    <row r="243" spans="1:5" x14ac:dyDescent="0.3">
      <c r="A243" t="s">
        <v>20</v>
      </c>
      <c r="B243">
        <v>92</v>
      </c>
      <c r="D243" t="s">
        <v>14</v>
      </c>
      <c r="E243">
        <v>2915</v>
      </c>
    </row>
    <row r="244" spans="1:5" x14ac:dyDescent="0.3">
      <c r="A244" t="s">
        <v>20</v>
      </c>
      <c r="B244">
        <v>219</v>
      </c>
      <c r="D244" t="s">
        <v>14</v>
      </c>
      <c r="E244">
        <v>18</v>
      </c>
    </row>
    <row r="245" spans="1:5" x14ac:dyDescent="0.3">
      <c r="A245" t="s">
        <v>20</v>
      </c>
      <c r="B245">
        <v>2526</v>
      </c>
      <c r="D245" t="s">
        <v>14</v>
      </c>
      <c r="E245">
        <v>602</v>
      </c>
    </row>
    <row r="246" spans="1:5" x14ac:dyDescent="0.3">
      <c r="A246" t="s">
        <v>20</v>
      </c>
      <c r="B246">
        <v>94</v>
      </c>
      <c r="D246" t="s">
        <v>14</v>
      </c>
      <c r="E246">
        <v>1</v>
      </c>
    </row>
    <row r="247" spans="1:5" x14ac:dyDescent="0.3">
      <c r="A247" t="s">
        <v>20</v>
      </c>
      <c r="B247">
        <v>1713</v>
      </c>
      <c r="D247" t="s">
        <v>14</v>
      </c>
      <c r="E247">
        <v>3868</v>
      </c>
    </row>
    <row r="248" spans="1:5" x14ac:dyDescent="0.3">
      <c r="A248" t="s">
        <v>20</v>
      </c>
      <c r="B248">
        <v>249</v>
      </c>
      <c r="D248" t="s">
        <v>14</v>
      </c>
      <c r="E248">
        <v>504</v>
      </c>
    </row>
    <row r="249" spans="1:5" x14ac:dyDescent="0.3">
      <c r="A249" t="s">
        <v>20</v>
      </c>
      <c r="B249">
        <v>192</v>
      </c>
      <c r="D249" t="s">
        <v>14</v>
      </c>
      <c r="E249">
        <v>14</v>
      </c>
    </row>
    <row r="250" spans="1:5" x14ac:dyDescent="0.3">
      <c r="A250" t="s">
        <v>20</v>
      </c>
      <c r="B250">
        <v>247</v>
      </c>
      <c r="D250" t="s">
        <v>14</v>
      </c>
      <c r="E250">
        <v>750</v>
      </c>
    </row>
    <row r="251" spans="1:5" x14ac:dyDescent="0.3">
      <c r="A251" t="s">
        <v>20</v>
      </c>
      <c r="B251">
        <v>2293</v>
      </c>
      <c r="D251" t="s">
        <v>14</v>
      </c>
      <c r="E251">
        <v>77</v>
      </c>
    </row>
    <row r="252" spans="1:5" x14ac:dyDescent="0.3">
      <c r="A252" t="s">
        <v>20</v>
      </c>
      <c r="B252">
        <v>3131</v>
      </c>
      <c r="D252" t="s">
        <v>14</v>
      </c>
      <c r="E252">
        <v>752</v>
      </c>
    </row>
    <row r="253" spans="1:5" x14ac:dyDescent="0.3">
      <c r="A253" t="s">
        <v>20</v>
      </c>
      <c r="B253">
        <v>143</v>
      </c>
      <c r="D253" t="s">
        <v>14</v>
      </c>
      <c r="E253">
        <v>131</v>
      </c>
    </row>
    <row r="254" spans="1:5" x14ac:dyDescent="0.3">
      <c r="A254" t="s">
        <v>20</v>
      </c>
      <c r="B254">
        <v>296</v>
      </c>
      <c r="D254" t="s">
        <v>14</v>
      </c>
      <c r="E254">
        <v>87</v>
      </c>
    </row>
    <row r="255" spans="1:5" x14ac:dyDescent="0.3">
      <c r="A255" t="s">
        <v>20</v>
      </c>
      <c r="B255">
        <v>170</v>
      </c>
      <c r="D255" t="s">
        <v>14</v>
      </c>
      <c r="E255">
        <v>1063</v>
      </c>
    </row>
    <row r="256" spans="1:5" x14ac:dyDescent="0.3">
      <c r="A256" t="s">
        <v>20</v>
      </c>
      <c r="B256">
        <v>86</v>
      </c>
      <c r="D256" t="s">
        <v>14</v>
      </c>
      <c r="E256">
        <v>76</v>
      </c>
    </row>
    <row r="257" spans="1:5" x14ac:dyDescent="0.3">
      <c r="A257" t="s">
        <v>20</v>
      </c>
      <c r="B257">
        <v>6286</v>
      </c>
      <c r="D257" t="s">
        <v>14</v>
      </c>
      <c r="E257">
        <v>4428</v>
      </c>
    </row>
    <row r="258" spans="1:5" x14ac:dyDescent="0.3">
      <c r="A258" t="s">
        <v>20</v>
      </c>
      <c r="B258">
        <v>3727</v>
      </c>
      <c r="D258" t="s">
        <v>14</v>
      </c>
      <c r="E258">
        <v>58</v>
      </c>
    </row>
    <row r="259" spans="1:5" x14ac:dyDescent="0.3">
      <c r="A259" t="s">
        <v>20</v>
      </c>
      <c r="B259">
        <v>1605</v>
      </c>
      <c r="D259" t="s">
        <v>14</v>
      </c>
      <c r="E259">
        <v>111</v>
      </c>
    </row>
    <row r="260" spans="1:5" x14ac:dyDescent="0.3">
      <c r="A260" t="s">
        <v>20</v>
      </c>
      <c r="B260">
        <v>2120</v>
      </c>
      <c r="D260" t="s">
        <v>14</v>
      </c>
      <c r="E260">
        <v>2955</v>
      </c>
    </row>
    <row r="261" spans="1:5" x14ac:dyDescent="0.3">
      <c r="A261" t="s">
        <v>20</v>
      </c>
      <c r="B261">
        <v>50</v>
      </c>
      <c r="D261" t="s">
        <v>14</v>
      </c>
      <c r="E261">
        <v>1657</v>
      </c>
    </row>
    <row r="262" spans="1:5" x14ac:dyDescent="0.3">
      <c r="A262" t="s">
        <v>20</v>
      </c>
      <c r="B262">
        <v>2080</v>
      </c>
      <c r="D262" t="s">
        <v>14</v>
      </c>
      <c r="E262">
        <v>926</v>
      </c>
    </row>
    <row r="263" spans="1:5" x14ac:dyDescent="0.3">
      <c r="A263" t="s">
        <v>20</v>
      </c>
      <c r="B263">
        <v>2105</v>
      </c>
      <c r="D263" t="s">
        <v>14</v>
      </c>
      <c r="E263">
        <v>77</v>
      </c>
    </row>
    <row r="264" spans="1:5" x14ac:dyDescent="0.3">
      <c r="A264" t="s">
        <v>20</v>
      </c>
      <c r="B264">
        <v>2436</v>
      </c>
      <c r="D264" t="s">
        <v>14</v>
      </c>
      <c r="E264">
        <v>1748</v>
      </c>
    </row>
    <row r="265" spans="1:5" x14ac:dyDescent="0.3">
      <c r="A265" t="s">
        <v>20</v>
      </c>
      <c r="B265">
        <v>80</v>
      </c>
      <c r="D265" t="s">
        <v>14</v>
      </c>
      <c r="E265">
        <v>79</v>
      </c>
    </row>
    <row r="266" spans="1:5" x14ac:dyDescent="0.3">
      <c r="A266" t="s">
        <v>20</v>
      </c>
      <c r="B266">
        <v>42</v>
      </c>
      <c r="D266" t="s">
        <v>14</v>
      </c>
      <c r="E266">
        <v>889</v>
      </c>
    </row>
    <row r="267" spans="1:5" x14ac:dyDescent="0.3">
      <c r="A267" t="s">
        <v>20</v>
      </c>
      <c r="B267">
        <v>139</v>
      </c>
      <c r="D267" t="s">
        <v>14</v>
      </c>
      <c r="E267">
        <v>56</v>
      </c>
    </row>
    <row r="268" spans="1:5" x14ac:dyDescent="0.3">
      <c r="A268" t="s">
        <v>20</v>
      </c>
      <c r="B268">
        <v>159</v>
      </c>
      <c r="D268" t="s">
        <v>14</v>
      </c>
      <c r="E268">
        <v>1</v>
      </c>
    </row>
    <row r="269" spans="1:5" x14ac:dyDescent="0.3">
      <c r="A269" t="s">
        <v>20</v>
      </c>
      <c r="B269">
        <v>381</v>
      </c>
      <c r="D269" t="s">
        <v>14</v>
      </c>
      <c r="E269">
        <v>83</v>
      </c>
    </row>
    <row r="270" spans="1:5" x14ac:dyDescent="0.3">
      <c r="A270" t="s">
        <v>20</v>
      </c>
      <c r="B270">
        <v>194</v>
      </c>
      <c r="D270" t="s">
        <v>14</v>
      </c>
      <c r="E270">
        <v>2025</v>
      </c>
    </row>
    <row r="271" spans="1:5" x14ac:dyDescent="0.3">
      <c r="A271" t="s">
        <v>20</v>
      </c>
      <c r="B271">
        <v>106</v>
      </c>
      <c r="D271" t="s">
        <v>14</v>
      </c>
      <c r="E271">
        <v>14</v>
      </c>
    </row>
    <row r="272" spans="1:5" x14ac:dyDescent="0.3">
      <c r="A272" t="s">
        <v>20</v>
      </c>
      <c r="B272">
        <v>142</v>
      </c>
      <c r="D272" t="s">
        <v>14</v>
      </c>
      <c r="E272">
        <v>656</v>
      </c>
    </row>
    <row r="273" spans="1:5" x14ac:dyDescent="0.3">
      <c r="A273" t="s">
        <v>20</v>
      </c>
      <c r="B273">
        <v>211</v>
      </c>
      <c r="D273" t="s">
        <v>14</v>
      </c>
      <c r="E273">
        <v>1596</v>
      </c>
    </row>
    <row r="274" spans="1:5" x14ac:dyDescent="0.3">
      <c r="A274" t="s">
        <v>20</v>
      </c>
      <c r="B274">
        <v>2756</v>
      </c>
      <c r="D274" t="s">
        <v>14</v>
      </c>
      <c r="E274">
        <v>10</v>
      </c>
    </row>
    <row r="275" spans="1:5" x14ac:dyDescent="0.3">
      <c r="A275" t="s">
        <v>20</v>
      </c>
      <c r="B275">
        <v>173</v>
      </c>
      <c r="D275" t="s">
        <v>14</v>
      </c>
      <c r="E275">
        <v>1121</v>
      </c>
    </row>
    <row r="276" spans="1:5" x14ac:dyDescent="0.3">
      <c r="A276" t="s">
        <v>20</v>
      </c>
      <c r="B276">
        <v>87</v>
      </c>
      <c r="D276" t="s">
        <v>14</v>
      </c>
      <c r="E276">
        <v>15</v>
      </c>
    </row>
    <row r="277" spans="1:5" x14ac:dyDescent="0.3">
      <c r="A277" t="s">
        <v>20</v>
      </c>
      <c r="B277">
        <v>1572</v>
      </c>
      <c r="D277" t="s">
        <v>14</v>
      </c>
      <c r="E277">
        <v>191</v>
      </c>
    </row>
    <row r="278" spans="1:5" x14ac:dyDescent="0.3">
      <c r="A278" t="s">
        <v>20</v>
      </c>
      <c r="B278">
        <v>2346</v>
      </c>
      <c r="D278" t="s">
        <v>14</v>
      </c>
      <c r="E278">
        <v>16</v>
      </c>
    </row>
    <row r="279" spans="1:5" x14ac:dyDescent="0.3">
      <c r="A279" t="s">
        <v>20</v>
      </c>
      <c r="B279">
        <v>115</v>
      </c>
      <c r="D279" t="s">
        <v>14</v>
      </c>
      <c r="E279">
        <v>17</v>
      </c>
    </row>
    <row r="280" spans="1:5" x14ac:dyDescent="0.3">
      <c r="A280" t="s">
        <v>20</v>
      </c>
      <c r="B280">
        <v>85</v>
      </c>
      <c r="D280" t="s">
        <v>14</v>
      </c>
      <c r="E280">
        <v>34</v>
      </c>
    </row>
    <row r="281" spans="1:5" x14ac:dyDescent="0.3">
      <c r="A281" t="s">
        <v>20</v>
      </c>
      <c r="B281">
        <v>144</v>
      </c>
      <c r="D281" t="s">
        <v>14</v>
      </c>
      <c r="E281">
        <v>1</v>
      </c>
    </row>
    <row r="282" spans="1:5" x14ac:dyDescent="0.3">
      <c r="A282" t="s">
        <v>20</v>
      </c>
      <c r="B282">
        <v>2443</v>
      </c>
      <c r="D282" t="s">
        <v>14</v>
      </c>
      <c r="E282">
        <v>1274</v>
      </c>
    </row>
    <row r="283" spans="1:5" x14ac:dyDescent="0.3">
      <c r="A283" t="s">
        <v>20</v>
      </c>
      <c r="B283">
        <v>64</v>
      </c>
      <c r="D283" t="s">
        <v>14</v>
      </c>
      <c r="E283">
        <v>210</v>
      </c>
    </row>
    <row r="284" spans="1:5" x14ac:dyDescent="0.3">
      <c r="A284" t="s">
        <v>20</v>
      </c>
      <c r="B284">
        <v>268</v>
      </c>
      <c r="D284" t="s">
        <v>14</v>
      </c>
      <c r="E284">
        <v>248</v>
      </c>
    </row>
    <row r="285" spans="1:5" x14ac:dyDescent="0.3">
      <c r="A285" t="s">
        <v>20</v>
      </c>
      <c r="B285">
        <v>195</v>
      </c>
      <c r="D285" t="s">
        <v>14</v>
      </c>
      <c r="E285">
        <v>513</v>
      </c>
    </row>
    <row r="286" spans="1:5" x14ac:dyDescent="0.3">
      <c r="A286" t="s">
        <v>20</v>
      </c>
      <c r="B286">
        <v>186</v>
      </c>
      <c r="D286" t="s">
        <v>14</v>
      </c>
      <c r="E286">
        <v>3410</v>
      </c>
    </row>
    <row r="287" spans="1:5" x14ac:dyDescent="0.3">
      <c r="A287" t="s">
        <v>20</v>
      </c>
      <c r="B287">
        <v>460</v>
      </c>
      <c r="D287" t="s">
        <v>14</v>
      </c>
      <c r="E287">
        <v>10</v>
      </c>
    </row>
    <row r="288" spans="1:5" x14ac:dyDescent="0.3">
      <c r="A288" t="s">
        <v>20</v>
      </c>
      <c r="B288">
        <v>2528</v>
      </c>
      <c r="D288" t="s">
        <v>14</v>
      </c>
      <c r="E288">
        <v>2201</v>
      </c>
    </row>
    <row r="289" spans="1:5" x14ac:dyDescent="0.3">
      <c r="A289" t="s">
        <v>20</v>
      </c>
      <c r="B289">
        <v>3657</v>
      </c>
      <c r="D289" t="s">
        <v>14</v>
      </c>
      <c r="E289">
        <v>676</v>
      </c>
    </row>
    <row r="290" spans="1:5" x14ac:dyDescent="0.3">
      <c r="A290" t="s">
        <v>20</v>
      </c>
      <c r="B290">
        <v>131</v>
      </c>
      <c r="D290" t="s">
        <v>14</v>
      </c>
      <c r="E290">
        <v>831</v>
      </c>
    </row>
    <row r="291" spans="1:5" x14ac:dyDescent="0.3">
      <c r="A291" t="s">
        <v>20</v>
      </c>
      <c r="B291">
        <v>239</v>
      </c>
      <c r="D291" t="s">
        <v>14</v>
      </c>
      <c r="E291">
        <v>859</v>
      </c>
    </row>
    <row r="292" spans="1:5" x14ac:dyDescent="0.3">
      <c r="A292" t="s">
        <v>20</v>
      </c>
      <c r="B292">
        <v>78</v>
      </c>
      <c r="D292" t="s">
        <v>14</v>
      </c>
      <c r="E292">
        <v>45</v>
      </c>
    </row>
    <row r="293" spans="1:5" x14ac:dyDescent="0.3">
      <c r="A293" t="s">
        <v>20</v>
      </c>
      <c r="B293">
        <v>1773</v>
      </c>
      <c r="D293" t="s">
        <v>14</v>
      </c>
      <c r="E293">
        <v>6</v>
      </c>
    </row>
    <row r="294" spans="1:5" x14ac:dyDescent="0.3">
      <c r="A294" t="s">
        <v>20</v>
      </c>
      <c r="B294">
        <v>32</v>
      </c>
      <c r="D294" t="s">
        <v>14</v>
      </c>
      <c r="E294">
        <v>7</v>
      </c>
    </row>
    <row r="295" spans="1:5" x14ac:dyDescent="0.3">
      <c r="A295" t="s">
        <v>20</v>
      </c>
      <c r="B295">
        <v>369</v>
      </c>
      <c r="D295" t="s">
        <v>14</v>
      </c>
      <c r="E295">
        <v>31</v>
      </c>
    </row>
    <row r="296" spans="1:5" x14ac:dyDescent="0.3">
      <c r="A296" t="s">
        <v>20</v>
      </c>
      <c r="B296">
        <v>89</v>
      </c>
      <c r="D296" t="s">
        <v>14</v>
      </c>
      <c r="E296">
        <v>78</v>
      </c>
    </row>
    <row r="297" spans="1:5" x14ac:dyDescent="0.3">
      <c r="A297" t="s">
        <v>20</v>
      </c>
      <c r="B297">
        <v>147</v>
      </c>
      <c r="D297" t="s">
        <v>14</v>
      </c>
      <c r="E297">
        <v>1225</v>
      </c>
    </row>
    <row r="298" spans="1:5" x14ac:dyDescent="0.3">
      <c r="A298" t="s">
        <v>20</v>
      </c>
      <c r="B298">
        <v>126</v>
      </c>
      <c r="D298" t="s">
        <v>14</v>
      </c>
      <c r="E298">
        <v>1</v>
      </c>
    </row>
    <row r="299" spans="1:5" x14ac:dyDescent="0.3">
      <c r="A299" t="s">
        <v>20</v>
      </c>
      <c r="B299">
        <v>2218</v>
      </c>
      <c r="D299" t="s">
        <v>14</v>
      </c>
      <c r="E299">
        <v>67</v>
      </c>
    </row>
    <row r="300" spans="1:5" x14ac:dyDescent="0.3">
      <c r="A300" t="s">
        <v>20</v>
      </c>
      <c r="B300">
        <v>202</v>
      </c>
      <c r="D300" t="s">
        <v>14</v>
      </c>
      <c r="E300">
        <v>19</v>
      </c>
    </row>
    <row r="301" spans="1:5" x14ac:dyDescent="0.3">
      <c r="A301" t="s">
        <v>20</v>
      </c>
      <c r="B301">
        <v>140</v>
      </c>
      <c r="D301" t="s">
        <v>14</v>
      </c>
      <c r="E301">
        <v>2108</v>
      </c>
    </row>
    <row r="302" spans="1:5" x14ac:dyDescent="0.3">
      <c r="A302" t="s">
        <v>20</v>
      </c>
      <c r="B302">
        <v>1052</v>
      </c>
      <c r="D302" t="s">
        <v>14</v>
      </c>
      <c r="E302">
        <v>679</v>
      </c>
    </row>
    <row r="303" spans="1:5" x14ac:dyDescent="0.3">
      <c r="A303" t="s">
        <v>20</v>
      </c>
      <c r="B303">
        <v>247</v>
      </c>
      <c r="D303" t="s">
        <v>14</v>
      </c>
      <c r="E303">
        <v>36</v>
      </c>
    </row>
    <row r="304" spans="1:5" x14ac:dyDescent="0.3">
      <c r="A304" t="s">
        <v>20</v>
      </c>
      <c r="B304">
        <v>84</v>
      </c>
      <c r="D304" t="s">
        <v>14</v>
      </c>
      <c r="E304">
        <v>47</v>
      </c>
    </row>
    <row r="305" spans="1:5" x14ac:dyDescent="0.3">
      <c r="A305" t="s">
        <v>20</v>
      </c>
      <c r="B305">
        <v>88</v>
      </c>
      <c r="D305" t="s">
        <v>14</v>
      </c>
      <c r="E305">
        <v>70</v>
      </c>
    </row>
    <row r="306" spans="1:5" x14ac:dyDescent="0.3">
      <c r="A306" t="s">
        <v>20</v>
      </c>
      <c r="B306">
        <v>156</v>
      </c>
      <c r="D306" t="s">
        <v>14</v>
      </c>
      <c r="E306">
        <v>154</v>
      </c>
    </row>
    <row r="307" spans="1:5" x14ac:dyDescent="0.3">
      <c r="A307" t="s">
        <v>20</v>
      </c>
      <c r="B307">
        <v>2985</v>
      </c>
      <c r="D307" t="s">
        <v>14</v>
      </c>
      <c r="E307">
        <v>22</v>
      </c>
    </row>
    <row r="308" spans="1:5" x14ac:dyDescent="0.3">
      <c r="A308" t="s">
        <v>20</v>
      </c>
      <c r="B308">
        <v>762</v>
      </c>
      <c r="D308" t="s">
        <v>14</v>
      </c>
      <c r="E308">
        <v>1758</v>
      </c>
    </row>
    <row r="309" spans="1:5" x14ac:dyDescent="0.3">
      <c r="A309" t="s">
        <v>20</v>
      </c>
      <c r="B309">
        <v>554</v>
      </c>
      <c r="D309" t="s">
        <v>14</v>
      </c>
      <c r="E309">
        <v>94</v>
      </c>
    </row>
    <row r="310" spans="1:5" x14ac:dyDescent="0.3">
      <c r="A310" t="s">
        <v>20</v>
      </c>
      <c r="B310">
        <v>135</v>
      </c>
      <c r="D310" t="s">
        <v>14</v>
      </c>
      <c r="E310">
        <v>33</v>
      </c>
    </row>
    <row r="311" spans="1:5" x14ac:dyDescent="0.3">
      <c r="A311" t="s">
        <v>20</v>
      </c>
      <c r="B311">
        <v>122</v>
      </c>
      <c r="D311" t="s">
        <v>14</v>
      </c>
      <c r="E311">
        <v>1</v>
      </c>
    </row>
    <row r="312" spans="1:5" x14ac:dyDescent="0.3">
      <c r="A312" t="s">
        <v>20</v>
      </c>
      <c r="B312">
        <v>221</v>
      </c>
      <c r="D312" t="s">
        <v>14</v>
      </c>
      <c r="E312">
        <v>31</v>
      </c>
    </row>
    <row r="313" spans="1:5" x14ac:dyDescent="0.3">
      <c r="A313" t="s">
        <v>20</v>
      </c>
      <c r="B313">
        <v>126</v>
      </c>
      <c r="D313" t="s">
        <v>14</v>
      </c>
      <c r="E313">
        <v>35</v>
      </c>
    </row>
    <row r="314" spans="1:5" x14ac:dyDescent="0.3">
      <c r="A314" t="s">
        <v>20</v>
      </c>
      <c r="B314">
        <v>1022</v>
      </c>
      <c r="D314" t="s">
        <v>14</v>
      </c>
      <c r="E314">
        <v>63</v>
      </c>
    </row>
    <row r="315" spans="1:5" x14ac:dyDescent="0.3">
      <c r="A315" t="s">
        <v>20</v>
      </c>
      <c r="B315">
        <v>3177</v>
      </c>
      <c r="D315" t="s">
        <v>14</v>
      </c>
      <c r="E315">
        <v>526</v>
      </c>
    </row>
    <row r="316" spans="1:5" x14ac:dyDescent="0.3">
      <c r="A316" t="s">
        <v>20</v>
      </c>
      <c r="B316">
        <v>198</v>
      </c>
      <c r="D316" t="s">
        <v>14</v>
      </c>
      <c r="E316">
        <v>121</v>
      </c>
    </row>
    <row r="317" spans="1:5" x14ac:dyDescent="0.3">
      <c r="A317" t="s">
        <v>20</v>
      </c>
      <c r="B317">
        <v>85</v>
      </c>
      <c r="D317" t="s">
        <v>14</v>
      </c>
      <c r="E317">
        <v>67</v>
      </c>
    </row>
    <row r="318" spans="1:5" x14ac:dyDescent="0.3">
      <c r="A318" t="s">
        <v>20</v>
      </c>
      <c r="B318">
        <v>3596</v>
      </c>
      <c r="D318" t="s">
        <v>14</v>
      </c>
      <c r="E318">
        <v>57</v>
      </c>
    </row>
    <row r="319" spans="1:5" x14ac:dyDescent="0.3">
      <c r="A319" t="s">
        <v>20</v>
      </c>
      <c r="B319">
        <v>244</v>
      </c>
      <c r="D319" t="s">
        <v>14</v>
      </c>
      <c r="E319">
        <v>1229</v>
      </c>
    </row>
    <row r="320" spans="1:5" x14ac:dyDescent="0.3">
      <c r="A320" t="s">
        <v>20</v>
      </c>
      <c r="B320">
        <v>5180</v>
      </c>
      <c r="D320" t="s">
        <v>14</v>
      </c>
      <c r="E320">
        <v>12</v>
      </c>
    </row>
    <row r="321" spans="1:5" x14ac:dyDescent="0.3">
      <c r="A321" t="s">
        <v>20</v>
      </c>
      <c r="B321">
        <v>589</v>
      </c>
      <c r="D321" t="s">
        <v>14</v>
      </c>
      <c r="E321">
        <v>452</v>
      </c>
    </row>
    <row r="322" spans="1:5" x14ac:dyDescent="0.3">
      <c r="A322" t="s">
        <v>20</v>
      </c>
      <c r="B322">
        <v>2725</v>
      </c>
      <c r="D322" t="s">
        <v>14</v>
      </c>
      <c r="E322">
        <v>1886</v>
      </c>
    </row>
    <row r="323" spans="1:5" x14ac:dyDescent="0.3">
      <c r="A323" t="s">
        <v>20</v>
      </c>
      <c r="B323">
        <v>300</v>
      </c>
      <c r="D323" t="s">
        <v>14</v>
      </c>
      <c r="E323">
        <v>1825</v>
      </c>
    </row>
    <row r="324" spans="1:5" x14ac:dyDescent="0.3">
      <c r="A324" t="s">
        <v>20</v>
      </c>
      <c r="B324">
        <v>144</v>
      </c>
      <c r="D324" t="s">
        <v>14</v>
      </c>
      <c r="E324">
        <v>31</v>
      </c>
    </row>
    <row r="325" spans="1:5" x14ac:dyDescent="0.3">
      <c r="A325" t="s">
        <v>20</v>
      </c>
      <c r="B325">
        <v>87</v>
      </c>
      <c r="D325" t="s">
        <v>14</v>
      </c>
      <c r="E325">
        <v>107</v>
      </c>
    </row>
    <row r="326" spans="1:5" x14ac:dyDescent="0.3">
      <c r="A326" t="s">
        <v>20</v>
      </c>
      <c r="B326">
        <v>3116</v>
      </c>
      <c r="D326" t="s">
        <v>14</v>
      </c>
      <c r="E326">
        <v>27</v>
      </c>
    </row>
    <row r="327" spans="1:5" x14ac:dyDescent="0.3">
      <c r="A327" t="s">
        <v>20</v>
      </c>
      <c r="B327">
        <v>909</v>
      </c>
      <c r="D327" t="s">
        <v>14</v>
      </c>
      <c r="E327">
        <v>1221</v>
      </c>
    </row>
    <row r="328" spans="1:5" x14ac:dyDescent="0.3">
      <c r="A328" t="s">
        <v>20</v>
      </c>
      <c r="B328">
        <v>1613</v>
      </c>
      <c r="D328" t="s">
        <v>14</v>
      </c>
      <c r="E328">
        <v>1</v>
      </c>
    </row>
    <row r="329" spans="1:5" x14ac:dyDescent="0.3">
      <c r="A329" t="s">
        <v>20</v>
      </c>
      <c r="B329">
        <v>136</v>
      </c>
      <c r="D329" t="s">
        <v>14</v>
      </c>
      <c r="E329">
        <v>16</v>
      </c>
    </row>
    <row r="330" spans="1:5" x14ac:dyDescent="0.3">
      <c r="A330" t="s">
        <v>20</v>
      </c>
      <c r="B330">
        <v>130</v>
      </c>
      <c r="D330" t="s">
        <v>14</v>
      </c>
      <c r="E330">
        <v>41</v>
      </c>
    </row>
    <row r="331" spans="1:5" x14ac:dyDescent="0.3">
      <c r="A331" t="s">
        <v>20</v>
      </c>
      <c r="B331">
        <v>102</v>
      </c>
      <c r="D331" t="s">
        <v>14</v>
      </c>
      <c r="E331">
        <v>523</v>
      </c>
    </row>
    <row r="332" spans="1:5" x14ac:dyDescent="0.3">
      <c r="A332" t="s">
        <v>20</v>
      </c>
      <c r="B332">
        <v>4006</v>
      </c>
      <c r="D332" t="s">
        <v>14</v>
      </c>
      <c r="E332">
        <v>141</v>
      </c>
    </row>
    <row r="333" spans="1:5" x14ac:dyDescent="0.3">
      <c r="A333" t="s">
        <v>20</v>
      </c>
      <c r="B333">
        <v>1629</v>
      </c>
      <c r="D333" t="s">
        <v>14</v>
      </c>
      <c r="E333">
        <v>52</v>
      </c>
    </row>
    <row r="334" spans="1:5" x14ac:dyDescent="0.3">
      <c r="A334" t="s">
        <v>20</v>
      </c>
      <c r="B334">
        <v>2188</v>
      </c>
      <c r="D334" t="s">
        <v>14</v>
      </c>
      <c r="E334">
        <v>225</v>
      </c>
    </row>
    <row r="335" spans="1:5" x14ac:dyDescent="0.3">
      <c r="A335" t="s">
        <v>20</v>
      </c>
      <c r="B335">
        <v>2409</v>
      </c>
      <c r="D335" t="s">
        <v>14</v>
      </c>
      <c r="E335">
        <v>38</v>
      </c>
    </row>
    <row r="336" spans="1:5" x14ac:dyDescent="0.3">
      <c r="A336" t="s">
        <v>20</v>
      </c>
      <c r="B336">
        <v>194</v>
      </c>
      <c r="D336" t="s">
        <v>14</v>
      </c>
      <c r="E336">
        <v>15</v>
      </c>
    </row>
    <row r="337" spans="1:5" x14ac:dyDescent="0.3">
      <c r="A337" t="s">
        <v>20</v>
      </c>
      <c r="B337">
        <v>1140</v>
      </c>
      <c r="D337" t="s">
        <v>14</v>
      </c>
      <c r="E337">
        <v>37</v>
      </c>
    </row>
    <row r="338" spans="1:5" x14ac:dyDescent="0.3">
      <c r="A338" t="s">
        <v>20</v>
      </c>
      <c r="B338">
        <v>102</v>
      </c>
      <c r="D338" t="s">
        <v>14</v>
      </c>
      <c r="E338">
        <v>112</v>
      </c>
    </row>
    <row r="339" spans="1:5" x14ac:dyDescent="0.3">
      <c r="A339" t="s">
        <v>20</v>
      </c>
      <c r="B339">
        <v>2857</v>
      </c>
      <c r="D339" t="s">
        <v>14</v>
      </c>
      <c r="E339">
        <v>21</v>
      </c>
    </row>
    <row r="340" spans="1:5" x14ac:dyDescent="0.3">
      <c r="A340" t="s">
        <v>20</v>
      </c>
      <c r="B340">
        <v>107</v>
      </c>
      <c r="D340" t="s">
        <v>14</v>
      </c>
      <c r="E340">
        <v>67</v>
      </c>
    </row>
    <row r="341" spans="1:5" x14ac:dyDescent="0.3">
      <c r="A341" t="s">
        <v>20</v>
      </c>
      <c r="B341">
        <v>160</v>
      </c>
      <c r="D341" t="s">
        <v>14</v>
      </c>
      <c r="E341">
        <v>78</v>
      </c>
    </row>
    <row r="342" spans="1:5" x14ac:dyDescent="0.3">
      <c r="A342" t="s">
        <v>20</v>
      </c>
      <c r="B342">
        <v>2230</v>
      </c>
      <c r="D342" t="s">
        <v>14</v>
      </c>
      <c r="E342">
        <v>67</v>
      </c>
    </row>
    <row r="343" spans="1:5" x14ac:dyDescent="0.3">
      <c r="A343" t="s">
        <v>20</v>
      </c>
      <c r="B343">
        <v>316</v>
      </c>
      <c r="D343" t="s">
        <v>14</v>
      </c>
      <c r="E343">
        <v>263</v>
      </c>
    </row>
    <row r="344" spans="1:5" x14ac:dyDescent="0.3">
      <c r="A344" t="s">
        <v>20</v>
      </c>
      <c r="B344">
        <v>117</v>
      </c>
      <c r="D344" t="s">
        <v>14</v>
      </c>
      <c r="E344">
        <v>1691</v>
      </c>
    </row>
    <row r="345" spans="1:5" x14ac:dyDescent="0.3">
      <c r="A345" t="s">
        <v>20</v>
      </c>
      <c r="B345">
        <v>6406</v>
      </c>
      <c r="D345" t="s">
        <v>14</v>
      </c>
      <c r="E345">
        <v>181</v>
      </c>
    </row>
    <row r="346" spans="1:5" x14ac:dyDescent="0.3">
      <c r="A346" t="s">
        <v>20</v>
      </c>
      <c r="B346">
        <v>192</v>
      </c>
      <c r="D346" t="s">
        <v>14</v>
      </c>
      <c r="E346">
        <v>13</v>
      </c>
    </row>
    <row r="347" spans="1:5" x14ac:dyDescent="0.3">
      <c r="A347" t="s">
        <v>20</v>
      </c>
      <c r="B347">
        <v>26</v>
      </c>
      <c r="D347" t="s">
        <v>14</v>
      </c>
      <c r="E347">
        <v>1</v>
      </c>
    </row>
    <row r="348" spans="1:5" x14ac:dyDescent="0.3">
      <c r="A348" t="s">
        <v>20</v>
      </c>
      <c r="B348">
        <v>723</v>
      </c>
      <c r="D348" t="s">
        <v>14</v>
      </c>
      <c r="E348">
        <v>21</v>
      </c>
    </row>
    <row r="349" spans="1:5" x14ac:dyDescent="0.3">
      <c r="A349" t="s">
        <v>20</v>
      </c>
      <c r="B349">
        <v>170</v>
      </c>
      <c r="D349" t="s">
        <v>14</v>
      </c>
      <c r="E349">
        <v>830</v>
      </c>
    </row>
    <row r="350" spans="1:5" x14ac:dyDescent="0.3">
      <c r="A350" t="s">
        <v>20</v>
      </c>
      <c r="B350">
        <v>238</v>
      </c>
      <c r="D350" t="s">
        <v>14</v>
      </c>
      <c r="E350">
        <v>130</v>
      </c>
    </row>
    <row r="351" spans="1:5" x14ac:dyDescent="0.3">
      <c r="A351" t="s">
        <v>20</v>
      </c>
      <c r="B351">
        <v>55</v>
      </c>
      <c r="D351" t="s">
        <v>14</v>
      </c>
      <c r="E351">
        <v>55</v>
      </c>
    </row>
    <row r="352" spans="1:5" x14ac:dyDescent="0.3">
      <c r="A352" t="s">
        <v>20</v>
      </c>
      <c r="B352">
        <v>128</v>
      </c>
      <c r="D352" t="s">
        <v>14</v>
      </c>
      <c r="E352">
        <v>114</v>
      </c>
    </row>
    <row r="353" spans="1:5" x14ac:dyDescent="0.3">
      <c r="A353" t="s">
        <v>20</v>
      </c>
      <c r="B353">
        <v>2144</v>
      </c>
      <c r="D353" t="s">
        <v>14</v>
      </c>
      <c r="E353">
        <v>594</v>
      </c>
    </row>
    <row r="354" spans="1:5" x14ac:dyDescent="0.3">
      <c r="A354" t="s">
        <v>20</v>
      </c>
      <c r="B354">
        <v>2693</v>
      </c>
      <c r="D354" t="s">
        <v>14</v>
      </c>
      <c r="E354">
        <v>24</v>
      </c>
    </row>
    <row r="355" spans="1:5" x14ac:dyDescent="0.3">
      <c r="A355" t="s">
        <v>20</v>
      </c>
      <c r="B355">
        <v>432</v>
      </c>
      <c r="D355" t="s">
        <v>14</v>
      </c>
      <c r="E355">
        <v>252</v>
      </c>
    </row>
    <row r="356" spans="1:5" x14ac:dyDescent="0.3">
      <c r="A356" t="s">
        <v>20</v>
      </c>
      <c r="B356">
        <v>189</v>
      </c>
      <c r="D356" t="s">
        <v>14</v>
      </c>
      <c r="E356">
        <v>67</v>
      </c>
    </row>
    <row r="357" spans="1:5" x14ac:dyDescent="0.3">
      <c r="A357" t="s">
        <v>20</v>
      </c>
      <c r="B357">
        <v>154</v>
      </c>
      <c r="D357" t="s">
        <v>14</v>
      </c>
      <c r="E357">
        <v>742</v>
      </c>
    </row>
    <row r="358" spans="1:5" x14ac:dyDescent="0.3">
      <c r="A358" t="s">
        <v>20</v>
      </c>
      <c r="B358">
        <v>96</v>
      </c>
      <c r="D358" t="s">
        <v>14</v>
      </c>
      <c r="E358">
        <v>75</v>
      </c>
    </row>
    <row r="359" spans="1:5" x14ac:dyDescent="0.3">
      <c r="A359" t="s">
        <v>20</v>
      </c>
      <c r="B359">
        <v>3063</v>
      </c>
      <c r="D359" t="s">
        <v>14</v>
      </c>
      <c r="E359">
        <v>4405</v>
      </c>
    </row>
    <row r="360" spans="1:5" x14ac:dyDescent="0.3">
      <c r="A360" t="s">
        <v>20</v>
      </c>
      <c r="B360">
        <v>2266</v>
      </c>
      <c r="D360" t="s">
        <v>14</v>
      </c>
      <c r="E360">
        <v>92</v>
      </c>
    </row>
    <row r="361" spans="1:5" x14ac:dyDescent="0.3">
      <c r="A361" t="s">
        <v>20</v>
      </c>
      <c r="B361">
        <v>194</v>
      </c>
      <c r="D361" t="s">
        <v>14</v>
      </c>
      <c r="E361">
        <v>64</v>
      </c>
    </row>
    <row r="362" spans="1:5" x14ac:dyDescent="0.3">
      <c r="A362" t="s">
        <v>20</v>
      </c>
      <c r="B362">
        <v>129</v>
      </c>
      <c r="D362" t="s">
        <v>14</v>
      </c>
      <c r="E362">
        <v>64</v>
      </c>
    </row>
    <row r="363" spans="1:5" x14ac:dyDescent="0.3">
      <c r="A363" t="s">
        <v>20</v>
      </c>
      <c r="B363">
        <v>375</v>
      </c>
      <c r="D363" t="s">
        <v>14</v>
      </c>
      <c r="E363">
        <v>842</v>
      </c>
    </row>
    <row r="364" spans="1:5" x14ac:dyDescent="0.3">
      <c r="A364" t="s">
        <v>20</v>
      </c>
      <c r="B364">
        <v>409</v>
      </c>
      <c r="D364" t="s">
        <v>14</v>
      </c>
      <c r="E364">
        <v>112</v>
      </c>
    </row>
    <row r="365" spans="1:5" x14ac:dyDescent="0.3">
      <c r="A365" t="s">
        <v>20</v>
      </c>
      <c r="B365">
        <v>234</v>
      </c>
      <c r="D365" t="s">
        <v>14</v>
      </c>
      <c r="E365">
        <v>374</v>
      </c>
    </row>
    <row r="366" spans="1:5" x14ac:dyDescent="0.3">
      <c r="A366" t="s">
        <v>20</v>
      </c>
      <c r="B366">
        <v>3016</v>
      </c>
    </row>
    <row r="367" spans="1:5" x14ac:dyDescent="0.3">
      <c r="A367" t="s">
        <v>20</v>
      </c>
      <c r="B367">
        <v>264</v>
      </c>
    </row>
    <row r="368" spans="1:5" x14ac:dyDescent="0.3">
      <c r="A368" t="s">
        <v>20</v>
      </c>
      <c r="B368">
        <v>272</v>
      </c>
    </row>
    <row r="369" spans="1:2" x14ac:dyDescent="0.3">
      <c r="A369" t="s">
        <v>20</v>
      </c>
      <c r="B369">
        <v>419</v>
      </c>
    </row>
    <row r="370" spans="1:2" x14ac:dyDescent="0.3">
      <c r="A370" t="s">
        <v>20</v>
      </c>
      <c r="B370">
        <v>1621</v>
      </c>
    </row>
    <row r="371" spans="1:2" x14ac:dyDescent="0.3">
      <c r="A371" t="s">
        <v>20</v>
      </c>
      <c r="B371">
        <v>1101</v>
      </c>
    </row>
    <row r="372" spans="1:2" x14ac:dyDescent="0.3">
      <c r="A372" t="s">
        <v>20</v>
      </c>
      <c r="B372">
        <v>1073</v>
      </c>
    </row>
    <row r="373" spans="1:2" x14ac:dyDescent="0.3">
      <c r="A373" t="s">
        <v>20</v>
      </c>
      <c r="B373">
        <v>331</v>
      </c>
    </row>
    <row r="374" spans="1:2" x14ac:dyDescent="0.3">
      <c r="A374" t="s">
        <v>20</v>
      </c>
      <c r="B374">
        <v>1170</v>
      </c>
    </row>
    <row r="375" spans="1:2" x14ac:dyDescent="0.3">
      <c r="A375" t="s">
        <v>20</v>
      </c>
      <c r="B375">
        <v>363</v>
      </c>
    </row>
    <row r="376" spans="1:2" x14ac:dyDescent="0.3">
      <c r="A376" t="s">
        <v>20</v>
      </c>
      <c r="B376">
        <v>103</v>
      </c>
    </row>
    <row r="377" spans="1:2" x14ac:dyDescent="0.3">
      <c r="A377" t="s">
        <v>20</v>
      </c>
      <c r="B377">
        <v>147</v>
      </c>
    </row>
    <row r="378" spans="1:2" x14ac:dyDescent="0.3">
      <c r="A378" t="s">
        <v>20</v>
      </c>
      <c r="B378">
        <v>110</v>
      </c>
    </row>
    <row r="379" spans="1:2" x14ac:dyDescent="0.3">
      <c r="A379" t="s">
        <v>20</v>
      </c>
      <c r="B379">
        <v>134</v>
      </c>
    </row>
    <row r="380" spans="1:2" x14ac:dyDescent="0.3">
      <c r="A380" t="s">
        <v>20</v>
      </c>
      <c r="B380">
        <v>269</v>
      </c>
    </row>
    <row r="381" spans="1:2" x14ac:dyDescent="0.3">
      <c r="A381" t="s">
        <v>20</v>
      </c>
      <c r="B381">
        <v>175</v>
      </c>
    </row>
    <row r="382" spans="1:2" x14ac:dyDescent="0.3">
      <c r="A382" t="s">
        <v>20</v>
      </c>
      <c r="B382">
        <v>69</v>
      </c>
    </row>
    <row r="383" spans="1:2" x14ac:dyDescent="0.3">
      <c r="A383" t="s">
        <v>20</v>
      </c>
      <c r="B383">
        <v>190</v>
      </c>
    </row>
    <row r="384" spans="1:2" x14ac:dyDescent="0.3">
      <c r="A384" t="s">
        <v>20</v>
      </c>
      <c r="B384">
        <v>237</v>
      </c>
    </row>
    <row r="385" spans="1:2" x14ac:dyDescent="0.3">
      <c r="A385" t="s">
        <v>20</v>
      </c>
      <c r="B385">
        <v>196</v>
      </c>
    </row>
    <row r="386" spans="1:2" x14ac:dyDescent="0.3">
      <c r="A386" t="s">
        <v>20</v>
      </c>
      <c r="B386">
        <v>7295</v>
      </c>
    </row>
    <row r="387" spans="1:2" x14ac:dyDescent="0.3">
      <c r="A387" t="s">
        <v>20</v>
      </c>
      <c r="B387">
        <v>2893</v>
      </c>
    </row>
    <row r="388" spans="1:2" x14ac:dyDescent="0.3">
      <c r="A388" t="s">
        <v>20</v>
      </c>
      <c r="B388">
        <v>820</v>
      </c>
    </row>
    <row r="389" spans="1:2" x14ac:dyDescent="0.3">
      <c r="A389" t="s">
        <v>20</v>
      </c>
      <c r="B389">
        <v>2038</v>
      </c>
    </row>
    <row r="390" spans="1:2" x14ac:dyDescent="0.3">
      <c r="A390" t="s">
        <v>20</v>
      </c>
      <c r="B390">
        <v>116</v>
      </c>
    </row>
    <row r="391" spans="1:2" x14ac:dyDescent="0.3">
      <c r="A391" t="s">
        <v>20</v>
      </c>
      <c r="B391">
        <v>1345</v>
      </c>
    </row>
    <row r="392" spans="1:2" x14ac:dyDescent="0.3">
      <c r="A392" t="s">
        <v>20</v>
      </c>
      <c r="B392">
        <v>168</v>
      </c>
    </row>
    <row r="393" spans="1:2" x14ac:dyDescent="0.3">
      <c r="A393" t="s">
        <v>20</v>
      </c>
      <c r="B393">
        <v>137</v>
      </c>
    </row>
    <row r="394" spans="1:2" x14ac:dyDescent="0.3">
      <c r="A394" t="s">
        <v>20</v>
      </c>
      <c r="B394">
        <v>186</v>
      </c>
    </row>
    <row r="395" spans="1:2" x14ac:dyDescent="0.3">
      <c r="A395" t="s">
        <v>20</v>
      </c>
      <c r="B395">
        <v>125</v>
      </c>
    </row>
    <row r="396" spans="1:2" x14ac:dyDescent="0.3">
      <c r="A396" t="s">
        <v>20</v>
      </c>
      <c r="B396">
        <v>202</v>
      </c>
    </row>
    <row r="397" spans="1:2" x14ac:dyDescent="0.3">
      <c r="A397" t="s">
        <v>20</v>
      </c>
      <c r="B397">
        <v>103</v>
      </c>
    </row>
    <row r="398" spans="1:2" x14ac:dyDescent="0.3">
      <c r="A398" t="s">
        <v>20</v>
      </c>
      <c r="B398">
        <v>1785</v>
      </c>
    </row>
    <row r="399" spans="1:2" x14ac:dyDescent="0.3">
      <c r="A399" t="s">
        <v>20</v>
      </c>
      <c r="B399">
        <v>157</v>
      </c>
    </row>
    <row r="400" spans="1:2" x14ac:dyDescent="0.3">
      <c r="A400" t="s">
        <v>20</v>
      </c>
      <c r="B400">
        <v>555</v>
      </c>
    </row>
    <row r="401" spans="1:2" x14ac:dyDescent="0.3">
      <c r="A401" t="s">
        <v>20</v>
      </c>
      <c r="B401">
        <v>297</v>
      </c>
    </row>
    <row r="402" spans="1:2" x14ac:dyDescent="0.3">
      <c r="A402" t="s">
        <v>20</v>
      </c>
      <c r="B402">
        <v>123</v>
      </c>
    </row>
    <row r="403" spans="1:2" x14ac:dyDescent="0.3">
      <c r="A403" t="s">
        <v>20</v>
      </c>
      <c r="B403">
        <v>3036</v>
      </c>
    </row>
    <row r="404" spans="1:2" x14ac:dyDescent="0.3">
      <c r="A404" t="s">
        <v>20</v>
      </c>
      <c r="B404">
        <v>144</v>
      </c>
    </row>
    <row r="405" spans="1:2" x14ac:dyDescent="0.3">
      <c r="A405" t="s">
        <v>20</v>
      </c>
      <c r="B405">
        <v>121</v>
      </c>
    </row>
    <row r="406" spans="1:2" x14ac:dyDescent="0.3">
      <c r="A406" t="s">
        <v>20</v>
      </c>
      <c r="B406">
        <v>181</v>
      </c>
    </row>
    <row r="407" spans="1:2" x14ac:dyDescent="0.3">
      <c r="A407" t="s">
        <v>20</v>
      </c>
      <c r="B407">
        <v>122</v>
      </c>
    </row>
    <row r="408" spans="1:2" x14ac:dyDescent="0.3">
      <c r="A408" t="s">
        <v>20</v>
      </c>
      <c r="B408">
        <v>1071</v>
      </c>
    </row>
    <row r="409" spans="1:2" x14ac:dyDescent="0.3">
      <c r="A409" t="s">
        <v>20</v>
      </c>
      <c r="B409">
        <v>980</v>
      </c>
    </row>
    <row r="410" spans="1:2" x14ac:dyDescent="0.3">
      <c r="A410" t="s">
        <v>20</v>
      </c>
      <c r="B410">
        <v>536</v>
      </c>
    </row>
    <row r="411" spans="1:2" x14ac:dyDescent="0.3">
      <c r="A411" t="s">
        <v>20</v>
      </c>
      <c r="B411">
        <v>1991</v>
      </c>
    </row>
    <row r="412" spans="1:2" x14ac:dyDescent="0.3">
      <c r="A412" t="s">
        <v>20</v>
      </c>
      <c r="B412">
        <v>180</v>
      </c>
    </row>
    <row r="413" spans="1:2" x14ac:dyDescent="0.3">
      <c r="A413" t="s">
        <v>20</v>
      </c>
      <c r="B413">
        <v>130</v>
      </c>
    </row>
    <row r="414" spans="1:2" x14ac:dyDescent="0.3">
      <c r="A414" t="s">
        <v>20</v>
      </c>
      <c r="B414">
        <v>122</v>
      </c>
    </row>
    <row r="415" spans="1:2" x14ac:dyDescent="0.3">
      <c r="A415" t="s">
        <v>20</v>
      </c>
      <c r="B415">
        <v>140</v>
      </c>
    </row>
    <row r="416" spans="1:2" x14ac:dyDescent="0.3">
      <c r="A416" t="s">
        <v>20</v>
      </c>
      <c r="B416">
        <v>3388</v>
      </c>
    </row>
    <row r="417" spans="1:2" x14ac:dyDescent="0.3">
      <c r="A417" t="s">
        <v>20</v>
      </c>
      <c r="B417">
        <v>280</v>
      </c>
    </row>
    <row r="418" spans="1:2" x14ac:dyDescent="0.3">
      <c r="A418" t="s">
        <v>20</v>
      </c>
      <c r="B418">
        <v>366</v>
      </c>
    </row>
    <row r="419" spans="1:2" x14ac:dyDescent="0.3">
      <c r="A419" t="s">
        <v>20</v>
      </c>
      <c r="B419">
        <v>270</v>
      </c>
    </row>
    <row r="420" spans="1:2" x14ac:dyDescent="0.3">
      <c r="A420" t="s">
        <v>20</v>
      </c>
      <c r="B420">
        <v>137</v>
      </c>
    </row>
    <row r="421" spans="1:2" x14ac:dyDescent="0.3">
      <c r="A421" t="s">
        <v>20</v>
      </c>
      <c r="B421">
        <v>3205</v>
      </c>
    </row>
    <row r="422" spans="1:2" x14ac:dyDescent="0.3">
      <c r="A422" t="s">
        <v>20</v>
      </c>
      <c r="B422">
        <v>288</v>
      </c>
    </row>
    <row r="423" spans="1:2" x14ac:dyDescent="0.3">
      <c r="A423" t="s">
        <v>20</v>
      </c>
      <c r="B423">
        <v>148</v>
      </c>
    </row>
    <row r="424" spans="1:2" x14ac:dyDescent="0.3">
      <c r="A424" t="s">
        <v>20</v>
      </c>
      <c r="B424">
        <v>114</v>
      </c>
    </row>
    <row r="425" spans="1:2" x14ac:dyDescent="0.3">
      <c r="A425" t="s">
        <v>20</v>
      </c>
      <c r="B425">
        <v>1518</v>
      </c>
    </row>
    <row r="426" spans="1:2" x14ac:dyDescent="0.3">
      <c r="A426" t="s">
        <v>20</v>
      </c>
      <c r="B426">
        <v>166</v>
      </c>
    </row>
    <row r="427" spans="1:2" x14ac:dyDescent="0.3">
      <c r="A427" t="s">
        <v>20</v>
      </c>
      <c r="B427">
        <v>100</v>
      </c>
    </row>
    <row r="428" spans="1:2" x14ac:dyDescent="0.3">
      <c r="A428" t="s">
        <v>20</v>
      </c>
      <c r="B428">
        <v>235</v>
      </c>
    </row>
    <row r="429" spans="1:2" x14ac:dyDescent="0.3">
      <c r="A429" t="s">
        <v>20</v>
      </c>
      <c r="B429">
        <v>148</v>
      </c>
    </row>
    <row r="430" spans="1:2" x14ac:dyDescent="0.3">
      <c r="A430" t="s">
        <v>20</v>
      </c>
      <c r="B430">
        <v>198</v>
      </c>
    </row>
    <row r="431" spans="1:2" x14ac:dyDescent="0.3">
      <c r="A431" t="s">
        <v>20</v>
      </c>
      <c r="B431">
        <v>150</v>
      </c>
    </row>
    <row r="432" spans="1:2" x14ac:dyDescent="0.3">
      <c r="A432" t="s">
        <v>20</v>
      </c>
      <c r="B432">
        <v>216</v>
      </c>
    </row>
    <row r="433" spans="1:2" x14ac:dyDescent="0.3">
      <c r="A433" t="s">
        <v>20</v>
      </c>
      <c r="B433">
        <v>5139</v>
      </c>
    </row>
    <row r="434" spans="1:2" x14ac:dyDescent="0.3">
      <c r="A434" t="s">
        <v>20</v>
      </c>
      <c r="B434">
        <v>2353</v>
      </c>
    </row>
    <row r="435" spans="1:2" x14ac:dyDescent="0.3">
      <c r="A435" t="s">
        <v>20</v>
      </c>
      <c r="B435">
        <v>78</v>
      </c>
    </row>
    <row r="436" spans="1:2" x14ac:dyDescent="0.3">
      <c r="A436" t="s">
        <v>20</v>
      </c>
      <c r="B436">
        <v>174</v>
      </c>
    </row>
    <row r="437" spans="1:2" x14ac:dyDescent="0.3">
      <c r="A437" t="s">
        <v>20</v>
      </c>
      <c r="B437">
        <v>164</v>
      </c>
    </row>
    <row r="438" spans="1:2" x14ac:dyDescent="0.3">
      <c r="A438" t="s">
        <v>20</v>
      </c>
      <c r="B438">
        <v>161</v>
      </c>
    </row>
    <row r="439" spans="1:2" x14ac:dyDescent="0.3">
      <c r="A439" t="s">
        <v>20</v>
      </c>
      <c r="B439">
        <v>138</v>
      </c>
    </row>
    <row r="440" spans="1:2" x14ac:dyDescent="0.3">
      <c r="A440" t="s">
        <v>20</v>
      </c>
      <c r="B440">
        <v>3308</v>
      </c>
    </row>
    <row r="441" spans="1:2" x14ac:dyDescent="0.3">
      <c r="A441" t="s">
        <v>20</v>
      </c>
      <c r="B441">
        <v>127</v>
      </c>
    </row>
    <row r="442" spans="1:2" x14ac:dyDescent="0.3">
      <c r="A442" t="s">
        <v>20</v>
      </c>
      <c r="B442">
        <v>207</v>
      </c>
    </row>
    <row r="443" spans="1:2" x14ac:dyDescent="0.3">
      <c r="A443" t="s">
        <v>20</v>
      </c>
      <c r="B443">
        <v>181</v>
      </c>
    </row>
    <row r="444" spans="1:2" x14ac:dyDescent="0.3">
      <c r="A444" t="s">
        <v>20</v>
      </c>
      <c r="B444">
        <v>110</v>
      </c>
    </row>
    <row r="445" spans="1:2" x14ac:dyDescent="0.3">
      <c r="A445" t="s">
        <v>20</v>
      </c>
      <c r="B445">
        <v>185</v>
      </c>
    </row>
    <row r="446" spans="1:2" x14ac:dyDescent="0.3">
      <c r="A446" t="s">
        <v>20</v>
      </c>
      <c r="B446">
        <v>121</v>
      </c>
    </row>
    <row r="447" spans="1:2" x14ac:dyDescent="0.3">
      <c r="A447" t="s">
        <v>20</v>
      </c>
      <c r="B447">
        <v>106</v>
      </c>
    </row>
    <row r="448" spans="1:2" x14ac:dyDescent="0.3">
      <c r="A448" t="s">
        <v>20</v>
      </c>
      <c r="B448">
        <v>142</v>
      </c>
    </row>
    <row r="449" spans="1:2" x14ac:dyDescent="0.3">
      <c r="A449" t="s">
        <v>20</v>
      </c>
      <c r="B449">
        <v>233</v>
      </c>
    </row>
    <row r="450" spans="1:2" x14ac:dyDescent="0.3">
      <c r="A450" t="s">
        <v>20</v>
      </c>
      <c r="B450">
        <v>218</v>
      </c>
    </row>
    <row r="451" spans="1:2" x14ac:dyDescent="0.3">
      <c r="A451" t="s">
        <v>20</v>
      </c>
      <c r="B451">
        <v>76</v>
      </c>
    </row>
    <row r="452" spans="1:2" x14ac:dyDescent="0.3">
      <c r="A452" t="s">
        <v>20</v>
      </c>
      <c r="B452">
        <v>43</v>
      </c>
    </row>
    <row r="453" spans="1:2" x14ac:dyDescent="0.3">
      <c r="A453" t="s">
        <v>20</v>
      </c>
      <c r="B453">
        <v>221</v>
      </c>
    </row>
    <row r="454" spans="1:2" x14ac:dyDescent="0.3">
      <c r="A454" t="s">
        <v>20</v>
      </c>
      <c r="B454">
        <v>2805</v>
      </c>
    </row>
    <row r="455" spans="1:2" x14ac:dyDescent="0.3">
      <c r="A455" t="s">
        <v>20</v>
      </c>
      <c r="B455">
        <v>68</v>
      </c>
    </row>
    <row r="456" spans="1:2" x14ac:dyDescent="0.3">
      <c r="A456" t="s">
        <v>20</v>
      </c>
      <c r="B456">
        <v>183</v>
      </c>
    </row>
    <row r="457" spans="1:2" x14ac:dyDescent="0.3">
      <c r="A457" t="s">
        <v>20</v>
      </c>
      <c r="B457">
        <v>133</v>
      </c>
    </row>
    <row r="458" spans="1:2" x14ac:dyDescent="0.3">
      <c r="A458" t="s">
        <v>20</v>
      </c>
      <c r="B458">
        <v>2489</v>
      </c>
    </row>
    <row r="459" spans="1:2" x14ac:dyDescent="0.3">
      <c r="A459" t="s">
        <v>20</v>
      </c>
      <c r="B459">
        <v>69</v>
      </c>
    </row>
    <row r="460" spans="1:2" x14ac:dyDescent="0.3">
      <c r="A460" t="s">
        <v>20</v>
      </c>
      <c r="B460">
        <v>279</v>
      </c>
    </row>
    <row r="461" spans="1:2" x14ac:dyDescent="0.3">
      <c r="A461" t="s">
        <v>20</v>
      </c>
      <c r="B461">
        <v>210</v>
      </c>
    </row>
    <row r="462" spans="1:2" x14ac:dyDescent="0.3">
      <c r="A462" t="s">
        <v>20</v>
      </c>
      <c r="B462">
        <v>2100</v>
      </c>
    </row>
    <row r="463" spans="1:2" x14ac:dyDescent="0.3">
      <c r="A463" t="s">
        <v>20</v>
      </c>
      <c r="B463">
        <v>252</v>
      </c>
    </row>
    <row r="464" spans="1:2" x14ac:dyDescent="0.3">
      <c r="A464" t="s">
        <v>20</v>
      </c>
      <c r="B464">
        <v>1280</v>
      </c>
    </row>
    <row r="465" spans="1:2" x14ac:dyDescent="0.3">
      <c r="A465" t="s">
        <v>20</v>
      </c>
      <c r="B465">
        <v>157</v>
      </c>
    </row>
    <row r="466" spans="1:2" x14ac:dyDescent="0.3">
      <c r="A466" t="s">
        <v>20</v>
      </c>
      <c r="B466">
        <v>194</v>
      </c>
    </row>
    <row r="467" spans="1:2" x14ac:dyDescent="0.3">
      <c r="A467" t="s">
        <v>20</v>
      </c>
      <c r="B467">
        <v>82</v>
      </c>
    </row>
    <row r="468" spans="1:2" x14ac:dyDescent="0.3">
      <c r="A468" t="s">
        <v>20</v>
      </c>
      <c r="B468">
        <v>4233</v>
      </c>
    </row>
    <row r="469" spans="1:2" x14ac:dyDescent="0.3">
      <c r="A469" t="s">
        <v>20</v>
      </c>
      <c r="B469">
        <v>1297</v>
      </c>
    </row>
    <row r="470" spans="1:2" x14ac:dyDescent="0.3">
      <c r="A470" t="s">
        <v>20</v>
      </c>
      <c r="B470">
        <v>165</v>
      </c>
    </row>
    <row r="471" spans="1:2" x14ac:dyDescent="0.3">
      <c r="A471" t="s">
        <v>20</v>
      </c>
      <c r="B471">
        <v>119</v>
      </c>
    </row>
    <row r="472" spans="1:2" x14ac:dyDescent="0.3">
      <c r="A472" t="s">
        <v>20</v>
      </c>
      <c r="B472">
        <v>1797</v>
      </c>
    </row>
    <row r="473" spans="1:2" x14ac:dyDescent="0.3">
      <c r="A473" t="s">
        <v>20</v>
      </c>
      <c r="B473">
        <v>261</v>
      </c>
    </row>
    <row r="474" spans="1:2" x14ac:dyDescent="0.3">
      <c r="A474" t="s">
        <v>20</v>
      </c>
      <c r="B474">
        <v>157</v>
      </c>
    </row>
    <row r="475" spans="1:2" x14ac:dyDescent="0.3">
      <c r="A475" t="s">
        <v>20</v>
      </c>
      <c r="B475">
        <v>3533</v>
      </c>
    </row>
    <row r="476" spans="1:2" x14ac:dyDescent="0.3">
      <c r="A476" t="s">
        <v>20</v>
      </c>
      <c r="B476">
        <v>155</v>
      </c>
    </row>
    <row r="477" spans="1:2" x14ac:dyDescent="0.3">
      <c r="A477" t="s">
        <v>20</v>
      </c>
      <c r="B477">
        <v>132</v>
      </c>
    </row>
    <row r="478" spans="1:2" x14ac:dyDescent="0.3">
      <c r="A478" t="s">
        <v>20</v>
      </c>
      <c r="B478">
        <v>1354</v>
      </c>
    </row>
    <row r="479" spans="1:2" x14ac:dyDescent="0.3">
      <c r="A479" t="s">
        <v>20</v>
      </c>
      <c r="B479">
        <v>48</v>
      </c>
    </row>
    <row r="480" spans="1:2" x14ac:dyDescent="0.3">
      <c r="A480" t="s">
        <v>20</v>
      </c>
      <c r="B480">
        <v>110</v>
      </c>
    </row>
    <row r="481" spans="1:2" x14ac:dyDescent="0.3">
      <c r="A481" t="s">
        <v>20</v>
      </c>
      <c r="B481">
        <v>172</v>
      </c>
    </row>
    <row r="482" spans="1:2" x14ac:dyDescent="0.3">
      <c r="A482" t="s">
        <v>20</v>
      </c>
      <c r="B482">
        <v>307</v>
      </c>
    </row>
    <row r="483" spans="1:2" x14ac:dyDescent="0.3">
      <c r="A483" t="s">
        <v>20</v>
      </c>
      <c r="B483">
        <v>160</v>
      </c>
    </row>
    <row r="484" spans="1:2" x14ac:dyDescent="0.3">
      <c r="A484" t="s">
        <v>20</v>
      </c>
      <c r="B484">
        <v>1467</v>
      </c>
    </row>
    <row r="485" spans="1:2" x14ac:dyDescent="0.3">
      <c r="A485" t="s">
        <v>20</v>
      </c>
      <c r="B485">
        <v>2662</v>
      </c>
    </row>
    <row r="486" spans="1:2" x14ac:dyDescent="0.3">
      <c r="A486" t="s">
        <v>20</v>
      </c>
      <c r="B486">
        <v>452</v>
      </c>
    </row>
    <row r="487" spans="1:2" x14ac:dyDescent="0.3">
      <c r="A487" t="s">
        <v>20</v>
      </c>
      <c r="B487">
        <v>158</v>
      </c>
    </row>
    <row r="488" spans="1:2" x14ac:dyDescent="0.3">
      <c r="A488" t="s">
        <v>20</v>
      </c>
      <c r="B488">
        <v>225</v>
      </c>
    </row>
    <row r="489" spans="1:2" x14ac:dyDescent="0.3">
      <c r="A489" t="s">
        <v>20</v>
      </c>
      <c r="B489">
        <v>65</v>
      </c>
    </row>
    <row r="490" spans="1:2" x14ac:dyDescent="0.3">
      <c r="A490" t="s">
        <v>20</v>
      </c>
      <c r="B490">
        <v>163</v>
      </c>
    </row>
    <row r="491" spans="1:2" x14ac:dyDescent="0.3">
      <c r="A491" t="s">
        <v>20</v>
      </c>
      <c r="B491">
        <v>85</v>
      </c>
    </row>
    <row r="492" spans="1:2" x14ac:dyDescent="0.3">
      <c r="A492" t="s">
        <v>20</v>
      </c>
      <c r="B492">
        <v>217</v>
      </c>
    </row>
    <row r="493" spans="1:2" x14ac:dyDescent="0.3">
      <c r="A493" t="s">
        <v>20</v>
      </c>
      <c r="B493">
        <v>150</v>
      </c>
    </row>
    <row r="494" spans="1:2" x14ac:dyDescent="0.3">
      <c r="A494" t="s">
        <v>20</v>
      </c>
      <c r="B494">
        <v>3272</v>
      </c>
    </row>
    <row r="495" spans="1:2" x14ac:dyDescent="0.3">
      <c r="A495" t="s">
        <v>20</v>
      </c>
      <c r="B495">
        <v>300</v>
      </c>
    </row>
    <row r="496" spans="1:2" x14ac:dyDescent="0.3">
      <c r="A496" t="s">
        <v>20</v>
      </c>
      <c r="B496">
        <v>126</v>
      </c>
    </row>
    <row r="497" spans="1:2" x14ac:dyDescent="0.3">
      <c r="A497" t="s">
        <v>20</v>
      </c>
      <c r="B497">
        <v>2320</v>
      </c>
    </row>
    <row r="498" spans="1:2" x14ac:dyDescent="0.3">
      <c r="A498" t="s">
        <v>20</v>
      </c>
      <c r="B498">
        <v>81</v>
      </c>
    </row>
    <row r="499" spans="1:2" x14ac:dyDescent="0.3">
      <c r="A499" t="s">
        <v>20</v>
      </c>
      <c r="B499">
        <v>1887</v>
      </c>
    </row>
    <row r="500" spans="1:2" x14ac:dyDescent="0.3">
      <c r="A500" t="s">
        <v>20</v>
      </c>
      <c r="B500">
        <v>4358</v>
      </c>
    </row>
    <row r="501" spans="1:2" x14ac:dyDescent="0.3">
      <c r="A501" t="s">
        <v>20</v>
      </c>
      <c r="B501">
        <v>53</v>
      </c>
    </row>
    <row r="502" spans="1:2" x14ac:dyDescent="0.3">
      <c r="A502" t="s">
        <v>20</v>
      </c>
      <c r="B502">
        <v>2414</v>
      </c>
    </row>
    <row r="503" spans="1:2" x14ac:dyDescent="0.3">
      <c r="A503" t="s">
        <v>20</v>
      </c>
      <c r="B503">
        <v>80</v>
      </c>
    </row>
    <row r="504" spans="1:2" x14ac:dyDescent="0.3">
      <c r="A504" t="s">
        <v>20</v>
      </c>
      <c r="B504">
        <v>193</v>
      </c>
    </row>
    <row r="505" spans="1:2" x14ac:dyDescent="0.3">
      <c r="A505" t="s">
        <v>20</v>
      </c>
      <c r="B505">
        <v>52</v>
      </c>
    </row>
    <row r="506" spans="1:2" x14ac:dyDescent="0.3">
      <c r="A506" t="s">
        <v>20</v>
      </c>
      <c r="B506">
        <v>290</v>
      </c>
    </row>
    <row r="507" spans="1:2" x14ac:dyDescent="0.3">
      <c r="A507" t="s">
        <v>20</v>
      </c>
      <c r="B507">
        <v>122</v>
      </c>
    </row>
    <row r="508" spans="1:2" x14ac:dyDescent="0.3">
      <c r="A508" t="s">
        <v>20</v>
      </c>
      <c r="B508">
        <v>1470</v>
      </c>
    </row>
    <row r="509" spans="1:2" x14ac:dyDescent="0.3">
      <c r="A509" t="s">
        <v>20</v>
      </c>
      <c r="B509">
        <v>165</v>
      </c>
    </row>
    <row r="510" spans="1:2" x14ac:dyDescent="0.3">
      <c r="A510" t="s">
        <v>20</v>
      </c>
      <c r="B510">
        <v>182</v>
      </c>
    </row>
    <row r="511" spans="1:2" x14ac:dyDescent="0.3">
      <c r="A511" t="s">
        <v>20</v>
      </c>
      <c r="B511">
        <v>199</v>
      </c>
    </row>
    <row r="512" spans="1:2" x14ac:dyDescent="0.3">
      <c r="A512" t="s">
        <v>20</v>
      </c>
      <c r="B512">
        <v>56</v>
      </c>
    </row>
    <row r="513" spans="1:2" x14ac:dyDescent="0.3">
      <c r="A513" t="s">
        <v>20</v>
      </c>
      <c r="B513">
        <v>1460</v>
      </c>
    </row>
    <row r="514" spans="1:2" x14ac:dyDescent="0.3">
      <c r="A514" t="s">
        <v>20</v>
      </c>
      <c r="B514">
        <v>123</v>
      </c>
    </row>
    <row r="515" spans="1:2" x14ac:dyDescent="0.3">
      <c r="A515" t="s">
        <v>20</v>
      </c>
      <c r="B515">
        <v>159</v>
      </c>
    </row>
    <row r="516" spans="1:2" x14ac:dyDescent="0.3">
      <c r="A516" t="s">
        <v>20</v>
      </c>
      <c r="B516">
        <v>110</v>
      </c>
    </row>
    <row r="517" spans="1:2" x14ac:dyDescent="0.3">
      <c r="A517" t="s">
        <v>20</v>
      </c>
      <c r="B517">
        <v>236</v>
      </c>
    </row>
    <row r="518" spans="1:2" x14ac:dyDescent="0.3">
      <c r="A518" t="s">
        <v>20</v>
      </c>
      <c r="B518">
        <v>191</v>
      </c>
    </row>
    <row r="519" spans="1:2" x14ac:dyDescent="0.3">
      <c r="A519" t="s">
        <v>20</v>
      </c>
      <c r="B519">
        <v>3934</v>
      </c>
    </row>
    <row r="520" spans="1:2" x14ac:dyDescent="0.3">
      <c r="A520" t="s">
        <v>20</v>
      </c>
      <c r="B520">
        <v>80</v>
      </c>
    </row>
    <row r="521" spans="1:2" x14ac:dyDescent="0.3">
      <c r="A521" t="s">
        <v>20</v>
      </c>
      <c r="B521">
        <v>462</v>
      </c>
    </row>
    <row r="522" spans="1:2" x14ac:dyDescent="0.3">
      <c r="A522" t="s">
        <v>20</v>
      </c>
      <c r="B522">
        <v>179</v>
      </c>
    </row>
    <row r="523" spans="1:2" x14ac:dyDescent="0.3">
      <c r="A523" t="s">
        <v>20</v>
      </c>
      <c r="B523">
        <v>1866</v>
      </c>
    </row>
    <row r="524" spans="1:2" x14ac:dyDescent="0.3">
      <c r="A524" t="s">
        <v>20</v>
      </c>
      <c r="B524">
        <v>156</v>
      </c>
    </row>
    <row r="525" spans="1:2" x14ac:dyDescent="0.3">
      <c r="A525" t="s">
        <v>20</v>
      </c>
      <c r="B525">
        <v>255</v>
      </c>
    </row>
    <row r="526" spans="1:2" x14ac:dyDescent="0.3">
      <c r="A526" t="s">
        <v>20</v>
      </c>
      <c r="B526">
        <v>2261</v>
      </c>
    </row>
    <row r="527" spans="1:2" x14ac:dyDescent="0.3">
      <c r="A527" t="s">
        <v>20</v>
      </c>
      <c r="B527">
        <v>40</v>
      </c>
    </row>
    <row r="528" spans="1:2" x14ac:dyDescent="0.3">
      <c r="A528" t="s">
        <v>20</v>
      </c>
      <c r="B528">
        <v>2289</v>
      </c>
    </row>
    <row r="529" spans="1:2" x14ac:dyDescent="0.3">
      <c r="A529" t="s">
        <v>20</v>
      </c>
      <c r="B529">
        <v>65</v>
      </c>
    </row>
    <row r="530" spans="1:2" x14ac:dyDescent="0.3">
      <c r="A530" t="s">
        <v>20</v>
      </c>
      <c r="B530">
        <v>3777</v>
      </c>
    </row>
    <row r="531" spans="1:2" x14ac:dyDescent="0.3">
      <c r="A531" t="s">
        <v>20</v>
      </c>
      <c r="B531">
        <v>184</v>
      </c>
    </row>
    <row r="532" spans="1:2" x14ac:dyDescent="0.3">
      <c r="A532" t="s">
        <v>20</v>
      </c>
      <c r="B532">
        <v>85</v>
      </c>
    </row>
    <row r="533" spans="1:2" x14ac:dyDescent="0.3">
      <c r="A533" t="s">
        <v>20</v>
      </c>
      <c r="B533">
        <v>144</v>
      </c>
    </row>
    <row r="534" spans="1:2" x14ac:dyDescent="0.3">
      <c r="A534" t="s">
        <v>20</v>
      </c>
      <c r="B534">
        <v>1902</v>
      </c>
    </row>
    <row r="535" spans="1:2" x14ac:dyDescent="0.3">
      <c r="A535" t="s">
        <v>20</v>
      </c>
      <c r="B535">
        <v>105</v>
      </c>
    </row>
    <row r="536" spans="1:2" x14ac:dyDescent="0.3">
      <c r="A536" t="s">
        <v>20</v>
      </c>
      <c r="B536">
        <v>132</v>
      </c>
    </row>
    <row r="537" spans="1:2" x14ac:dyDescent="0.3">
      <c r="A537" t="s">
        <v>20</v>
      </c>
      <c r="B537">
        <v>96</v>
      </c>
    </row>
    <row r="538" spans="1:2" x14ac:dyDescent="0.3">
      <c r="A538" t="s">
        <v>20</v>
      </c>
      <c r="B538">
        <v>114</v>
      </c>
    </row>
    <row r="539" spans="1:2" x14ac:dyDescent="0.3">
      <c r="A539" t="s">
        <v>20</v>
      </c>
      <c r="B539">
        <v>203</v>
      </c>
    </row>
    <row r="540" spans="1:2" x14ac:dyDescent="0.3">
      <c r="A540" t="s">
        <v>20</v>
      </c>
      <c r="B540">
        <v>1559</v>
      </c>
    </row>
    <row r="541" spans="1:2" x14ac:dyDescent="0.3">
      <c r="A541" t="s">
        <v>20</v>
      </c>
      <c r="B541">
        <v>1548</v>
      </c>
    </row>
    <row r="542" spans="1:2" x14ac:dyDescent="0.3">
      <c r="A542" t="s">
        <v>20</v>
      </c>
      <c r="B542">
        <v>80</v>
      </c>
    </row>
    <row r="543" spans="1:2" x14ac:dyDescent="0.3">
      <c r="A543" t="s">
        <v>20</v>
      </c>
      <c r="B543">
        <v>131</v>
      </c>
    </row>
    <row r="544" spans="1:2" x14ac:dyDescent="0.3">
      <c r="A544" t="s">
        <v>20</v>
      </c>
      <c r="B544">
        <v>112</v>
      </c>
    </row>
    <row r="545" spans="1:2" x14ac:dyDescent="0.3">
      <c r="A545" t="s">
        <v>20</v>
      </c>
      <c r="B545">
        <v>155</v>
      </c>
    </row>
    <row r="546" spans="1:2" x14ac:dyDescent="0.3">
      <c r="A546" t="s">
        <v>20</v>
      </c>
      <c r="B546">
        <v>266</v>
      </c>
    </row>
    <row r="547" spans="1:2" x14ac:dyDescent="0.3">
      <c r="A547" t="s">
        <v>20</v>
      </c>
      <c r="B547">
        <v>155</v>
      </c>
    </row>
    <row r="548" spans="1:2" x14ac:dyDescent="0.3">
      <c r="A548" t="s">
        <v>20</v>
      </c>
      <c r="B548">
        <v>207</v>
      </c>
    </row>
    <row r="549" spans="1:2" x14ac:dyDescent="0.3">
      <c r="A549" t="s">
        <v>20</v>
      </c>
      <c r="B549">
        <v>245</v>
      </c>
    </row>
    <row r="550" spans="1:2" x14ac:dyDescent="0.3">
      <c r="A550" t="s">
        <v>20</v>
      </c>
      <c r="B550">
        <v>1573</v>
      </c>
    </row>
    <row r="551" spans="1:2" x14ac:dyDescent="0.3">
      <c r="A551" t="s">
        <v>20</v>
      </c>
      <c r="B551">
        <v>114</v>
      </c>
    </row>
    <row r="552" spans="1:2" x14ac:dyDescent="0.3">
      <c r="A552" t="s">
        <v>20</v>
      </c>
      <c r="B552">
        <v>93</v>
      </c>
    </row>
    <row r="553" spans="1:2" x14ac:dyDescent="0.3">
      <c r="A553" t="s">
        <v>20</v>
      </c>
      <c r="B553">
        <v>1681</v>
      </c>
    </row>
    <row r="554" spans="1:2" x14ac:dyDescent="0.3">
      <c r="A554" t="s">
        <v>20</v>
      </c>
      <c r="B554">
        <v>32</v>
      </c>
    </row>
    <row r="555" spans="1:2" x14ac:dyDescent="0.3">
      <c r="A555" t="s">
        <v>20</v>
      </c>
      <c r="B555">
        <v>135</v>
      </c>
    </row>
    <row r="556" spans="1:2" x14ac:dyDescent="0.3">
      <c r="A556" t="s">
        <v>20</v>
      </c>
      <c r="B556">
        <v>140</v>
      </c>
    </row>
    <row r="557" spans="1:2" x14ac:dyDescent="0.3">
      <c r="A557" t="s">
        <v>20</v>
      </c>
      <c r="B557">
        <v>92</v>
      </c>
    </row>
    <row r="558" spans="1:2" x14ac:dyDescent="0.3">
      <c r="A558" t="s">
        <v>20</v>
      </c>
      <c r="B558">
        <v>1015</v>
      </c>
    </row>
    <row r="559" spans="1:2" x14ac:dyDescent="0.3">
      <c r="A559" t="s">
        <v>20</v>
      </c>
      <c r="B559">
        <v>323</v>
      </c>
    </row>
    <row r="560" spans="1:2" x14ac:dyDescent="0.3">
      <c r="A560" t="s">
        <v>20</v>
      </c>
      <c r="B560">
        <v>2326</v>
      </c>
    </row>
    <row r="561" spans="1:2" x14ac:dyDescent="0.3">
      <c r="A561" t="s">
        <v>20</v>
      </c>
      <c r="B561">
        <v>381</v>
      </c>
    </row>
    <row r="562" spans="1:2" x14ac:dyDescent="0.3">
      <c r="A562" t="s">
        <v>20</v>
      </c>
      <c r="B562">
        <v>480</v>
      </c>
    </row>
    <row r="563" spans="1:2" x14ac:dyDescent="0.3">
      <c r="A563" t="s">
        <v>20</v>
      </c>
      <c r="B563">
        <v>226</v>
      </c>
    </row>
    <row r="564" spans="1:2" x14ac:dyDescent="0.3">
      <c r="A564" t="s">
        <v>20</v>
      </c>
      <c r="B564">
        <v>241</v>
      </c>
    </row>
    <row r="565" spans="1:2" x14ac:dyDescent="0.3">
      <c r="A565" t="s">
        <v>20</v>
      </c>
      <c r="B565">
        <v>132</v>
      </c>
    </row>
    <row r="566" spans="1:2" x14ac:dyDescent="0.3">
      <c r="A566" t="s">
        <v>20</v>
      </c>
      <c r="B566">
        <v>2043</v>
      </c>
    </row>
  </sheetData>
  <mergeCells count="4">
    <mergeCell ref="G9:Q9"/>
    <mergeCell ref="G11:Q11"/>
    <mergeCell ref="G1:H1"/>
    <mergeCell ref="J1:K1"/>
  </mergeCells>
  <conditionalFormatting sqref="A2:A566">
    <cfRule type="containsText" dxfId="54" priority="7" operator="containsText" text="canceled">
      <formula>NOT(ISERROR(SEARCH("canceled",A2)))</formula>
    </cfRule>
    <cfRule type="containsText" dxfId="53" priority="8" operator="containsText" text="live">
      <formula>NOT(ISERROR(SEARCH("live",A2)))</formula>
    </cfRule>
    <cfRule type="containsText" dxfId="52" priority="9" operator="containsText" text="failed">
      <formula>NOT(ISERROR(SEARCH("failed",A2)))</formula>
    </cfRule>
    <cfRule type="containsText" dxfId="51" priority="10" operator="containsText" text="successful">
      <formula>NOT(ISERROR(SEARCH("successful",A2)))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12" operator="containsText" text="sucessful">
      <formula>NOT(ISERROR(SEARCH("sucessful",A2)))</formula>
    </cfRule>
  </conditionalFormatting>
  <conditionalFormatting sqref="D2:D365">
    <cfRule type="containsText" dxfId="50" priority="1" operator="containsText" text="canceled">
      <formula>NOT(ISERROR(SEARCH("canceled",D2)))</formula>
    </cfRule>
    <cfRule type="containsText" dxfId="49" priority="2" operator="containsText" text="live">
      <formula>NOT(ISERROR(SEARCH("live",D2)))</formula>
    </cfRule>
    <cfRule type="containsText" dxfId="48" priority="3" operator="containsText" text="failed">
      <formula>NOT(ISERROR(SEARCH("failed",D2)))</formula>
    </cfRule>
    <cfRule type="containsText" dxfId="47" priority="4" operator="containsText" text="successful">
      <formula>NOT(ISERROR(SEARCH("successful",D2)))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6" operator="containsText" text="sucessful">
      <formula>NOT(ISERROR(SEARCH("sucessful",D2)))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F5DE-83AF-48F9-9EC8-F8AE26776F61}">
  <dimension ref="A1:Q549"/>
  <sheetViews>
    <sheetView workbookViewId="0">
      <selection activeCell="K8" sqref="K8"/>
    </sheetView>
  </sheetViews>
  <sheetFormatPr defaultRowHeight="15.6" x14ac:dyDescent="0.3"/>
  <cols>
    <col min="1" max="1" width="12.296875" bestFit="1" customWidth="1"/>
    <col min="2" max="2" width="13.19921875" bestFit="1" customWidth="1"/>
    <col min="4" max="4" width="12.296875" bestFit="1" customWidth="1"/>
    <col min="5" max="5" width="13.19921875" bestFit="1" customWidth="1"/>
    <col min="7" max="7" width="17.19921875" bestFit="1" customWidth="1"/>
    <col min="8" max="8" width="11.8984375" bestFit="1" customWidth="1"/>
    <col min="9" max="9" width="11.8984375" customWidth="1"/>
    <col min="10" max="10" width="17.19921875" bestFit="1" customWidth="1"/>
  </cols>
  <sheetData>
    <row r="1" spans="1:17" x14ac:dyDescent="0.3">
      <c r="A1" s="1" t="s">
        <v>2148</v>
      </c>
      <c r="B1" s="1" t="s">
        <v>5</v>
      </c>
      <c r="D1" s="1" t="s">
        <v>2148</v>
      </c>
      <c r="E1" s="1" t="s">
        <v>5</v>
      </c>
      <c r="G1" s="18" t="s">
        <v>2113</v>
      </c>
      <c r="H1" s="18"/>
      <c r="J1" s="18" t="s">
        <v>2114</v>
      </c>
      <c r="K1" s="18"/>
    </row>
    <row r="2" spans="1:17" x14ac:dyDescent="0.3">
      <c r="A2" t="s">
        <v>20</v>
      </c>
      <c r="B2">
        <v>158</v>
      </c>
      <c r="D2" t="s">
        <v>14</v>
      </c>
      <c r="E2">
        <v>0</v>
      </c>
      <c r="G2" t="s">
        <v>2108</v>
      </c>
      <c r="H2" s="7">
        <f>AVERAGE(B1:B566)</f>
        <v>854.08394160583941</v>
      </c>
      <c r="I2" s="7"/>
      <c r="J2" t="s">
        <v>2108</v>
      </c>
      <c r="K2" s="7">
        <f>AVERAGE(E2:E382)</f>
        <v>593.2388451443569</v>
      </c>
    </row>
    <row r="3" spans="1:17" x14ac:dyDescent="0.3">
      <c r="A3" t="s">
        <v>20</v>
      </c>
      <c r="B3">
        <v>220</v>
      </c>
      <c r="D3" t="s">
        <v>14</v>
      </c>
      <c r="E3">
        <v>1425</v>
      </c>
      <c r="G3" t="s">
        <v>2109</v>
      </c>
      <c r="H3" s="7">
        <f>MEDIAN(B1:B566)</f>
        <v>200</v>
      </c>
      <c r="I3" s="7"/>
      <c r="J3" t="s">
        <v>2109</v>
      </c>
      <c r="K3" s="7">
        <f>MEDIAN(E2:E382)</f>
        <v>128</v>
      </c>
    </row>
    <row r="4" spans="1:17" x14ac:dyDescent="0.3">
      <c r="A4" t="s">
        <v>20</v>
      </c>
      <c r="B4">
        <v>98</v>
      </c>
      <c r="D4" t="s">
        <v>14</v>
      </c>
      <c r="E4">
        <v>24</v>
      </c>
      <c r="G4" t="s">
        <v>2110</v>
      </c>
      <c r="H4" s="7">
        <f>MIN(B1:B566)</f>
        <v>16</v>
      </c>
      <c r="I4" s="7"/>
      <c r="J4" t="s">
        <v>2110</v>
      </c>
      <c r="K4" s="7">
        <f>MIN(E2:E382)</f>
        <v>0</v>
      </c>
    </row>
    <row r="5" spans="1:17" x14ac:dyDescent="0.3">
      <c r="A5" t="s">
        <v>20</v>
      </c>
      <c r="B5">
        <v>100</v>
      </c>
      <c r="D5" t="s">
        <v>14</v>
      </c>
      <c r="E5">
        <v>53</v>
      </c>
      <c r="G5" t="s">
        <v>2111</v>
      </c>
      <c r="H5" s="7">
        <f>MAX(B1:B566)</f>
        <v>7295</v>
      </c>
      <c r="I5" s="7"/>
      <c r="J5" t="s">
        <v>2111</v>
      </c>
      <c r="K5" s="7">
        <f>MAX(E2:E382)</f>
        <v>6080</v>
      </c>
    </row>
    <row r="6" spans="1:17" x14ac:dyDescent="0.3">
      <c r="A6" t="s">
        <v>20</v>
      </c>
      <c r="B6">
        <v>1249</v>
      </c>
      <c r="D6" t="s">
        <v>14</v>
      </c>
      <c r="E6">
        <v>174</v>
      </c>
      <c r="G6" t="s">
        <v>2107</v>
      </c>
      <c r="H6" s="7">
        <f>_xlfn.VAR.P(B1:B566)</f>
        <v>1612850.2411289893</v>
      </c>
      <c r="I6" s="7"/>
      <c r="J6" t="s">
        <v>2107</v>
      </c>
      <c r="K6" s="7">
        <f>_xlfn.VAR.P(E2:E382)</f>
        <v>939197.94032832514</v>
      </c>
    </row>
    <row r="7" spans="1:17" x14ac:dyDescent="0.3">
      <c r="A7" t="s">
        <v>20</v>
      </c>
      <c r="B7">
        <v>1396</v>
      </c>
      <c r="D7" t="s">
        <v>14</v>
      </c>
      <c r="E7">
        <v>18</v>
      </c>
      <c r="G7" t="s">
        <v>2112</v>
      </c>
      <c r="H7" s="7">
        <f>_xlfn.STDEV.P(B1:B566)</f>
        <v>1269.9804097422091</v>
      </c>
      <c r="I7" s="7"/>
      <c r="J7" t="s">
        <v>2112</v>
      </c>
      <c r="K7" s="7">
        <f>_xlfn.STDEV.P(E2:E382)</f>
        <v>969.1222525194255</v>
      </c>
    </row>
    <row r="8" spans="1:17" x14ac:dyDescent="0.3">
      <c r="A8" t="s">
        <v>20</v>
      </c>
      <c r="B8">
        <v>890</v>
      </c>
      <c r="D8" t="s">
        <v>14</v>
      </c>
      <c r="E8">
        <v>227</v>
      </c>
    </row>
    <row r="9" spans="1:17" x14ac:dyDescent="0.3">
      <c r="A9" t="s">
        <v>20</v>
      </c>
      <c r="B9">
        <v>142</v>
      </c>
      <c r="D9" t="s">
        <v>14</v>
      </c>
      <c r="E9">
        <v>44</v>
      </c>
      <c r="G9" s="17" t="s">
        <v>2115</v>
      </c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x14ac:dyDescent="0.3">
      <c r="A10" t="s">
        <v>20</v>
      </c>
      <c r="B10">
        <v>2673</v>
      </c>
      <c r="D10" t="s">
        <v>14</v>
      </c>
      <c r="E10">
        <v>27</v>
      </c>
    </row>
    <row r="11" spans="1:17" x14ac:dyDescent="0.3">
      <c r="A11" t="s">
        <v>20</v>
      </c>
      <c r="B11">
        <v>163</v>
      </c>
      <c r="D11" t="s">
        <v>14</v>
      </c>
      <c r="E11">
        <v>55</v>
      </c>
      <c r="G11" s="17" t="s">
        <v>2116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</row>
    <row r="12" spans="1:17" x14ac:dyDescent="0.3">
      <c r="A12" t="s">
        <v>20</v>
      </c>
      <c r="B12">
        <v>2220</v>
      </c>
      <c r="D12" t="s">
        <v>14</v>
      </c>
      <c r="E12">
        <v>200</v>
      </c>
    </row>
    <row r="13" spans="1:17" x14ac:dyDescent="0.3">
      <c r="A13" t="s">
        <v>20</v>
      </c>
      <c r="B13">
        <v>1606</v>
      </c>
      <c r="D13" t="s">
        <v>14</v>
      </c>
      <c r="E13">
        <v>452</v>
      </c>
    </row>
    <row r="14" spans="1:17" x14ac:dyDescent="0.3">
      <c r="A14" t="s">
        <v>20</v>
      </c>
      <c r="B14">
        <v>129</v>
      </c>
      <c r="D14" t="s">
        <v>14</v>
      </c>
      <c r="E14">
        <v>674</v>
      </c>
    </row>
    <row r="15" spans="1:17" x14ac:dyDescent="0.3">
      <c r="A15" t="s">
        <v>20</v>
      </c>
      <c r="B15">
        <v>226</v>
      </c>
      <c r="D15" t="s">
        <v>14</v>
      </c>
      <c r="E15">
        <v>558</v>
      </c>
    </row>
    <row r="16" spans="1:17" x14ac:dyDescent="0.3">
      <c r="A16" t="s">
        <v>20</v>
      </c>
      <c r="B16">
        <v>5419</v>
      </c>
      <c r="D16" t="s">
        <v>14</v>
      </c>
      <c r="E16">
        <v>15</v>
      </c>
    </row>
    <row r="17" spans="1:5" x14ac:dyDescent="0.3">
      <c r="A17" t="s">
        <v>20</v>
      </c>
      <c r="B17">
        <v>165</v>
      </c>
      <c r="D17" t="s">
        <v>14</v>
      </c>
      <c r="E17">
        <v>2307</v>
      </c>
    </row>
    <row r="18" spans="1:5" x14ac:dyDescent="0.3">
      <c r="A18" t="s">
        <v>20</v>
      </c>
      <c r="B18">
        <v>16</v>
      </c>
      <c r="D18" t="s">
        <v>14</v>
      </c>
      <c r="E18">
        <v>1965</v>
      </c>
    </row>
    <row r="19" spans="1:5" x14ac:dyDescent="0.3">
      <c r="A19" t="s">
        <v>20</v>
      </c>
      <c r="B19">
        <v>107</v>
      </c>
      <c r="D19" t="s">
        <v>14</v>
      </c>
      <c r="E19">
        <v>88</v>
      </c>
    </row>
    <row r="20" spans="1:5" x14ac:dyDescent="0.3">
      <c r="A20" t="s">
        <v>20</v>
      </c>
      <c r="B20">
        <v>134</v>
      </c>
      <c r="D20" t="s">
        <v>14</v>
      </c>
      <c r="E20">
        <v>98</v>
      </c>
    </row>
    <row r="21" spans="1:5" x14ac:dyDescent="0.3">
      <c r="A21" t="s">
        <v>20</v>
      </c>
      <c r="B21">
        <v>198</v>
      </c>
      <c r="D21" t="s">
        <v>14</v>
      </c>
      <c r="E21">
        <v>48</v>
      </c>
    </row>
    <row r="22" spans="1:5" x14ac:dyDescent="0.3">
      <c r="A22" t="s">
        <v>20</v>
      </c>
      <c r="B22">
        <v>111</v>
      </c>
      <c r="D22" t="s">
        <v>14</v>
      </c>
      <c r="E22">
        <v>1</v>
      </c>
    </row>
    <row r="23" spans="1:5" x14ac:dyDescent="0.3">
      <c r="A23" t="s">
        <v>20</v>
      </c>
      <c r="B23">
        <v>222</v>
      </c>
      <c r="D23" t="s">
        <v>14</v>
      </c>
      <c r="E23">
        <v>75</v>
      </c>
    </row>
    <row r="24" spans="1:5" x14ac:dyDescent="0.3">
      <c r="A24" t="s">
        <v>20</v>
      </c>
      <c r="B24">
        <v>6212</v>
      </c>
      <c r="D24" t="s">
        <v>14</v>
      </c>
      <c r="E24">
        <v>120</v>
      </c>
    </row>
    <row r="25" spans="1:5" x14ac:dyDescent="0.3">
      <c r="A25" t="s">
        <v>20</v>
      </c>
      <c r="B25">
        <v>92</v>
      </c>
      <c r="D25" t="s">
        <v>14</v>
      </c>
      <c r="E25">
        <v>2253</v>
      </c>
    </row>
    <row r="26" spans="1:5" x14ac:dyDescent="0.3">
      <c r="A26" t="s">
        <v>20</v>
      </c>
      <c r="B26">
        <v>149</v>
      </c>
      <c r="D26" t="s">
        <v>14</v>
      </c>
      <c r="E26">
        <v>5</v>
      </c>
    </row>
    <row r="27" spans="1:5" x14ac:dyDescent="0.3">
      <c r="A27" t="s">
        <v>20</v>
      </c>
      <c r="B27">
        <v>2431</v>
      </c>
      <c r="D27" t="s">
        <v>14</v>
      </c>
      <c r="E27">
        <v>38</v>
      </c>
    </row>
    <row r="28" spans="1:5" x14ac:dyDescent="0.3">
      <c r="A28" t="s">
        <v>20</v>
      </c>
      <c r="B28">
        <v>303</v>
      </c>
      <c r="D28" t="s">
        <v>14</v>
      </c>
      <c r="E28">
        <v>12</v>
      </c>
    </row>
    <row r="29" spans="1:5" x14ac:dyDescent="0.3">
      <c r="A29" t="s">
        <v>20</v>
      </c>
      <c r="B29">
        <v>1467</v>
      </c>
      <c r="D29" t="s">
        <v>14</v>
      </c>
      <c r="E29">
        <v>1684</v>
      </c>
    </row>
    <row r="30" spans="1:5" x14ac:dyDescent="0.3">
      <c r="A30" t="s">
        <v>20</v>
      </c>
      <c r="B30">
        <v>209</v>
      </c>
      <c r="D30" t="s">
        <v>14</v>
      </c>
      <c r="E30">
        <v>56</v>
      </c>
    </row>
    <row r="31" spans="1:5" x14ac:dyDescent="0.3">
      <c r="A31" t="s">
        <v>20</v>
      </c>
      <c r="B31">
        <v>131</v>
      </c>
      <c r="D31" t="s">
        <v>14</v>
      </c>
      <c r="E31">
        <v>838</v>
      </c>
    </row>
    <row r="32" spans="1:5" x14ac:dyDescent="0.3">
      <c r="A32" t="s">
        <v>20</v>
      </c>
      <c r="B32">
        <v>164</v>
      </c>
      <c r="D32" t="s">
        <v>14</v>
      </c>
      <c r="E32">
        <v>1000</v>
      </c>
    </row>
    <row r="33" spans="1:5" x14ac:dyDescent="0.3">
      <c r="A33" t="s">
        <v>20</v>
      </c>
      <c r="B33">
        <v>201</v>
      </c>
      <c r="D33" t="s">
        <v>14</v>
      </c>
      <c r="E33">
        <v>71</v>
      </c>
    </row>
    <row r="34" spans="1:5" x14ac:dyDescent="0.3">
      <c r="A34" t="s">
        <v>20</v>
      </c>
      <c r="B34">
        <v>211</v>
      </c>
      <c r="D34" t="s">
        <v>14</v>
      </c>
      <c r="E34">
        <v>1482</v>
      </c>
    </row>
    <row r="35" spans="1:5" x14ac:dyDescent="0.3">
      <c r="A35" t="s">
        <v>20</v>
      </c>
      <c r="B35">
        <v>128</v>
      </c>
      <c r="D35" t="s">
        <v>14</v>
      </c>
      <c r="E35">
        <v>106</v>
      </c>
    </row>
    <row r="36" spans="1:5" x14ac:dyDescent="0.3">
      <c r="A36" t="s">
        <v>20</v>
      </c>
      <c r="B36">
        <v>1600</v>
      </c>
      <c r="D36" t="s">
        <v>14</v>
      </c>
      <c r="E36">
        <v>679</v>
      </c>
    </row>
    <row r="37" spans="1:5" x14ac:dyDescent="0.3">
      <c r="A37" t="s">
        <v>20</v>
      </c>
      <c r="B37">
        <v>249</v>
      </c>
      <c r="D37" t="s">
        <v>14</v>
      </c>
      <c r="E37">
        <v>1220</v>
      </c>
    </row>
    <row r="38" spans="1:5" x14ac:dyDescent="0.3">
      <c r="A38" t="s">
        <v>20</v>
      </c>
      <c r="B38">
        <v>236</v>
      </c>
      <c r="D38" t="s">
        <v>14</v>
      </c>
      <c r="E38">
        <v>1</v>
      </c>
    </row>
    <row r="39" spans="1:5" x14ac:dyDescent="0.3">
      <c r="A39" t="s">
        <v>20</v>
      </c>
      <c r="B39">
        <v>4065</v>
      </c>
      <c r="D39" t="s">
        <v>14</v>
      </c>
      <c r="E39">
        <v>37</v>
      </c>
    </row>
    <row r="40" spans="1:5" x14ac:dyDescent="0.3">
      <c r="A40" t="s">
        <v>20</v>
      </c>
      <c r="B40">
        <v>246</v>
      </c>
      <c r="D40" t="s">
        <v>14</v>
      </c>
      <c r="E40">
        <v>60</v>
      </c>
    </row>
    <row r="41" spans="1:5" x14ac:dyDescent="0.3">
      <c r="A41" t="s">
        <v>20</v>
      </c>
      <c r="B41">
        <v>2475</v>
      </c>
      <c r="D41" t="s">
        <v>14</v>
      </c>
      <c r="E41">
        <v>296</v>
      </c>
    </row>
    <row r="42" spans="1:5" x14ac:dyDescent="0.3">
      <c r="A42" t="s">
        <v>20</v>
      </c>
      <c r="B42">
        <v>76</v>
      </c>
      <c r="D42" t="s">
        <v>14</v>
      </c>
      <c r="E42">
        <v>3304</v>
      </c>
    </row>
    <row r="43" spans="1:5" x14ac:dyDescent="0.3">
      <c r="A43" t="s">
        <v>20</v>
      </c>
      <c r="B43">
        <v>54</v>
      </c>
      <c r="D43" t="s">
        <v>14</v>
      </c>
      <c r="E43">
        <v>73</v>
      </c>
    </row>
    <row r="44" spans="1:5" x14ac:dyDescent="0.3">
      <c r="A44" t="s">
        <v>20</v>
      </c>
      <c r="B44">
        <v>88</v>
      </c>
      <c r="D44" t="s">
        <v>14</v>
      </c>
      <c r="E44">
        <v>3387</v>
      </c>
    </row>
    <row r="45" spans="1:5" x14ac:dyDescent="0.3">
      <c r="A45" t="s">
        <v>20</v>
      </c>
      <c r="B45">
        <v>85</v>
      </c>
      <c r="D45" t="s">
        <v>14</v>
      </c>
      <c r="E45">
        <v>662</v>
      </c>
    </row>
    <row r="46" spans="1:5" x14ac:dyDescent="0.3">
      <c r="A46" t="s">
        <v>20</v>
      </c>
      <c r="B46">
        <v>170</v>
      </c>
      <c r="D46" t="s">
        <v>14</v>
      </c>
      <c r="E46">
        <v>774</v>
      </c>
    </row>
    <row r="47" spans="1:5" x14ac:dyDescent="0.3">
      <c r="A47" t="s">
        <v>20</v>
      </c>
      <c r="B47">
        <v>330</v>
      </c>
      <c r="D47" t="s">
        <v>14</v>
      </c>
      <c r="E47">
        <v>672</v>
      </c>
    </row>
    <row r="48" spans="1:5" x14ac:dyDescent="0.3">
      <c r="A48" t="s">
        <v>20</v>
      </c>
      <c r="B48">
        <v>127</v>
      </c>
      <c r="D48" t="s">
        <v>14</v>
      </c>
      <c r="E48">
        <v>533</v>
      </c>
    </row>
    <row r="49" spans="1:5" x14ac:dyDescent="0.3">
      <c r="A49" t="s">
        <v>20</v>
      </c>
      <c r="B49">
        <v>411</v>
      </c>
      <c r="D49" t="s">
        <v>14</v>
      </c>
      <c r="E49">
        <v>117</v>
      </c>
    </row>
    <row r="50" spans="1:5" x14ac:dyDescent="0.3">
      <c r="A50" t="s">
        <v>20</v>
      </c>
      <c r="B50">
        <v>180</v>
      </c>
      <c r="D50" t="s">
        <v>14</v>
      </c>
      <c r="E50">
        <v>115</v>
      </c>
    </row>
    <row r="51" spans="1:5" x14ac:dyDescent="0.3">
      <c r="A51" t="s">
        <v>20</v>
      </c>
      <c r="B51">
        <v>374</v>
      </c>
      <c r="D51" t="s">
        <v>14</v>
      </c>
      <c r="E51">
        <v>326</v>
      </c>
    </row>
    <row r="52" spans="1:5" x14ac:dyDescent="0.3">
      <c r="A52" t="s">
        <v>20</v>
      </c>
      <c r="B52">
        <v>203</v>
      </c>
      <c r="D52" t="s">
        <v>14</v>
      </c>
      <c r="E52">
        <v>1</v>
      </c>
    </row>
    <row r="53" spans="1:5" x14ac:dyDescent="0.3">
      <c r="A53" t="s">
        <v>20</v>
      </c>
      <c r="B53">
        <v>113</v>
      </c>
      <c r="D53" t="s">
        <v>14</v>
      </c>
      <c r="E53">
        <v>1467</v>
      </c>
    </row>
    <row r="54" spans="1:5" x14ac:dyDescent="0.3">
      <c r="A54" t="s">
        <v>20</v>
      </c>
      <c r="B54">
        <v>96</v>
      </c>
      <c r="D54" t="s">
        <v>14</v>
      </c>
      <c r="E54">
        <v>5681</v>
      </c>
    </row>
    <row r="55" spans="1:5" x14ac:dyDescent="0.3">
      <c r="A55" t="s">
        <v>20</v>
      </c>
      <c r="B55">
        <v>498</v>
      </c>
      <c r="D55" t="s">
        <v>14</v>
      </c>
      <c r="E55">
        <v>1059</v>
      </c>
    </row>
    <row r="56" spans="1:5" x14ac:dyDescent="0.3">
      <c r="A56" t="s">
        <v>20</v>
      </c>
      <c r="B56">
        <v>180</v>
      </c>
      <c r="D56" t="s">
        <v>14</v>
      </c>
      <c r="E56">
        <v>1194</v>
      </c>
    </row>
    <row r="57" spans="1:5" x14ac:dyDescent="0.3">
      <c r="A57" t="s">
        <v>20</v>
      </c>
      <c r="B57">
        <v>27</v>
      </c>
      <c r="D57" t="s">
        <v>14</v>
      </c>
      <c r="E57">
        <v>30</v>
      </c>
    </row>
    <row r="58" spans="1:5" x14ac:dyDescent="0.3">
      <c r="A58" t="s">
        <v>20</v>
      </c>
      <c r="B58">
        <v>2331</v>
      </c>
      <c r="D58" t="s">
        <v>14</v>
      </c>
      <c r="E58">
        <v>75</v>
      </c>
    </row>
    <row r="59" spans="1:5" x14ac:dyDescent="0.3">
      <c r="A59" t="s">
        <v>20</v>
      </c>
      <c r="B59">
        <v>113</v>
      </c>
      <c r="D59" t="s">
        <v>14</v>
      </c>
      <c r="E59">
        <v>955</v>
      </c>
    </row>
    <row r="60" spans="1:5" x14ac:dyDescent="0.3">
      <c r="A60" t="s">
        <v>20</v>
      </c>
      <c r="B60">
        <v>164</v>
      </c>
      <c r="D60" t="s">
        <v>14</v>
      </c>
      <c r="E60">
        <v>67</v>
      </c>
    </row>
    <row r="61" spans="1:5" x14ac:dyDescent="0.3">
      <c r="A61" t="s">
        <v>20</v>
      </c>
      <c r="B61">
        <v>164</v>
      </c>
      <c r="D61" t="s">
        <v>14</v>
      </c>
      <c r="E61">
        <v>5</v>
      </c>
    </row>
    <row r="62" spans="1:5" x14ac:dyDescent="0.3">
      <c r="A62" t="s">
        <v>20</v>
      </c>
      <c r="B62">
        <v>336</v>
      </c>
      <c r="D62" t="s">
        <v>14</v>
      </c>
      <c r="E62">
        <v>26</v>
      </c>
    </row>
    <row r="63" spans="1:5" x14ac:dyDescent="0.3">
      <c r="A63" t="s">
        <v>20</v>
      </c>
      <c r="B63">
        <v>1917</v>
      </c>
      <c r="D63" t="s">
        <v>14</v>
      </c>
      <c r="E63">
        <v>1130</v>
      </c>
    </row>
    <row r="64" spans="1:5" x14ac:dyDescent="0.3">
      <c r="A64" t="s">
        <v>20</v>
      </c>
      <c r="B64">
        <v>95</v>
      </c>
      <c r="D64" t="s">
        <v>14</v>
      </c>
      <c r="E64">
        <v>782</v>
      </c>
    </row>
    <row r="65" spans="1:5" x14ac:dyDescent="0.3">
      <c r="A65" t="s">
        <v>20</v>
      </c>
      <c r="B65">
        <v>147</v>
      </c>
      <c r="D65" t="s">
        <v>14</v>
      </c>
      <c r="E65">
        <v>210</v>
      </c>
    </row>
    <row r="66" spans="1:5" x14ac:dyDescent="0.3">
      <c r="A66" t="s">
        <v>20</v>
      </c>
      <c r="B66">
        <v>86</v>
      </c>
      <c r="D66" t="s">
        <v>14</v>
      </c>
      <c r="E66">
        <v>136</v>
      </c>
    </row>
    <row r="67" spans="1:5" x14ac:dyDescent="0.3">
      <c r="A67" t="s">
        <v>20</v>
      </c>
      <c r="B67">
        <v>83</v>
      </c>
      <c r="D67" t="s">
        <v>14</v>
      </c>
      <c r="E67">
        <v>86</v>
      </c>
    </row>
    <row r="68" spans="1:5" x14ac:dyDescent="0.3">
      <c r="A68" t="s">
        <v>20</v>
      </c>
      <c r="B68">
        <v>676</v>
      </c>
      <c r="D68" t="s">
        <v>14</v>
      </c>
      <c r="E68">
        <v>19</v>
      </c>
    </row>
    <row r="69" spans="1:5" x14ac:dyDescent="0.3">
      <c r="A69" t="s">
        <v>20</v>
      </c>
      <c r="B69">
        <v>361</v>
      </c>
      <c r="D69" t="s">
        <v>14</v>
      </c>
      <c r="E69">
        <v>886</v>
      </c>
    </row>
    <row r="70" spans="1:5" x14ac:dyDescent="0.3">
      <c r="A70" t="s">
        <v>20</v>
      </c>
      <c r="B70">
        <v>131</v>
      </c>
      <c r="D70" t="s">
        <v>14</v>
      </c>
      <c r="E70">
        <v>35</v>
      </c>
    </row>
    <row r="71" spans="1:5" x14ac:dyDescent="0.3">
      <c r="A71" t="s">
        <v>20</v>
      </c>
      <c r="B71">
        <v>126</v>
      </c>
      <c r="D71" t="s">
        <v>14</v>
      </c>
      <c r="E71">
        <v>24</v>
      </c>
    </row>
    <row r="72" spans="1:5" x14ac:dyDescent="0.3">
      <c r="A72" t="s">
        <v>20</v>
      </c>
      <c r="B72">
        <v>275</v>
      </c>
      <c r="D72" t="s">
        <v>14</v>
      </c>
      <c r="E72">
        <v>86</v>
      </c>
    </row>
    <row r="73" spans="1:5" x14ac:dyDescent="0.3">
      <c r="A73" t="s">
        <v>20</v>
      </c>
      <c r="B73">
        <v>67</v>
      </c>
      <c r="D73" t="s">
        <v>14</v>
      </c>
      <c r="E73">
        <v>243</v>
      </c>
    </row>
    <row r="74" spans="1:5" x14ac:dyDescent="0.3">
      <c r="A74" t="s">
        <v>20</v>
      </c>
      <c r="B74">
        <v>154</v>
      </c>
      <c r="D74" t="s">
        <v>14</v>
      </c>
      <c r="E74">
        <v>65</v>
      </c>
    </row>
    <row r="75" spans="1:5" x14ac:dyDescent="0.3">
      <c r="A75" t="s">
        <v>20</v>
      </c>
      <c r="B75">
        <v>1782</v>
      </c>
      <c r="D75" t="s">
        <v>14</v>
      </c>
      <c r="E75">
        <v>100</v>
      </c>
    </row>
    <row r="76" spans="1:5" x14ac:dyDescent="0.3">
      <c r="A76" t="s">
        <v>20</v>
      </c>
      <c r="B76">
        <v>903</v>
      </c>
      <c r="D76" t="s">
        <v>14</v>
      </c>
      <c r="E76">
        <v>168</v>
      </c>
    </row>
    <row r="77" spans="1:5" x14ac:dyDescent="0.3">
      <c r="A77" t="s">
        <v>20</v>
      </c>
      <c r="B77">
        <v>94</v>
      </c>
      <c r="D77" t="s">
        <v>14</v>
      </c>
      <c r="E77">
        <v>13</v>
      </c>
    </row>
    <row r="78" spans="1:5" x14ac:dyDescent="0.3">
      <c r="A78" t="s">
        <v>20</v>
      </c>
      <c r="B78">
        <v>180</v>
      </c>
      <c r="D78" t="s">
        <v>14</v>
      </c>
      <c r="E78">
        <v>1</v>
      </c>
    </row>
    <row r="79" spans="1:5" x14ac:dyDescent="0.3">
      <c r="A79" t="s">
        <v>20</v>
      </c>
      <c r="B79">
        <v>2443</v>
      </c>
      <c r="D79" t="s">
        <v>14</v>
      </c>
      <c r="E79">
        <v>4498</v>
      </c>
    </row>
    <row r="80" spans="1:5" x14ac:dyDescent="0.3">
      <c r="A80" t="s">
        <v>20</v>
      </c>
      <c r="B80">
        <v>89</v>
      </c>
      <c r="D80" t="s">
        <v>14</v>
      </c>
      <c r="E80">
        <v>40</v>
      </c>
    </row>
    <row r="81" spans="1:5" x14ac:dyDescent="0.3">
      <c r="A81" t="s">
        <v>20</v>
      </c>
      <c r="B81">
        <v>159</v>
      </c>
      <c r="D81" t="s">
        <v>14</v>
      </c>
      <c r="E81">
        <v>226</v>
      </c>
    </row>
    <row r="82" spans="1:5" x14ac:dyDescent="0.3">
      <c r="A82" t="s">
        <v>20</v>
      </c>
      <c r="B82">
        <v>940</v>
      </c>
      <c r="D82" t="s">
        <v>14</v>
      </c>
      <c r="E82">
        <v>1625</v>
      </c>
    </row>
    <row r="83" spans="1:5" x14ac:dyDescent="0.3">
      <c r="A83" t="s">
        <v>20</v>
      </c>
      <c r="B83">
        <v>50</v>
      </c>
      <c r="D83" t="s">
        <v>14</v>
      </c>
      <c r="E83">
        <v>143</v>
      </c>
    </row>
    <row r="84" spans="1:5" x14ac:dyDescent="0.3">
      <c r="A84" t="s">
        <v>20</v>
      </c>
      <c r="B84">
        <v>186</v>
      </c>
      <c r="D84" t="s">
        <v>14</v>
      </c>
      <c r="E84">
        <v>934</v>
      </c>
    </row>
    <row r="85" spans="1:5" x14ac:dyDescent="0.3">
      <c r="A85" t="s">
        <v>20</v>
      </c>
      <c r="B85">
        <v>1071</v>
      </c>
      <c r="D85" t="s">
        <v>14</v>
      </c>
      <c r="E85">
        <v>17</v>
      </c>
    </row>
    <row r="86" spans="1:5" x14ac:dyDescent="0.3">
      <c r="A86" t="s">
        <v>20</v>
      </c>
      <c r="B86">
        <v>117</v>
      </c>
      <c r="D86" t="s">
        <v>14</v>
      </c>
      <c r="E86">
        <v>2179</v>
      </c>
    </row>
    <row r="87" spans="1:5" x14ac:dyDescent="0.3">
      <c r="A87" t="s">
        <v>20</v>
      </c>
      <c r="B87">
        <v>70</v>
      </c>
      <c r="D87" t="s">
        <v>14</v>
      </c>
      <c r="E87">
        <v>931</v>
      </c>
    </row>
    <row r="88" spans="1:5" x14ac:dyDescent="0.3">
      <c r="A88" t="s">
        <v>20</v>
      </c>
      <c r="B88">
        <v>135</v>
      </c>
      <c r="D88" t="s">
        <v>14</v>
      </c>
      <c r="E88">
        <v>92</v>
      </c>
    </row>
    <row r="89" spans="1:5" x14ac:dyDescent="0.3">
      <c r="A89" t="s">
        <v>20</v>
      </c>
      <c r="B89">
        <v>768</v>
      </c>
      <c r="D89" t="s">
        <v>14</v>
      </c>
      <c r="E89">
        <v>57</v>
      </c>
    </row>
    <row r="90" spans="1:5" x14ac:dyDescent="0.3">
      <c r="A90" t="s">
        <v>20</v>
      </c>
      <c r="B90">
        <v>199</v>
      </c>
      <c r="D90" t="s">
        <v>14</v>
      </c>
      <c r="E90">
        <v>97</v>
      </c>
    </row>
    <row r="91" spans="1:5" x14ac:dyDescent="0.3">
      <c r="A91" t="s">
        <v>20</v>
      </c>
      <c r="B91">
        <v>107</v>
      </c>
      <c r="D91" t="s">
        <v>14</v>
      </c>
      <c r="E91">
        <v>41</v>
      </c>
    </row>
    <row r="92" spans="1:5" x14ac:dyDescent="0.3">
      <c r="A92" t="s">
        <v>20</v>
      </c>
      <c r="B92">
        <v>195</v>
      </c>
      <c r="D92" t="s">
        <v>14</v>
      </c>
      <c r="E92">
        <v>1684</v>
      </c>
    </row>
    <row r="93" spans="1:5" x14ac:dyDescent="0.3">
      <c r="A93" t="s">
        <v>20</v>
      </c>
      <c r="B93">
        <v>3376</v>
      </c>
      <c r="D93" t="s">
        <v>14</v>
      </c>
      <c r="E93">
        <v>1</v>
      </c>
    </row>
    <row r="94" spans="1:5" x14ac:dyDescent="0.3">
      <c r="A94" t="s">
        <v>20</v>
      </c>
      <c r="B94">
        <v>41</v>
      </c>
      <c r="D94" t="s">
        <v>14</v>
      </c>
      <c r="E94">
        <v>101</v>
      </c>
    </row>
    <row r="95" spans="1:5" x14ac:dyDescent="0.3">
      <c r="A95" t="s">
        <v>20</v>
      </c>
      <c r="B95">
        <v>1821</v>
      </c>
      <c r="D95" t="s">
        <v>14</v>
      </c>
      <c r="E95">
        <v>1335</v>
      </c>
    </row>
    <row r="96" spans="1:5" x14ac:dyDescent="0.3">
      <c r="A96" t="s">
        <v>20</v>
      </c>
      <c r="B96">
        <v>164</v>
      </c>
      <c r="D96" t="s">
        <v>14</v>
      </c>
      <c r="E96">
        <v>15</v>
      </c>
    </row>
    <row r="97" spans="1:5" x14ac:dyDescent="0.3">
      <c r="A97" t="s">
        <v>20</v>
      </c>
      <c r="B97">
        <v>157</v>
      </c>
      <c r="D97" t="s">
        <v>14</v>
      </c>
      <c r="E97">
        <v>454</v>
      </c>
    </row>
    <row r="98" spans="1:5" x14ac:dyDescent="0.3">
      <c r="A98" t="s">
        <v>20</v>
      </c>
      <c r="B98">
        <v>246</v>
      </c>
      <c r="D98" t="s">
        <v>14</v>
      </c>
      <c r="E98">
        <v>3182</v>
      </c>
    </row>
    <row r="99" spans="1:5" x14ac:dyDescent="0.3">
      <c r="A99" t="s">
        <v>20</v>
      </c>
      <c r="B99">
        <v>1396</v>
      </c>
      <c r="D99" t="s">
        <v>14</v>
      </c>
      <c r="E99">
        <v>15</v>
      </c>
    </row>
    <row r="100" spans="1:5" x14ac:dyDescent="0.3">
      <c r="A100" t="s">
        <v>20</v>
      </c>
      <c r="B100">
        <v>2506</v>
      </c>
      <c r="D100" t="s">
        <v>14</v>
      </c>
      <c r="E100">
        <v>133</v>
      </c>
    </row>
    <row r="101" spans="1:5" x14ac:dyDescent="0.3">
      <c r="A101" t="s">
        <v>20</v>
      </c>
      <c r="B101">
        <v>244</v>
      </c>
      <c r="D101" t="s">
        <v>14</v>
      </c>
      <c r="E101">
        <v>2062</v>
      </c>
    </row>
    <row r="102" spans="1:5" x14ac:dyDescent="0.3">
      <c r="A102" t="s">
        <v>20</v>
      </c>
      <c r="B102">
        <v>146</v>
      </c>
      <c r="D102" t="s">
        <v>14</v>
      </c>
      <c r="E102">
        <v>29</v>
      </c>
    </row>
    <row r="103" spans="1:5" x14ac:dyDescent="0.3">
      <c r="A103" t="s">
        <v>20</v>
      </c>
      <c r="B103">
        <v>1267</v>
      </c>
      <c r="D103" t="s">
        <v>14</v>
      </c>
      <c r="E103">
        <v>132</v>
      </c>
    </row>
    <row r="104" spans="1:5" x14ac:dyDescent="0.3">
      <c r="A104" t="s">
        <v>20</v>
      </c>
      <c r="B104">
        <v>1561</v>
      </c>
      <c r="D104" t="s">
        <v>14</v>
      </c>
      <c r="E104">
        <v>137</v>
      </c>
    </row>
    <row r="105" spans="1:5" x14ac:dyDescent="0.3">
      <c r="A105" t="s">
        <v>20</v>
      </c>
      <c r="B105">
        <v>48</v>
      </c>
      <c r="D105" t="s">
        <v>14</v>
      </c>
      <c r="E105">
        <v>908</v>
      </c>
    </row>
    <row r="106" spans="1:5" x14ac:dyDescent="0.3">
      <c r="A106" t="s">
        <v>20</v>
      </c>
      <c r="B106">
        <v>2739</v>
      </c>
      <c r="D106" t="s">
        <v>14</v>
      </c>
      <c r="E106">
        <v>10</v>
      </c>
    </row>
    <row r="107" spans="1:5" x14ac:dyDescent="0.3">
      <c r="A107" t="s">
        <v>20</v>
      </c>
      <c r="B107">
        <v>3537</v>
      </c>
      <c r="D107" t="s">
        <v>14</v>
      </c>
      <c r="E107">
        <v>1910</v>
      </c>
    </row>
    <row r="108" spans="1:5" x14ac:dyDescent="0.3">
      <c r="A108" t="s">
        <v>20</v>
      </c>
      <c r="B108">
        <v>2107</v>
      </c>
      <c r="D108" t="s">
        <v>14</v>
      </c>
      <c r="E108">
        <v>38</v>
      </c>
    </row>
    <row r="109" spans="1:5" x14ac:dyDescent="0.3">
      <c r="A109" t="s">
        <v>20</v>
      </c>
      <c r="B109">
        <v>3318</v>
      </c>
      <c r="D109" t="s">
        <v>14</v>
      </c>
      <c r="E109">
        <v>104</v>
      </c>
    </row>
    <row r="110" spans="1:5" x14ac:dyDescent="0.3">
      <c r="A110" t="s">
        <v>20</v>
      </c>
      <c r="B110">
        <v>340</v>
      </c>
      <c r="D110" t="s">
        <v>14</v>
      </c>
      <c r="E110">
        <v>49</v>
      </c>
    </row>
    <row r="111" spans="1:5" x14ac:dyDescent="0.3">
      <c r="A111" t="s">
        <v>20</v>
      </c>
      <c r="B111">
        <v>1442</v>
      </c>
      <c r="D111" t="s">
        <v>14</v>
      </c>
      <c r="E111">
        <v>1</v>
      </c>
    </row>
    <row r="112" spans="1:5" x14ac:dyDescent="0.3">
      <c r="A112" t="s">
        <v>20</v>
      </c>
      <c r="B112">
        <v>126</v>
      </c>
      <c r="D112" t="s">
        <v>14</v>
      </c>
      <c r="E112">
        <v>245</v>
      </c>
    </row>
    <row r="113" spans="1:5" x14ac:dyDescent="0.3">
      <c r="A113" t="s">
        <v>20</v>
      </c>
      <c r="B113">
        <v>524</v>
      </c>
      <c r="D113" t="s">
        <v>14</v>
      </c>
      <c r="E113">
        <v>32</v>
      </c>
    </row>
    <row r="114" spans="1:5" x14ac:dyDescent="0.3">
      <c r="A114" t="s">
        <v>20</v>
      </c>
      <c r="B114">
        <v>1989</v>
      </c>
      <c r="D114" t="s">
        <v>14</v>
      </c>
      <c r="E114">
        <v>7</v>
      </c>
    </row>
    <row r="115" spans="1:5" x14ac:dyDescent="0.3">
      <c r="A115" t="s">
        <v>20</v>
      </c>
      <c r="B115">
        <v>157</v>
      </c>
      <c r="D115" t="s">
        <v>14</v>
      </c>
      <c r="E115">
        <v>659</v>
      </c>
    </row>
    <row r="116" spans="1:5" x14ac:dyDescent="0.3">
      <c r="A116" t="s">
        <v>20</v>
      </c>
      <c r="B116">
        <v>80</v>
      </c>
      <c r="D116" t="s">
        <v>14</v>
      </c>
      <c r="E116">
        <v>803</v>
      </c>
    </row>
    <row r="117" spans="1:5" x14ac:dyDescent="0.3">
      <c r="A117" t="s">
        <v>20</v>
      </c>
      <c r="B117">
        <v>43</v>
      </c>
      <c r="D117" t="s">
        <v>14</v>
      </c>
      <c r="E117">
        <v>16</v>
      </c>
    </row>
    <row r="118" spans="1:5" x14ac:dyDescent="0.3">
      <c r="A118" t="s">
        <v>20</v>
      </c>
      <c r="B118">
        <v>2053</v>
      </c>
      <c r="D118" t="s">
        <v>14</v>
      </c>
      <c r="E118">
        <v>31</v>
      </c>
    </row>
    <row r="119" spans="1:5" x14ac:dyDescent="0.3">
      <c r="A119" t="s">
        <v>20</v>
      </c>
      <c r="B119">
        <v>168</v>
      </c>
      <c r="D119" t="s">
        <v>14</v>
      </c>
      <c r="E119">
        <v>108</v>
      </c>
    </row>
    <row r="120" spans="1:5" x14ac:dyDescent="0.3">
      <c r="A120" t="s">
        <v>20</v>
      </c>
      <c r="B120">
        <v>4289</v>
      </c>
      <c r="D120" t="s">
        <v>14</v>
      </c>
      <c r="E120">
        <v>30</v>
      </c>
    </row>
    <row r="121" spans="1:5" x14ac:dyDescent="0.3">
      <c r="A121" t="s">
        <v>20</v>
      </c>
      <c r="B121">
        <v>165</v>
      </c>
      <c r="D121" t="s">
        <v>14</v>
      </c>
      <c r="E121">
        <v>17</v>
      </c>
    </row>
    <row r="122" spans="1:5" x14ac:dyDescent="0.3">
      <c r="A122" t="s">
        <v>20</v>
      </c>
      <c r="B122">
        <v>1815</v>
      </c>
      <c r="D122" t="s">
        <v>14</v>
      </c>
      <c r="E122">
        <v>80</v>
      </c>
    </row>
    <row r="123" spans="1:5" x14ac:dyDescent="0.3">
      <c r="A123" t="s">
        <v>20</v>
      </c>
      <c r="B123">
        <v>397</v>
      </c>
      <c r="D123" t="s">
        <v>14</v>
      </c>
      <c r="E123">
        <v>2468</v>
      </c>
    </row>
    <row r="124" spans="1:5" x14ac:dyDescent="0.3">
      <c r="A124" t="s">
        <v>20</v>
      </c>
      <c r="B124">
        <v>1539</v>
      </c>
      <c r="D124" t="s">
        <v>14</v>
      </c>
      <c r="E124">
        <v>26</v>
      </c>
    </row>
    <row r="125" spans="1:5" x14ac:dyDescent="0.3">
      <c r="A125" t="s">
        <v>20</v>
      </c>
      <c r="B125">
        <v>138</v>
      </c>
      <c r="D125" t="s">
        <v>14</v>
      </c>
      <c r="E125">
        <v>73</v>
      </c>
    </row>
    <row r="126" spans="1:5" x14ac:dyDescent="0.3">
      <c r="A126" t="s">
        <v>20</v>
      </c>
      <c r="B126">
        <v>3594</v>
      </c>
      <c r="D126" t="s">
        <v>14</v>
      </c>
      <c r="E126">
        <v>128</v>
      </c>
    </row>
    <row r="127" spans="1:5" x14ac:dyDescent="0.3">
      <c r="A127" t="s">
        <v>20</v>
      </c>
      <c r="B127">
        <v>5880</v>
      </c>
      <c r="D127" t="s">
        <v>14</v>
      </c>
      <c r="E127">
        <v>33</v>
      </c>
    </row>
    <row r="128" spans="1:5" x14ac:dyDescent="0.3">
      <c r="A128" t="s">
        <v>20</v>
      </c>
      <c r="B128">
        <v>112</v>
      </c>
      <c r="D128" t="s">
        <v>14</v>
      </c>
      <c r="E128">
        <v>1072</v>
      </c>
    </row>
    <row r="129" spans="1:5" x14ac:dyDescent="0.3">
      <c r="A129" t="s">
        <v>20</v>
      </c>
      <c r="B129">
        <v>943</v>
      </c>
      <c r="D129" t="s">
        <v>14</v>
      </c>
      <c r="E129">
        <v>393</v>
      </c>
    </row>
    <row r="130" spans="1:5" x14ac:dyDescent="0.3">
      <c r="A130" t="s">
        <v>20</v>
      </c>
      <c r="B130">
        <v>2468</v>
      </c>
      <c r="D130" t="s">
        <v>14</v>
      </c>
      <c r="E130">
        <v>1257</v>
      </c>
    </row>
    <row r="131" spans="1:5" x14ac:dyDescent="0.3">
      <c r="A131" t="s">
        <v>20</v>
      </c>
      <c r="B131">
        <v>2551</v>
      </c>
      <c r="D131" t="s">
        <v>14</v>
      </c>
      <c r="E131">
        <v>328</v>
      </c>
    </row>
    <row r="132" spans="1:5" x14ac:dyDescent="0.3">
      <c r="A132" t="s">
        <v>20</v>
      </c>
      <c r="B132">
        <v>101</v>
      </c>
      <c r="D132" t="s">
        <v>14</v>
      </c>
      <c r="E132">
        <v>147</v>
      </c>
    </row>
    <row r="133" spans="1:5" x14ac:dyDescent="0.3">
      <c r="A133" t="s">
        <v>20</v>
      </c>
      <c r="B133">
        <v>92</v>
      </c>
      <c r="D133" t="s">
        <v>14</v>
      </c>
      <c r="E133">
        <v>830</v>
      </c>
    </row>
    <row r="134" spans="1:5" x14ac:dyDescent="0.3">
      <c r="A134" t="s">
        <v>20</v>
      </c>
      <c r="B134">
        <v>62</v>
      </c>
      <c r="D134" t="s">
        <v>14</v>
      </c>
      <c r="E134">
        <v>331</v>
      </c>
    </row>
    <row r="135" spans="1:5" x14ac:dyDescent="0.3">
      <c r="A135" t="s">
        <v>20</v>
      </c>
      <c r="B135">
        <v>149</v>
      </c>
      <c r="D135" t="s">
        <v>14</v>
      </c>
      <c r="E135">
        <v>25</v>
      </c>
    </row>
    <row r="136" spans="1:5" x14ac:dyDescent="0.3">
      <c r="A136" t="s">
        <v>20</v>
      </c>
      <c r="B136">
        <v>329</v>
      </c>
      <c r="D136" t="s">
        <v>14</v>
      </c>
      <c r="E136">
        <v>3483</v>
      </c>
    </row>
    <row r="137" spans="1:5" x14ac:dyDescent="0.3">
      <c r="A137" t="s">
        <v>20</v>
      </c>
      <c r="B137">
        <v>1784</v>
      </c>
      <c r="D137" t="s">
        <v>14</v>
      </c>
      <c r="E137">
        <v>923</v>
      </c>
    </row>
    <row r="138" spans="1:5" x14ac:dyDescent="0.3">
      <c r="A138" t="s">
        <v>20</v>
      </c>
      <c r="B138">
        <v>250</v>
      </c>
      <c r="D138" t="s">
        <v>14</v>
      </c>
      <c r="E138">
        <v>1</v>
      </c>
    </row>
    <row r="139" spans="1:5" x14ac:dyDescent="0.3">
      <c r="A139" t="s">
        <v>20</v>
      </c>
      <c r="B139">
        <v>238</v>
      </c>
      <c r="D139" t="s">
        <v>14</v>
      </c>
      <c r="E139">
        <v>33</v>
      </c>
    </row>
    <row r="140" spans="1:5" x14ac:dyDescent="0.3">
      <c r="A140" t="s">
        <v>20</v>
      </c>
      <c r="B140">
        <v>53</v>
      </c>
      <c r="D140" t="s">
        <v>14</v>
      </c>
      <c r="E140">
        <v>80</v>
      </c>
    </row>
    <row r="141" spans="1:5" x14ac:dyDescent="0.3">
      <c r="A141" t="s">
        <v>20</v>
      </c>
      <c r="B141">
        <v>214</v>
      </c>
      <c r="D141" t="s">
        <v>14</v>
      </c>
      <c r="E141">
        <v>40</v>
      </c>
    </row>
    <row r="142" spans="1:5" x14ac:dyDescent="0.3">
      <c r="A142" t="s">
        <v>20</v>
      </c>
      <c r="B142">
        <v>222</v>
      </c>
      <c r="D142" t="s">
        <v>14</v>
      </c>
      <c r="E142">
        <v>23</v>
      </c>
    </row>
    <row r="143" spans="1:5" x14ac:dyDescent="0.3">
      <c r="A143" t="s">
        <v>20</v>
      </c>
      <c r="B143">
        <v>1884</v>
      </c>
      <c r="D143" t="s">
        <v>14</v>
      </c>
      <c r="E143">
        <v>75</v>
      </c>
    </row>
    <row r="144" spans="1:5" x14ac:dyDescent="0.3">
      <c r="A144" t="s">
        <v>20</v>
      </c>
      <c r="B144">
        <v>218</v>
      </c>
      <c r="D144" t="s">
        <v>14</v>
      </c>
      <c r="E144">
        <v>2176</v>
      </c>
    </row>
    <row r="145" spans="1:5" x14ac:dyDescent="0.3">
      <c r="A145" t="s">
        <v>20</v>
      </c>
      <c r="B145">
        <v>6465</v>
      </c>
      <c r="D145" t="s">
        <v>14</v>
      </c>
      <c r="E145">
        <v>441</v>
      </c>
    </row>
    <row r="146" spans="1:5" x14ac:dyDescent="0.3">
      <c r="A146" t="s">
        <v>20</v>
      </c>
      <c r="B146">
        <v>59</v>
      </c>
      <c r="D146" t="s">
        <v>14</v>
      </c>
      <c r="E146">
        <v>25</v>
      </c>
    </row>
    <row r="147" spans="1:5" x14ac:dyDescent="0.3">
      <c r="A147" t="s">
        <v>20</v>
      </c>
      <c r="B147">
        <v>88</v>
      </c>
      <c r="D147" t="s">
        <v>14</v>
      </c>
      <c r="E147">
        <v>127</v>
      </c>
    </row>
    <row r="148" spans="1:5" x14ac:dyDescent="0.3">
      <c r="A148" t="s">
        <v>20</v>
      </c>
      <c r="B148">
        <v>1697</v>
      </c>
      <c r="D148" t="s">
        <v>14</v>
      </c>
      <c r="E148">
        <v>355</v>
      </c>
    </row>
    <row r="149" spans="1:5" x14ac:dyDescent="0.3">
      <c r="A149" t="s">
        <v>20</v>
      </c>
      <c r="B149">
        <v>92</v>
      </c>
      <c r="D149" t="s">
        <v>14</v>
      </c>
      <c r="E149">
        <v>44</v>
      </c>
    </row>
    <row r="150" spans="1:5" x14ac:dyDescent="0.3">
      <c r="A150" t="s">
        <v>20</v>
      </c>
      <c r="B150">
        <v>186</v>
      </c>
      <c r="D150" t="s">
        <v>14</v>
      </c>
      <c r="E150">
        <v>67</v>
      </c>
    </row>
    <row r="151" spans="1:5" x14ac:dyDescent="0.3">
      <c r="A151" t="s">
        <v>20</v>
      </c>
      <c r="B151">
        <v>138</v>
      </c>
      <c r="D151" t="s">
        <v>14</v>
      </c>
      <c r="E151">
        <v>1068</v>
      </c>
    </row>
    <row r="152" spans="1:5" x14ac:dyDescent="0.3">
      <c r="A152" t="s">
        <v>20</v>
      </c>
      <c r="B152">
        <v>261</v>
      </c>
      <c r="D152" t="s">
        <v>14</v>
      </c>
      <c r="E152">
        <v>424</v>
      </c>
    </row>
    <row r="153" spans="1:5" x14ac:dyDescent="0.3">
      <c r="A153" t="s">
        <v>20</v>
      </c>
      <c r="B153">
        <v>107</v>
      </c>
      <c r="D153" t="s">
        <v>14</v>
      </c>
      <c r="E153">
        <v>151</v>
      </c>
    </row>
    <row r="154" spans="1:5" x14ac:dyDescent="0.3">
      <c r="A154" t="s">
        <v>20</v>
      </c>
      <c r="B154">
        <v>199</v>
      </c>
      <c r="D154" t="s">
        <v>14</v>
      </c>
      <c r="E154">
        <v>1608</v>
      </c>
    </row>
    <row r="155" spans="1:5" x14ac:dyDescent="0.3">
      <c r="A155" t="s">
        <v>20</v>
      </c>
      <c r="B155">
        <v>5512</v>
      </c>
      <c r="D155" t="s">
        <v>14</v>
      </c>
      <c r="E155">
        <v>941</v>
      </c>
    </row>
    <row r="156" spans="1:5" x14ac:dyDescent="0.3">
      <c r="A156" t="s">
        <v>20</v>
      </c>
      <c r="B156">
        <v>86</v>
      </c>
      <c r="D156" t="s">
        <v>14</v>
      </c>
      <c r="E156">
        <v>1</v>
      </c>
    </row>
    <row r="157" spans="1:5" x14ac:dyDescent="0.3">
      <c r="A157" t="s">
        <v>20</v>
      </c>
      <c r="B157">
        <v>2768</v>
      </c>
      <c r="D157" t="s">
        <v>14</v>
      </c>
      <c r="E157">
        <v>40</v>
      </c>
    </row>
    <row r="158" spans="1:5" x14ac:dyDescent="0.3">
      <c r="A158" t="s">
        <v>20</v>
      </c>
      <c r="B158">
        <v>48</v>
      </c>
      <c r="D158" t="s">
        <v>14</v>
      </c>
      <c r="E158">
        <v>3015</v>
      </c>
    </row>
    <row r="159" spans="1:5" x14ac:dyDescent="0.3">
      <c r="A159" t="s">
        <v>20</v>
      </c>
      <c r="B159">
        <v>87</v>
      </c>
      <c r="D159" t="s">
        <v>14</v>
      </c>
      <c r="E159">
        <v>435</v>
      </c>
    </row>
    <row r="160" spans="1:5" x14ac:dyDescent="0.3">
      <c r="A160" t="s">
        <v>20</v>
      </c>
      <c r="B160">
        <v>1894</v>
      </c>
      <c r="D160" t="s">
        <v>14</v>
      </c>
      <c r="E160">
        <v>484</v>
      </c>
    </row>
    <row r="161" spans="1:5" x14ac:dyDescent="0.3">
      <c r="A161" t="s">
        <v>20</v>
      </c>
      <c r="B161">
        <v>282</v>
      </c>
      <c r="D161" t="s">
        <v>14</v>
      </c>
      <c r="E161">
        <v>154</v>
      </c>
    </row>
    <row r="162" spans="1:5" x14ac:dyDescent="0.3">
      <c r="A162" t="s">
        <v>20</v>
      </c>
      <c r="B162">
        <v>116</v>
      </c>
      <c r="D162" t="s">
        <v>14</v>
      </c>
      <c r="E162">
        <v>714</v>
      </c>
    </row>
    <row r="163" spans="1:5" x14ac:dyDescent="0.3">
      <c r="A163" t="s">
        <v>20</v>
      </c>
      <c r="B163">
        <v>83</v>
      </c>
      <c r="D163" t="s">
        <v>14</v>
      </c>
      <c r="E163">
        <v>5497</v>
      </c>
    </row>
    <row r="164" spans="1:5" x14ac:dyDescent="0.3">
      <c r="A164" t="s">
        <v>20</v>
      </c>
      <c r="B164">
        <v>91</v>
      </c>
      <c r="D164" t="s">
        <v>14</v>
      </c>
      <c r="E164">
        <v>418</v>
      </c>
    </row>
    <row r="165" spans="1:5" x14ac:dyDescent="0.3">
      <c r="A165" t="s">
        <v>20</v>
      </c>
      <c r="B165">
        <v>546</v>
      </c>
      <c r="D165" t="s">
        <v>14</v>
      </c>
      <c r="E165">
        <v>1439</v>
      </c>
    </row>
    <row r="166" spans="1:5" x14ac:dyDescent="0.3">
      <c r="A166" t="s">
        <v>20</v>
      </c>
      <c r="B166">
        <v>393</v>
      </c>
      <c r="D166" t="s">
        <v>14</v>
      </c>
      <c r="E166">
        <v>15</v>
      </c>
    </row>
    <row r="167" spans="1:5" x14ac:dyDescent="0.3">
      <c r="A167" t="s">
        <v>20</v>
      </c>
      <c r="B167">
        <v>133</v>
      </c>
      <c r="D167" t="s">
        <v>14</v>
      </c>
      <c r="E167">
        <v>1999</v>
      </c>
    </row>
    <row r="168" spans="1:5" x14ac:dyDescent="0.3">
      <c r="A168" t="s">
        <v>20</v>
      </c>
      <c r="B168">
        <v>254</v>
      </c>
      <c r="D168" t="s">
        <v>14</v>
      </c>
      <c r="E168">
        <v>118</v>
      </c>
    </row>
    <row r="169" spans="1:5" x14ac:dyDescent="0.3">
      <c r="A169" t="s">
        <v>20</v>
      </c>
      <c r="B169">
        <v>176</v>
      </c>
      <c r="D169" t="s">
        <v>14</v>
      </c>
      <c r="E169">
        <v>162</v>
      </c>
    </row>
    <row r="170" spans="1:5" x14ac:dyDescent="0.3">
      <c r="A170" t="s">
        <v>20</v>
      </c>
      <c r="B170">
        <v>337</v>
      </c>
      <c r="D170" t="s">
        <v>14</v>
      </c>
      <c r="E170">
        <v>83</v>
      </c>
    </row>
    <row r="171" spans="1:5" x14ac:dyDescent="0.3">
      <c r="A171" t="s">
        <v>20</v>
      </c>
      <c r="B171">
        <v>107</v>
      </c>
      <c r="D171" t="s">
        <v>14</v>
      </c>
      <c r="E171">
        <v>747</v>
      </c>
    </row>
    <row r="172" spans="1:5" x14ac:dyDescent="0.3">
      <c r="A172" t="s">
        <v>20</v>
      </c>
      <c r="B172">
        <v>183</v>
      </c>
      <c r="D172" t="s">
        <v>14</v>
      </c>
      <c r="E172">
        <v>84</v>
      </c>
    </row>
    <row r="173" spans="1:5" x14ac:dyDescent="0.3">
      <c r="A173" t="s">
        <v>20</v>
      </c>
      <c r="B173">
        <v>72</v>
      </c>
      <c r="D173" t="s">
        <v>14</v>
      </c>
      <c r="E173">
        <v>91</v>
      </c>
    </row>
    <row r="174" spans="1:5" x14ac:dyDescent="0.3">
      <c r="A174" t="s">
        <v>20</v>
      </c>
      <c r="B174">
        <v>295</v>
      </c>
      <c r="D174" t="s">
        <v>14</v>
      </c>
      <c r="E174">
        <v>792</v>
      </c>
    </row>
    <row r="175" spans="1:5" x14ac:dyDescent="0.3">
      <c r="A175" t="s">
        <v>20</v>
      </c>
      <c r="B175">
        <v>142</v>
      </c>
      <c r="D175" t="s">
        <v>14</v>
      </c>
      <c r="E175">
        <v>32</v>
      </c>
    </row>
    <row r="176" spans="1:5" x14ac:dyDescent="0.3">
      <c r="A176" t="s">
        <v>20</v>
      </c>
      <c r="B176">
        <v>85</v>
      </c>
      <c r="D176" t="s">
        <v>14</v>
      </c>
      <c r="E176">
        <v>186</v>
      </c>
    </row>
    <row r="177" spans="1:5" x14ac:dyDescent="0.3">
      <c r="A177" t="s">
        <v>20</v>
      </c>
      <c r="B177">
        <v>121</v>
      </c>
      <c r="D177" t="s">
        <v>14</v>
      </c>
      <c r="E177">
        <v>605</v>
      </c>
    </row>
    <row r="178" spans="1:5" x14ac:dyDescent="0.3">
      <c r="A178" t="s">
        <v>20</v>
      </c>
      <c r="B178">
        <v>3742</v>
      </c>
      <c r="D178" t="s">
        <v>14</v>
      </c>
      <c r="E178">
        <v>1</v>
      </c>
    </row>
    <row r="179" spans="1:5" x14ac:dyDescent="0.3">
      <c r="A179" t="s">
        <v>20</v>
      </c>
      <c r="B179">
        <v>223</v>
      </c>
      <c r="D179" t="s">
        <v>14</v>
      </c>
      <c r="E179">
        <v>31</v>
      </c>
    </row>
    <row r="180" spans="1:5" x14ac:dyDescent="0.3">
      <c r="A180" t="s">
        <v>20</v>
      </c>
      <c r="B180">
        <v>133</v>
      </c>
      <c r="D180" t="s">
        <v>14</v>
      </c>
      <c r="E180">
        <v>1181</v>
      </c>
    </row>
    <row r="181" spans="1:5" x14ac:dyDescent="0.3">
      <c r="A181" t="s">
        <v>20</v>
      </c>
      <c r="B181">
        <v>5168</v>
      </c>
      <c r="D181" t="s">
        <v>14</v>
      </c>
      <c r="E181">
        <v>39</v>
      </c>
    </row>
    <row r="182" spans="1:5" x14ac:dyDescent="0.3">
      <c r="A182" t="s">
        <v>20</v>
      </c>
      <c r="B182">
        <v>307</v>
      </c>
      <c r="D182" t="s">
        <v>14</v>
      </c>
      <c r="E182">
        <v>46</v>
      </c>
    </row>
    <row r="183" spans="1:5" x14ac:dyDescent="0.3">
      <c r="A183" t="s">
        <v>20</v>
      </c>
      <c r="B183">
        <v>2441</v>
      </c>
      <c r="D183" t="s">
        <v>14</v>
      </c>
      <c r="E183">
        <v>105</v>
      </c>
    </row>
    <row r="184" spans="1:5" x14ac:dyDescent="0.3">
      <c r="A184" t="s">
        <v>20</v>
      </c>
      <c r="B184">
        <v>1385</v>
      </c>
      <c r="D184" t="s">
        <v>14</v>
      </c>
      <c r="E184">
        <v>535</v>
      </c>
    </row>
    <row r="185" spans="1:5" x14ac:dyDescent="0.3">
      <c r="A185" t="s">
        <v>20</v>
      </c>
      <c r="B185">
        <v>190</v>
      </c>
      <c r="D185" t="s">
        <v>14</v>
      </c>
      <c r="E185">
        <v>16</v>
      </c>
    </row>
    <row r="186" spans="1:5" x14ac:dyDescent="0.3">
      <c r="A186" t="s">
        <v>20</v>
      </c>
      <c r="B186">
        <v>470</v>
      </c>
      <c r="D186" t="s">
        <v>14</v>
      </c>
      <c r="E186">
        <v>575</v>
      </c>
    </row>
    <row r="187" spans="1:5" x14ac:dyDescent="0.3">
      <c r="A187" t="s">
        <v>20</v>
      </c>
      <c r="B187">
        <v>253</v>
      </c>
      <c r="D187" t="s">
        <v>14</v>
      </c>
      <c r="E187">
        <v>1120</v>
      </c>
    </row>
    <row r="188" spans="1:5" x14ac:dyDescent="0.3">
      <c r="A188" t="s">
        <v>20</v>
      </c>
      <c r="B188">
        <v>1113</v>
      </c>
      <c r="D188" t="s">
        <v>14</v>
      </c>
      <c r="E188">
        <v>113</v>
      </c>
    </row>
    <row r="189" spans="1:5" x14ac:dyDescent="0.3">
      <c r="A189" t="s">
        <v>20</v>
      </c>
      <c r="B189">
        <v>2283</v>
      </c>
      <c r="D189" t="s">
        <v>14</v>
      </c>
      <c r="E189">
        <v>1538</v>
      </c>
    </row>
    <row r="190" spans="1:5" x14ac:dyDescent="0.3">
      <c r="A190" t="s">
        <v>20</v>
      </c>
      <c r="B190">
        <v>1095</v>
      </c>
      <c r="D190" t="s">
        <v>14</v>
      </c>
      <c r="E190">
        <v>9</v>
      </c>
    </row>
    <row r="191" spans="1:5" x14ac:dyDescent="0.3">
      <c r="A191" t="s">
        <v>20</v>
      </c>
      <c r="B191">
        <v>1690</v>
      </c>
      <c r="D191" t="s">
        <v>14</v>
      </c>
      <c r="E191">
        <v>554</v>
      </c>
    </row>
    <row r="192" spans="1:5" x14ac:dyDescent="0.3">
      <c r="A192" t="s">
        <v>20</v>
      </c>
      <c r="B192">
        <v>191</v>
      </c>
      <c r="D192" t="s">
        <v>14</v>
      </c>
      <c r="E192">
        <v>648</v>
      </c>
    </row>
    <row r="193" spans="1:5" x14ac:dyDescent="0.3">
      <c r="A193" t="s">
        <v>20</v>
      </c>
      <c r="B193">
        <v>2013</v>
      </c>
      <c r="D193" t="s">
        <v>14</v>
      </c>
      <c r="E193">
        <v>21</v>
      </c>
    </row>
    <row r="194" spans="1:5" x14ac:dyDescent="0.3">
      <c r="A194" t="s">
        <v>20</v>
      </c>
      <c r="B194">
        <v>1703</v>
      </c>
      <c r="D194" t="s">
        <v>14</v>
      </c>
      <c r="E194">
        <v>195</v>
      </c>
    </row>
    <row r="195" spans="1:5" x14ac:dyDescent="0.3">
      <c r="A195" t="s">
        <v>20</v>
      </c>
      <c r="B195">
        <v>41</v>
      </c>
      <c r="D195" t="s">
        <v>14</v>
      </c>
      <c r="E195">
        <v>54</v>
      </c>
    </row>
    <row r="196" spans="1:5" x14ac:dyDescent="0.3">
      <c r="A196" t="s">
        <v>20</v>
      </c>
      <c r="B196">
        <v>187</v>
      </c>
      <c r="D196" t="s">
        <v>14</v>
      </c>
      <c r="E196">
        <v>120</v>
      </c>
    </row>
    <row r="197" spans="1:5" x14ac:dyDescent="0.3">
      <c r="A197" t="s">
        <v>20</v>
      </c>
      <c r="B197">
        <v>2875</v>
      </c>
      <c r="D197" t="s">
        <v>14</v>
      </c>
      <c r="E197">
        <v>579</v>
      </c>
    </row>
    <row r="198" spans="1:5" x14ac:dyDescent="0.3">
      <c r="A198" t="s">
        <v>20</v>
      </c>
      <c r="B198">
        <v>88</v>
      </c>
      <c r="D198" t="s">
        <v>14</v>
      </c>
      <c r="E198">
        <v>2072</v>
      </c>
    </row>
    <row r="199" spans="1:5" x14ac:dyDescent="0.3">
      <c r="A199" t="s">
        <v>20</v>
      </c>
      <c r="B199">
        <v>191</v>
      </c>
      <c r="D199" t="s">
        <v>14</v>
      </c>
      <c r="E199">
        <v>0</v>
      </c>
    </row>
    <row r="200" spans="1:5" x14ac:dyDescent="0.3">
      <c r="A200" t="s">
        <v>20</v>
      </c>
      <c r="B200">
        <v>139</v>
      </c>
      <c r="D200" t="s">
        <v>14</v>
      </c>
      <c r="E200">
        <v>1796</v>
      </c>
    </row>
    <row r="201" spans="1:5" x14ac:dyDescent="0.3">
      <c r="A201" t="s">
        <v>20</v>
      </c>
      <c r="B201">
        <v>186</v>
      </c>
      <c r="D201" t="s">
        <v>14</v>
      </c>
      <c r="E201">
        <v>347</v>
      </c>
    </row>
    <row r="202" spans="1:5" x14ac:dyDescent="0.3">
      <c r="A202" t="s">
        <v>20</v>
      </c>
      <c r="B202">
        <v>112</v>
      </c>
      <c r="D202" t="s">
        <v>14</v>
      </c>
      <c r="E202">
        <v>19</v>
      </c>
    </row>
    <row r="203" spans="1:5" x14ac:dyDescent="0.3">
      <c r="A203" t="s">
        <v>20</v>
      </c>
      <c r="B203">
        <v>101</v>
      </c>
      <c r="D203" t="s">
        <v>14</v>
      </c>
      <c r="E203">
        <v>1258</v>
      </c>
    </row>
    <row r="204" spans="1:5" x14ac:dyDescent="0.3">
      <c r="A204" t="s">
        <v>20</v>
      </c>
      <c r="B204">
        <v>206</v>
      </c>
      <c r="D204" t="s">
        <v>14</v>
      </c>
      <c r="E204">
        <v>131</v>
      </c>
    </row>
    <row r="205" spans="1:5" x14ac:dyDescent="0.3">
      <c r="A205" t="s">
        <v>20</v>
      </c>
      <c r="B205">
        <v>154</v>
      </c>
      <c r="D205" t="s">
        <v>14</v>
      </c>
      <c r="E205">
        <v>362</v>
      </c>
    </row>
    <row r="206" spans="1:5" x14ac:dyDescent="0.3">
      <c r="A206" t="s">
        <v>20</v>
      </c>
      <c r="B206">
        <v>5966</v>
      </c>
      <c r="D206" t="s">
        <v>14</v>
      </c>
      <c r="E206">
        <v>133</v>
      </c>
    </row>
    <row r="207" spans="1:5" x14ac:dyDescent="0.3">
      <c r="A207" t="s">
        <v>20</v>
      </c>
      <c r="B207">
        <v>169</v>
      </c>
      <c r="D207" t="s">
        <v>14</v>
      </c>
      <c r="E207">
        <v>846</v>
      </c>
    </row>
    <row r="208" spans="1:5" x14ac:dyDescent="0.3">
      <c r="A208" t="s">
        <v>20</v>
      </c>
      <c r="B208">
        <v>2106</v>
      </c>
      <c r="D208" t="s">
        <v>14</v>
      </c>
      <c r="E208">
        <v>10</v>
      </c>
    </row>
    <row r="209" spans="1:5" x14ac:dyDescent="0.3">
      <c r="A209" t="s">
        <v>20</v>
      </c>
      <c r="B209">
        <v>131</v>
      </c>
      <c r="D209" t="s">
        <v>14</v>
      </c>
      <c r="E209">
        <v>191</v>
      </c>
    </row>
    <row r="210" spans="1:5" x14ac:dyDescent="0.3">
      <c r="A210" t="s">
        <v>20</v>
      </c>
      <c r="B210">
        <v>84</v>
      </c>
      <c r="D210" t="s">
        <v>14</v>
      </c>
      <c r="E210">
        <v>1979</v>
      </c>
    </row>
    <row r="211" spans="1:5" x14ac:dyDescent="0.3">
      <c r="A211" t="s">
        <v>20</v>
      </c>
      <c r="B211">
        <v>155</v>
      </c>
      <c r="D211" t="s">
        <v>14</v>
      </c>
      <c r="E211">
        <v>63</v>
      </c>
    </row>
    <row r="212" spans="1:5" x14ac:dyDescent="0.3">
      <c r="A212" t="s">
        <v>20</v>
      </c>
      <c r="B212">
        <v>189</v>
      </c>
      <c r="D212" t="s">
        <v>14</v>
      </c>
      <c r="E212">
        <v>6080</v>
      </c>
    </row>
    <row r="213" spans="1:5" x14ac:dyDescent="0.3">
      <c r="A213" t="s">
        <v>20</v>
      </c>
      <c r="B213">
        <v>4799</v>
      </c>
      <c r="D213" t="s">
        <v>14</v>
      </c>
      <c r="E213">
        <v>9</v>
      </c>
    </row>
    <row r="214" spans="1:5" x14ac:dyDescent="0.3">
      <c r="A214" t="s">
        <v>20</v>
      </c>
      <c r="B214">
        <v>1137</v>
      </c>
      <c r="D214" t="s">
        <v>14</v>
      </c>
      <c r="E214">
        <v>1784</v>
      </c>
    </row>
    <row r="215" spans="1:5" x14ac:dyDescent="0.3">
      <c r="A215" t="s">
        <v>20</v>
      </c>
      <c r="B215">
        <v>1152</v>
      </c>
      <c r="D215" t="s">
        <v>14</v>
      </c>
      <c r="E215">
        <v>243</v>
      </c>
    </row>
    <row r="216" spans="1:5" x14ac:dyDescent="0.3">
      <c r="A216" t="s">
        <v>20</v>
      </c>
      <c r="B216">
        <v>50</v>
      </c>
      <c r="D216" t="s">
        <v>14</v>
      </c>
      <c r="E216">
        <v>1052</v>
      </c>
    </row>
    <row r="217" spans="1:5" x14ac:dyDescent="0.3">
      <c r="A217" t="s">
        <v>20</v>
      </c>
      <c r="B217">
        <v>3059</v>
      </c>
      <c r="D217" t="s">
        <v>14</v>
      </c>
      <c r="E217">
        <v>1296</v>
      </c>
    </row>
    <row r="218" spans="1:5" x14ac:dyDescent="0.3">
      <c r="A218" t="s">
        <v>20</v>
      </c>
      <c r="B218">
        <v>34</v>
      </c>
      <c r="D218" t="s">
        <v>14</v>
      </c>
      <c r="E218">
        <v>77</v>
      </c>
    </row>
    <row r="219" spans="1:5" x14ac:dyDescent="0.3">
      <c r="A219" t="s">
        <v>20</v>
      </c>
      <c r="B219">
        <v>220</v>
      </c>
      <c r="D219" t="s">
        <v>14</v>
      </c>
      <c r="E219">
        <v>395</v>
      </c>
    </row>
    <row r="220" spans="1:5" x14ac:dyDescent="0.3">
      <c r="A220" t="s">
        <v>20</v>
      </c>
      <c r="B220">
        <v>1604</v>
      </c>
      <c r="D220" t="s">
        <v>14</v>
      </c>
      <c r="E220">
        <v>49</v>
      </c>
    </row>
    <row r="221" spans="1:5" x14ac:dyDescent="0.3">
      <c r="A221" t="s">
        <v>20</v>
      </c>
      <c r="B221">
        <v>454</v>
      </c>
      <c r="D221" t="s">
        <v>14</v>
      </c>
      <c r="E221">
        <v>180</v>
      </c>
    </row>
    <row r="222" spans="1:5" x14ac:dyDescent="0.3">
      <c r="A222" t="s">
        <v>20</v>
      </c>
      <c r="B222">
        <v>123</v>
      </c>
      <c r="D222" t="s">
        <v>14</v>
      </c>
      <c r="E222">
        <v>2690</v>
      </c>
    </row>
    <row r="223" spans="1:5" x14ac:dyDescent="0.3">
      <c r="A223" t="s">
        <v>20</v>
      </c>
      <c r="B223">
        <v>299</v>
      </c>
      <c r="D223" t="s">
        <v>14</v>
      </c>
      <c r="E223">
        <v>2779</v>
      </c>
    </row>
    <row r="224" spans="1:5" x14ac:dyDescent="0.3">
      <c r="A224" t="s">
        <v>20</v>
      </c>
      <c r="B224">
        <v>2237</v>
      </c>
      <c r="D224" t="s">
        <v>14</v>
      </c>
      <c r="E224">
        <v>92</v>
      </c>
    </row>
    <row r="225" spans="1:5" x14ac:dyDescent="0.3">
      <c r="A225" t="s">
        <v>20</v>
      </c>
      <c r="B225">
        <v>645</v>
      </c>
      <c r="D225" t="s">
        <v>14</v>
      </c>
      <c r="E225">
        <v>1028</v>
      </c>
    </row>
    <row r="226" spans="1:5" x14ac:dyDescent="0.3">
      <c r="A226" t="s">
        <v>20</v>
      </c>
      <c r="B226">
        <v>82</v>
      </c>
      <c r="D226" t="s">
        <v>14</v>
      </c>
      <c r="E226">
        <v>135</v>
      </c>
    </row>
    <row r="227" spans="1:5" x14ac:dyDescent="0.3">
      <c r="A227" t="s">
        <v>20</v>
      </c>
      <c r="B227">
        <v>134</v>
      </c>
      <c r="D227" t="s">
        <v>14</v>
      </c>
      <c r="E227">
        <v>26</v>
      </c>
    </row>
    <row r="228" spans="1:5" x14ac:dyDescent="0.3">
      <c r="A228" t="s">
        <v>20</v>
      </c>
      <c r="B228">
        <v>5203</v>
      </c>
      <c r="D228" t="s">
        <v>14</v>
      </c>
      <c r="E228">
        <v>85</v>
      </c>
    </row>
    <row r="229" spans="1:5" x14ac:dyDescent="0.3">
      <c r="A229" t="s">
        <v>20</v>
      </c>
      <c r="B229">
        <v>94</v>
      </c>
      <c r="D229" t="s">
        <v>14</v>
      </c>
      <c r="E229">
        <v>1790</v>
      </c>
    </row>
    <row r="230" spans="1:5" x14ac:dyDescent="0.3">
      <c r="A230" t="s">
        <v>20</v>
      </c>
      <c r="B230">
        <v>205</v>
      </c>
      <c r="D230" t="s">
        <v>14</v>
      </c>
      <c r="E230">
        <v>37</v>
      </c>
    </row>
    <row r="231" spans="1:5" x14ac:dyDescent="0.3">
      <c r="A231" t="s">
        <v>20</v>
      </c>
      <c r="B231">
        <v>92</v>
      </c>
      <c r="D231" t="s">
        <v>14</v>
      </c>
      <c r="E231">
        <v>558</v>
      </c>
    </row>
    <row r="232" spans="1:5" x14ac:dyDescent="0.3">
      <c r="A232" t="s">
        <v>20</v>
      </c>
      <c r="B232">
        <v>219</v>
      </c>
      <c r="D232" t="s">
        <v>14</v>
      </c>
      <c r="E232">
        <v>64</v>
      </c>
    </row>
    <row r="233" spans="1:5" x14ac:dyDescent="0.3">
      <c r="A233" t="s">
        <v>20</v>
      </c>
      <c r="B233">
        <v>2526</v>
      </c>
      <c r="D233" t="s">
        <v>14</v>
      </c>
      <c r="E233">
        <v>245</v>
      </c>
    </row>
    <row r="234" spans="1:5" x14ac:dyDescent="0.3">
      <c r="A234" t="s">
        <v>20</v>
      </c>
      <c r="B234">
        <v>94</v>
      </c>
      <c r="D234" t="s">
        <v>14</v>
      </c>
      <c r="E234">
        <v>71</v>
      </c>
    </row>
    <row r="235" spans="1:5" x14ac:dyDescent="0.3">
      <c r="A235" t="s">
        <v>20</v>
      </c>
      <c r="B235">
        <v>1713</v>
      </c>
      <c r="D235" t="s">
        <v>14</v>
      </c>
      <c r="E235">
        <v>42</v>
      </c>
    </row>
    <row r="236" spans="1:5" x14ac:dyDescent="0.3">
      <c r="A236" t="s">
        <v>20</v>
      </c>
      <c r="B236">
        <v>249</v>
      </c>
      <c r="D236" t="s">
        <v>14</v>
      </c>
      <c r="E236">
        <v>156</v>
      </c>
    </row>
    <row r="237" spans="1:5" x14ac:dyDescent="0.3">
      <c r="A237" t="s">
        <v>20</v>
      </c>
      <c r="B237">
        <v>192</v>
      </c>
      <c r="D237" t="s">
        <v>14</v>
      </c>
      <c r="E237">
        <v>102</v>
      </c>
    </row>
    <row r="238" spans="1:5" x14ac:dyDescent="0.3">
      <c r="A238" t="s">
        <v>20</v>
      </c>
      <c r="B238">
        <v>247</v>
      </c>
      <c r="D238" t="s">
        <v>14</v>
      </c>
      <c r="E238">
        <v>86</v>
      </c>
    </row>
    <row r="239" spans="1:5" x14ac:dyDescent="0.3">
      <c r="A239" t="s">
        <v>20</v>
      </c>
      <c r="B239">
        <v>2293</v>
      </c>
      <c r="D239" t="s">
        <v>14</v>
      </c>
      <c r="E239">
        <v>253</v>
      </c>
    </row>
    <row r="240" spans="1:5" x14ac:dyDescent="0.3">
      <c r="A240" t="s">
        <v>20</v>
      </c>
      <c r="B240">
        <v>3131</v>
      </c>
      <c r="D240" t="s">
        <v>14</v>
      </c>
      <c r="E240">
        <v>157</v>
      </c>
    </row>
    <row r="241" spans="1:5" x14ac:dyDescent="0.3">
      <c r="A241" t="s">
        <v>20</v>
      </c>
      <c r="B241">
        <v>143</v>
      </c>
      <c r="D241" t="s">
        <v>14</v>
      </c>
      <c r="E241">
        <v>183</v>
      </c>
    </row>
    <row r="242" spans="1:5" x14ac:dyDescent="0.3">
      <c r="A242" t="s">
        <v>20</v>
      </c>
      <c r="B242">
        <v>296</v>
      </c>
      <c r="D242" t="s">
        <v>14</v>
      </c>
      <c r="E242">
        <v>82</v>
      </c>
    </row>
    <row r="243" spans="1:5" x14ac:dyDescent="0.3">
      <c r="A243" t="s">
        <v>20</v>
      </c>
      <c r="B243">
        <v>170</v>
      </c>
      <c r="D243" t="s">
        <v>14</v>
      </c>
      <c r="E243">
        <v>1</v>
      </c>
    </row>
    <row r="244" spans="1:5" x14ac:dyDescent="0.3">
      <c r="A244" t="s">
        <v>20</v>
      </c>
      <c r="B244">
        <v>86</v>
      </c>
      <c r="D244" t="s">
        <v>14</v>
      </c>
      <c r="E244">
        <v>1198</v>
      </c>
    </row>
    <row r="245" spans="1:5" x14ac:dyDescent="0.3">
      <c r="A245" t="s">
        <v>20</v>
      </c>
      <c r="B245">
        <v>6286</v>
      </c>
      <c r="D245" t="s">
        <v>14</v>
      </c>
      <c r="E245">
        <v>648</v>
      </c>
    </row>
    <row r="246" spans="1:5" x14ac:dyDescent="0.3">
      <c r="A246" t="s">
        <v>20</v>
      </c>
      <c r="B246">
        <v>3727</v>
      </c>
      <c r="D246" t="s">
        <v>14</v>
      </c>
      <c r="E246">
        <v>64</v>
      </c>
    </row>
    <row r="247" spans="1:5" x14ac:dyDescent="0.3">
      <c r="A247" t="s">
        <v>20</v>
      </c>
      <c r="B247">
        <v>1605</v>
      </c>
      <c r="D247" t="s">
        <v>14</v>
      </c>
      <c r="E247">
        <v>62</v>
      </c>
    </row>
    <row r="248" spans="1:5" x14ac:dyDescent="0.3">
      <c r="A248" t="s">
        <v>20</v>
      </c>
      <c r="B248">
        <v>2120</v>
      </c>
      <c r="D248" t="s">
        <v>14</v>
      </c>
      <c r="E248">
        <v>750</v>
      </c>
    </row>
    <row r="249" spans="1:5" x14ac:dyDescent="0.3">
      <c r="A249" t="s">
        <v>20</v>
      </c>
      <c r="B249">
        <v>50</v>
      </c>
      <c r="D249" t="s">
        <v>14</v>
      </c>
      <c r="E249">
        <v>105</v>
      </c>
    </row>
    <row r="250" spans="1:5" x14ac:dyDescent="0.3">
      <c r="A250" t="s">
        <v>20</v>
      </c>
      <c r="B250">
        <v>2080</v>
      </c>
      <c r="D250" t="s">
        <v>14</v>
      </c>
      <c r="E250">
        <v>2604</v>
      </c>
    </row>
    <row r="251" spans="1:5" x14ac:dyDescent="0.3">
      <c r="A251" t="s">
        <v>20</v>
      </c>
      <c r="B251">
        <v>2105</v>
      </c>
      <c r="D251" t="s">
        <v>14</v>
      </c>
      <c r="E251">
        <v>65</v>
      </c>
    </row>
    <row r="252" spans="1:5" x14ac:dyDescent="0.3">
      <c r="A252" t="s">
        <v>20</v>
      </c>
      <c r="B252">
        <v>2436</v>
      </c>
      <c r="D252" t="s">
        <v>14</v>
      </c>
      <c r="E252">
        <v>94</v>
      </c>
    </row>
    <row r="253" spans="1:5" x14ac:dyDescent="0.3">
      <c r="A253" t="s">
        <v>20</v>
      </c>
      <c r="B253">
        <v>80</v>
      </c>
      <c r="D253" t="s">
        <v>14</v>
      </c>
      <c r="E253">
        <v>257</v>
      </c>
    </row>
    <row r="254" spans="1:5" x14ac:dyDescent="0.3">
      <c r="A254" t="s">
        <v>20</v>
      </c>
      <c r="B254">
        <v>42</v>
      </c>
      <c r="D254" t="s">
        <v>14</v>
      </c>
      <c r="E254">
        <v>2928</v>
      </c>
    </row>
    <row r="255" spans="1:5" x14ac:dyDescent="0.3">
      <c r="A255" t="s">
        <v>20</v>
      </c>
      <c r="B255">
        <v>139</v>
      </c>
      <c r="D255" t="s">
        <v>14</v>
      </c>
      <c r="E255">
        <v>4697</v>
      </c>
    </row>
    <row r="256" spans="1:5" x14ac:dyDescent="0.3">
      <c r="A256" t="s">
        <v>20</v>
      </c>
      <c r="B256">
        <v>159</v>
      </c>
      <c r="D256" t="s">
        <v>14</v>
      </c>
      <c r="E256">
        <v>2915</v>
      </c>
    </row>
    <row r="257" spans="1:5" x14ac:dyDescent="0.3">
      <c r="A257" t="s">
        <v>20</v>
      </c>
      <c r="B257">
        <v>381</v>
      </c>
      <c r="D257" t="s">
        <v>14</v>
      </c>
      <c r="E257">
        <v>18</v>
      </c>
    </row>
    <row r="258" spans="1:5" x14ac:dyDescent="0.3">
      <c r="A258" t="s">
        <v>20</v>
      </c>
      <c r="B258">
        <v>194</v>
      </c>
      <c r="D258" t="s">
        <v>14</v>
      </c>
      <c r="E258">
        <v>602</v>
      </c>
    </row>
    <row r="259" spans="1:5" x14ac:dyDescent="0.3">
      <c r="A259" t="s">
        <v>20</v>
      </c>
      <c r="B259">
        <v>106</v>
      </c>
      <c r="D259" t="s">
        <v>14</v>
      </c>
      <c r="E259">
        <v>1</v>
      </c>
    </row>
    <row r="260" spans="1:5" x14ac:dyDescent="0.3">
      <c r="A260" t="s">
        <v>20</v>
      </c>
      <c r="B260">
        <v>142</v>
      </c>
      <c r="D260" t="s">
        <v>14</v>
      </c>
      <c r="E260">
        <v>3868</v>
      </c>
    </row>
    <row r="261" spans="1:5" x14ac:dyDescent="0.3">
      <c r="A261" t="s">
        <v>20</v>
      </c>
      <c r="B261">
        <v>211</v>
      </c>
      <c r="D261" t="s">
        <v>14</v>
      </c>
      <c r="E261">
        <v>504</v>
      </c>
    </row>
    <row r="262" spans="1:5" x14ac:dyDescent="0.3">
      <c r="A262" t="s">
        <v>20</v>
      </c>
      <c r="B262">
        <v>2756</v>
      </c>
      <c r="D262" t="s">
        <v>14</v>
      </c>
      <c r="E262">
        <v>14</v>
      </c>
    </row>
    <row r="263" spans="1:5" x14ac:dyDescent="0.3">
      <c r="A263" t="s">
        <v>20</v>
      </c>
      <c r="B263">
        <v>173</v>
      </c>
      <c r="D263" t="s">
        <v>14</v>
      </c>
      <c r="E263">
        <v>750</v>
      </c>
    </row>
    <row r="264" spans="1:5" x14ac:dyDescent="0.3">
      <c r="A264" t="s">
        <v>20</v>
      </c>
      <c r="B264">
        <v>87</v>
      </c>
      <c r="D264" t="s">
        <v>14</v>
      </c>
      <c r="E264">
        <v>77</v>
      </c>
    </row>
    <row r="265" spans="1:5" x14ac:dyDescent="0.3">
      <c r="A265" t="s">
        <v>20</v>
      </c>
      <c r="B265">
        <v>1572</v>
      </c>
      <c r="D265" t="s">
        <v>14</v>
      </c>
      <c r="E265">
        <v>752</v>
      </c>
    </row>
    <row r="266" spans="1:5" x14ac:dyDescent="0.3">
      <c r="A266" t="s">
        <v>20</v>
      </c>
      <c r="B266">
        <v>2346</v>
      </c>
      <c r="D266" t="s">
        <v>14</v>
      </c>
      <c r="E266">
        <v>131</v>
      </c>
    </row>
    <row r="267" spans="1:5" x14ac:dyDescent="0.3">
      <c r="A267" t="s">
        <v>20</v>
      </c>
      <c r="B267">
        <v>115</v>
      </c>
      <c r="D267" t="s">
        <v>14</v>
      </c>
      <c r="E267">
        <v>87</v>
      </c>
    </row>
    <row r="268" spans="1:5" x14ac:dyDescent="0.3">
      <c r="A268" t="s">
        <v>20</v>
      </c>
      <c r="B268">
        <v>85</v>
      </c>
      <c r="D268" t="s">
        <v>14</v>
      </c>
      <c r="E268">
        <v>1063</v>
      </c>
    </row>
    <row r="269" spans="1:5" x14ac:dyDescent="0.3">
      <c r="A269" t="s">
        <v>20</v>
      </c>
      <c r="B269">
        <v>144</v>
      </c>
      <c r="D269" t="s">
        <v>14</v>
      </c>
      <c r="E269">
        <v>76</v>
      </c>
    </row>
    <row r="270" spans="1:5" x14ac:dyDescent="0.3">
      <c r="A270" t="s">
        <v>20</v>
      </c>
      <c r="B270">
        <v>2443</v>
      </c>
      <c r="D270" t="s">
        <v>14</v>
      </c>
      <c r="E270">
        <v>4428</v>
      </c>
    </row>
    <row r="271" spans="1:5" x14ac:dyDescent="0.3">
      <c r="A271" t="s">
        <v>20</v>
      </c>
      <c r="B271">
        <v>64</v>
      </c>
      <c r="D271" t="s">
        <v>14</v>
      </c>
      <c r="E271">
        <v>58</v>
      </c>
    </row>
    <row r="272" spans="1:5" x14ac:dyDescent="0.3">
      <c r="A272" t="s">
        <v>20</v>
      </c>
      <c r="B272">
        <v>268</v>
      </c>
      <c r="D272" t="s">
        <v>14</v>
      </c>
      <c r="E272">
        <v>111</v>
      </c>
    </row>
    <row r="273" spans="1:5" x14ac:dyDescent="0.3">
      <c r="A273" t="s">
        <v>20</v>
      </c>
      <c r="B273">
        <v>186</v>
      </c>
      <c r="D273" t="s">
        <v>14</v>
      </c>
      <c r="E273">
        <v>2955</v>
      </c>
    </row>
    <row r="274" spans="1:5" x14ac:dyDescent="0.3">
      <c r="A274" t="s">
        <v>20</v>
      </c>
      <c r="B274">
        <v>460</v>
      </c>
      <c r="D274" t="s">
        <v>14</v>
      </c>
      <c r="E274">
        <v>1657</v>
      </c>
    </row>
    <row r="275" spans="1:5" x14ac:dyDescent="0.3">
      <c r="A275" t="s">
        <v>20</v>
      </c>
      <c r="B275">
        <v>62</v>
      </c>
      <c r="D275" t="s">
        <v>14</v>
      </c>
      <c r="E275">
        <v>926</v>
      </c>
    </row>
    <row r="276" spans="1:5" x14ac:dyDescent="0.3">
      <c r="A276" t="s">
        <v>20</v>
      </c>
      <c r="B276">
        <v>2528</v>
      </c>
      <c r="D276" t="s">
        <v>14</v>
      </c>
      <c r="E276">
        <v>1748</v>
      </c>
    </row>
    <row r="277" spans="1:5" x14ac:dyDescent="0.3">
      <c r="A277" t="s">
        <v>20</v>
      </c>
      <c r="B277">
        <v>3657</v>
      </c>
      <c r="D277" t="s">
        <v>14</v>
      </c>
      <c r="E277">
        <v>79</v>
      </c>
    </row>
    <row r="278" spans="1:5" x14ac:dyDescent="0.3">
      <c r="A278" t="s">
        <v>20</v>
      </c>
      <c r="B278">
        <v>239</v>
      </c>
      <c r="D278" t="s">
        <v>14</v>
      </c>
      <c r="E278">
        <v>889</v>
      </c>
    </row>
    <row r="279" spans="1:5" x14ac:dyDescent="0.3">
      <c r="A279" t="s">
        <v>20</v>
      </c>
      <c r="B279">
        <v>78</v>
      </c>
      <c r="D279" t="s">
        <v>14</v>
      </c>
      <c r="E279">
        <v>56</v>
      </c>
    </row>
    <row r="280" spans="1:5" x14ac:dyDescent="0.3">
      <c r="A280" t="s">
        <v>20</v>
      </c>
      <c r="B280">
        <v>1773</v>
      </c>
      <c r="D280" t="s">
        <v>14</v>
      </c>
      <c r="E280">
        <v>1</v>
      </c>
    </row>
    <row r="281" spans="1:5" x14ac:dyDescent="0.3">
      <c r="A281" t="s">
        <v>20</v>
      </c>
      <c r="B281">
        <v>32</v>
      </c>
      <c r="D281" t="s">
        <v>14</v>
      </c>
      <c r="E281">
        <v>83</v>
      </c>
    </row>
    <row r="282" spans="1:5" x14ac:dyDescent="0.3">
      <c r="A282" t="s">
        <v>20</v>
      </c>
      <c r="B282">
        <v>369</v>
      </c>
      <c r="D282" t="s">
        <v>14</v>
      </c>
      <c r="E282">
        <v>1345</v>
      </c>
    </row>
    <row r="283" spans="1:5" x14ac:dyDescent="0.3">
      <c r="A283" t="s">
        <v>20</v>
      </c>
      <c r="B283">
        <v>89</v>
      </c>
      <c r="D283" t="s">
        <v>14</v>
      </c>
      <c r="E283">
        <v>14</v>
      </c>
    </row>
    <row r="284" spans="1:5" x14ac:dyDescent="0.3">
      <c r="A284" t="s">
        <v>20</v>
      </c>
      <c r="B284">
        <v>147</v>
      </c>
      <c r="D284" t="s">
        <v>14</v>
      </c>
      <c r="E284">
        <v>656</v>
      </c>
    </row>
    <row r="285" spans="1:5" x14ac:dyDescent="0.3">
      <c r="A285" t="s">
        <v>20</v>
      </c>
      <c r="B285">
        <v>80</v>
      </c>
      <c r="D285" t="s">
        <v>14</v>
      </c>
      <c r="E285">
        <v>1596</v>
      </c>
    </row>
    <row r="286" spans="1:5" x14ac:dyDescent="0.3">
      <c r="A286" t="s">
        <v>20</v>
      </c>
      <c r="B286">
        <v>126</v>
      </c>
      <c r="D286" t="s">
        <v>14</v>
      </c>
      <c r="E286">
        <v>10</v>
      </c>
    </row>
    <row r="287" spans="1:5" x14ac:dyDescent="0.3">
      <c r="A287" t="s">
        <v>20</v>
      </c>
      <c r="B287">
        <v>2218</v>
      </c>
      <c r="D287" t="s">
        <v>14</v>
      </c>
      <c r="E287">
        <v>1121</v>
      </c>
    </row>
    <row r="288" spans="1:5" x14ac:dyDescent="0.3">
      <c r="A288" t="s">
        <v>20</v>
      </c>
      <c r="B288">
        <v>202</v>
      </c>
      <c r="D288" t="s">
        <v>14</v>
      </c>
      <c r="E288">
        <v>15</v>
      </c>
    </row>
    <row r="289" spans="1:5" x14ac:dyDescent="0.3">
      <c r="A289" t="s">
        <v>20</v>
      </c>
      <c r="B289">
        <v>140</v>
      </c>
      <c r="D289" t="s">
        <v>14</v>
      </c>
      <c r="E289">
        <v>191</v>
      </c>
    </row>
    <row r="290" spans="1:5" x14ac:dyDescent="0.3">
      <c r="A290" t="s">
        <v>20</v>
      </c>
      <c r="B290">
        <v>247</v>
      </c>
      <c r="D290" t="s">
        <v>14</v>
      </c>
      <c r="E290">
        <v>16</v>
      </c>
    </row>
    <row r="291" spans="1:5" x14ac:dyDescent="0.3">
      <c r="A291" t="s">
        <v>20</v>
      </c>
      <c r="B291">
        <v>84</v>
      </c>
      <c r="D291" t="s">
        <v>14</v>
      </c>
      <c r="E291">
        <v>17</v>
      </c>
    </row>
    <row r="292" spans="1:5" x14ac:dyDescent="0.3">
      <c r="A292" t="s">
        <v>20</v>
      </c>
      <c r="B292">
        <v>88</v>
      </c>
      <c r="D292" t="s">
        <v>14</v>
      </c>
      <c r="E292">
        <v>34</v>
      </c>
    </row>
    <row r="293" spans="1:5" x14ac:dyDescent="0.3">
      <c r="A293" t="s">
        <v>20</v>
      </c>
      <c r="B293">
        <v>156</v>
      </c>
      <c r="D293" t="s">
        <v>14</v>
      </c>
      <c r="E293">
        <v>1</v>
      </c>
    </row>
    <row r="294" spans="1:5" x14ac:dyDescent="0.3">
      <c r="A294" t="s">
        <v>20</v>
      </c>
      <c r="B294">
        <v>2985</v>
      </c>
      <c r="D294" t="s">
        <v>14</v>
      </c>
      <c r="E294">
        <v>288</v>
      </c>
    </row>
    <row r="295" spans="1:5" x14ac:dyDescent="0.3">
      <c r="A295" t="s">
        <v>20</v>
      </c>
      <c r="B295">
        <v>762</v>
      </c>
      <c r="D295" t="s">
        <v>14</v>
      </c>
      <c r="E295">
        <v>1274</v>
      </c>
    </row>
    <row r="296" spans="1:5" x14ac:dyDescent="0.3">
      <c r="A296" t="s">
        <v>20</v>
      </c>
      <c r="B296">
        <v>554</v>
      </c>
      <c r="D296" t="s">
        <v>14</v>
      </c>
      <c r="E296">
        <v>210</v>
      </c>
    </row>
    <row r="297" spans="1:5" x14ac:dyDescent="0.3">
      <c r="A297" t="s">
        <v>20</v>
      </c>
      <c r="B297">
        <v>122</v>
      </c>
      <c r="D297" t="s">
        <v>14</v>
      </c>
      <c r="E297">
        <v>248</v>
      </c>
    </row>
    <row r="298" spans="1:5" x14ac:dyDescent="0.3">
      <c r="A298" t="s">
        <v>20</v>
      </c>
      <c r="B298">
        <v>221</v>
      </c>
      <c r="D298" t="s">
        <v>14</v>
      </c>
      <c r="E298">
        <v>513</v>
      </c>
    </row>
    <row r="299" spans="1:5" x14ac:dyDescent="0.3">
      <c r="A299" t="s">
        <v>20</v>
      </c>
      <c r="B299">
        <v>126</v>
      </c>
      <c r="D299" t="s">
        <v>14</v>
      </c>
      <c r="E299">
        <v>3410</v>
      </c>
    </row>
    <row r="300" spans="1:5" x14ac:dyDescent="0.3">
      <c r="A300" t="s">
        <v>20</v>
      </c>
      <c r="B300">
        <v>1022</v>
      </c>
      <c r="D300" t="s">
        <v>14</v>
      </c>
      <c r="E300">
        <v>10</v>
      </c>
    </row>
    <row r="301" spans="1:5" x14ac:dyDescent="0.3">
      <c r="A301" t="s">
        <v>20</v>
      </c>
      <c r="B301">
        <v>3177</v>
      </c>
      <c r="D301" t="s">
        <v>14</v>
      </c>
      <c r="E301">
        <v>2201</v>
      </c>
    </row>
    <row r="302" spans="1:5" x14ac:dyDescent="0.3">
      <c r="A302" t="s">
        <v>20</v>
      </c>
      <c r="B302">
        <v>198</v>
      </c>
      <c r="D302" t="s">
        <v>14</v>
      </c>
      <c r="E302">
        <v>676</v>
      </c>
    </row>
    <row r="303" spans="1:5" x14ac:dyDescent="0.3">
      <c r="A303" t="s">
        <v>20</v>
      </c>
      <c r="B303">
        <v>3596</v>
      </c>
      <c r="D303" t="s">
        <v>14</v>
      </c>
      <c r="E303">
        <v>831</v>
      </c>
    </row>
    <row r="304" spans="1:5" x14ac:dyDescent="0.3">
      <c r="A304" t="s">
        <v>20</v>
      </c>
      <c r="B304">
        <v>244</v>
      </c>
      <c r="D304" t="s">
        <v>14</v>
      </c>
      <c r="E304">
        <v>859</v>
      </c>
    </row>
    <row r="305" spans="1:5" x14ac:dyDescent="0.3">
      <c r="A305" t="s">
        <v>20</v>
      </c>
      <c r="B305">
        <v>5180</v>
      </c>
      <c r="D305" t="s">
        <v>14</v>
      </c>
      <c r="E305">
        <v>45</v>
      </c>
    </row>
    <row r="306" spans="1:5" x14ac:dyDescent="0.3">
      <c r="A306" t="s">
        <v>20</v>
      </c>
      <c r="B306">
        <v>589</v>
      </c>
      <c r="D306" t="s">
        <v>14</v>
      </c>
      <c r="E306">
        <v>6</v>
      </c>
    </row>
    <row r="307" spans="1:5" x14ac:dyDescent="0.3">
      <c r="A307" t="s">
        <v>20</v>
      </c>
      <c r="B307">
        <v>2725</v>
      </c>
      <c r="D307" t="s">
        <v>14</v>
      </c>
      <c r="E307">
        <v>7</v>
      </c>
    </row>
    <row r="308" spans="1:5" x14ac:dyDescent="0.3">
      <c r="A308" t="s">
        <v>20</v>
      </c>
      <c r="B308">
        <v>35</v>
      </c>
      <c r="D308" t="s">
        <v>14</v>
      </c>
      <c r="E308">
        <v>31</v>
      </c>
    </row>
    <row r="309" spans="1:5" x14ac:dyDescent="0.3">
      <c r="A309" t="s">
        <v>20</v>
      </c>
      <c r="B309">
        <v>300</v>
      </c>
      <c r="D309" t="s">
        <v>14</v>
      </c>
      <c r="E309">
        <v>78</v>
      </c>
    </row>
    <row r="310" spans="1:5" x14ac:dyDescent="0.3">
      <c r="A310" t="s">
        <v>20</v>
      </c>
      <c r="B310">
        <v>144</v>
      </c>
      <c r="D310" t="s">
        <v>14</v>
      </c>
      <c r="E310">
        <v>1</v>
      </c>
    </row>
    <row r="311" spans="1:5" x14ac:dyDescent="0.3">
      <c r="A311" t="s">
        <v>20</v>
      </c>
      <c r="B311">
        <v>87</v>
      </c>
      <c r="D311" t="s">
        <v>14</v>
      </c>
      <c r="E311">
        <v>67</v>
      </c>
    </row>
    <row r="312" spans="1:5" x14ac:dyDescent="0.3">
      <c r="A312" t="s">
        <v>20</v>
      </c>
      <c r="B312">
        <v>3116</v>
      </c>
      <c r="D312" t="s">
        <v>14</v>
      </c>
      <c r="E312">
        <v>19</v>
      </c>
    </row>
    <row r="313" spans="1:5" x14ac:dyDescent="0.3">
      <c r="A313" t="s">
        <v>20</v>
      </c>
      <c r="B313">
        <v>909</v>
      </c>
      <c r="D313" t="s">
        <v>14</v>
      </c>
      <c r="E313">
        <v>2108</v>
      </c>
    </row>
    <row r="314" spans="1:5" x14ac:dyDescent="0.3">
      <c r="A314" t="s">
        <v>20</v>
      </c>
      <c r="B314">
        <v>1613</v>
      </c>
      <c r="D314" t="s">
        <v>14</v>
      </c>
      <c r="E314">
        <v>679</v>
      </c>
    </row>
    <row r="315" spans="1:5" x14ac:dyDescent="0.3">
      <c r="A315" t="s">
        <v>20</v>
      </c>
      <c r="B315">
        <v>136</v>
      </c>
      <c r="D315" t="s">
        <v>14</v>
      </c>
      <c r="E315">
        <v>36</v>
      </c>
    </row>
    <row r="316" spans="1:5" x14ac:dyDescent="0.3">
      <c r="A316" t="s">
        <v>20</v>
      </c>
      <c r="B316">
        <v>130</v>
      </c>
      <c r="D316" t="s">
        <v>14</v>
      </c>
      <c r="E316">
        <v>183</v>
      </c>
    </row>
    <row r="317" spans="1:5" x14ac:dyDescent="0.3">
      <c r="A317" t="s">
        <v>20</v>
      </c>
      <c r="B317">
        <v>1368</v>
      </c>
      <c r="D317" t="s">
        <v>14</v>
      </c>
      <c r="E317">
        <v>47</v>
      </c>
    </row>
    <row r="318" spans="1:5" x14ac:dyDescent="0.3">
      <c r="A318" t="s">
        <v>20</v>
      </c>
      <c r="B318">
        <v>102</v>
      </c>
      <c r="D318" t="s">
        <v>14</v>
      </c>
      <c r="E318">
        <v>70</v>
      </c>
    </row>
    <row r="319" spans="1:5" x14ac:dyDescent="0.3">
      <c r="A319" t="s">
        <v>20</v>
      </c>
      <c r="B319">
        <v>4006</v>
      </c>
      <c r="D319" t="s">
        <v>14</v>
      </c>
      <c r="E319">
        <v>154</v>
      </c>
    </row>
    <row r="320" spans="1:5" x14ac:dyDescent="0.3">
      <c r="A320" t="s">
        <v>20</v>
      </c>
      <c r="B320">
        <v>1629</v>
      </c>
      <c r="D320" t="s">
        <v>14</v>
      </c>
      <c r="E320">
        <v>22</v>
      </c>
    </row>
    <row r="321" spans="1:5" x14ac:dyDescent="0.3">
      <c r="A321" t="s">
        <v>20</v>
      </c>
      <c r="B321">
        <v>2188</v>
      </c>
      <c r="D321" t="s">
        <v>14</v>
      </c>
      <c r="E321">
        <v>1297</v>
      </c>
    </row>
    <row r="322" spans="1:5" x14ac:dyDescent="0.3">
      <c r="A322" t="s">
        <v>20</v>
      </c>
      <c r="B322">
        <v>2409</v>
      </c>
      <c r="D322" t="s">
        <v>14</v>
      </c>
      <c r="E322">
        <v>165</v>
      </c>
    </row>
    <row r="323" spans="1:5" x14ac:dyDescent="0.3">
      <c r="A323" t="s">
        <v>20</v>
      </c>
      <c r="B323">
        <v>194</v>
      </c>
      <c r="D323" t="s">
        <v>14</v>
      </c>
      <c r="E323">
        <v>1758</v>
      </c>
    </row>
    <row r="324" spans="1:5" x14ac:dyDescent="0.3">
      <c r="A324" t="s">
        <v>20</v>
      </c>
      <c r="B324">
        <v>1140</v>
      </c>
      <c r="D324" t="s">
        <v>14</v>
      </c>
      <c r="E324">
        <v>94</v>
      </c>
    </row>
    <row r="325" spans="1:5" x14ac:dyDescent="0.3">
      <c r="A325" t="s">
        <v>20</v>
      </c>
      <c r="B325">
        <v>102</v>
      </c>
      <c r="D325" t="s">
        <v>14</v>
      </c>
      <c r="E325">
        <v>33</v>
      </c>
    </row>
    <row r="326" spans="1:5" x14ac:dyDescent="0.3">
      <c r="A326" t="s">
        <v>20</v>
      </c>
      <c r="B326">
        <v>2857</v>
      </c>
      <c r="D326" t="s">
        <v>14</v>
      </c>
      <c r="E326">
        <v>1</v>
      </c>
    </row>
    <row r="327" spans="1:5" x14ac:dyDescent="0.3">
      <c r="A327" t="s">
        <v>20</v>
      </c>
      <c r="B327">
        <v>107</v>
      </c>
      <c r="D327" t="s">
        <v>14</v>
      </c>
      <c r="E327">
        <v>31</v>
      </c>
    </row>
    <row r="328" spans="1:5" x14ac:dyDescent="0.3">
      <c r="A328" t="s">
        <v>20</v>
      </c>
      <c r="B328">
        <v>160</v>
      </c>
      <c r="D328" t="s">
        <v>14</v>
      </c>
      <c r="E328">
        <v>2662</v>
      </c>
    </row>
    <row r="329" spans="1:5" x14ac:dyDescent="0.3">
      <c r="A329" t="s">
        <v>20</v>
      </c>
      <c r="B329">
        <v>2230</v>
      </c>
      <c r="D329" t="s">
        <v>14</v>
      </c>
      <c r="E329">
        <v>452</v>
      </c>
    </row>
    <row r="330" spans="1:5" x14ac:dyDescent="0.3">
      <c r="A330" t="s">
        <v>20</v>
      </c>
      <c r="B330">
        <v>316</v>
      </c>
      <c r="D330" t="s">
        <v>14</v>
      </c>
      <c r="E330">
        <v>35</v>
      </c>
    </row>
    <row r="331" spans="1:5" x14ac:dyDescent="0.3">
      <c r="A331" t="s">
        <v>20</v>
      </c>
      <c r="B331">
        <v>117</v>
      </c>
      <c r="D331" t="s">
        <v>14</v>
      </c>
      <c r="E331">
        <v>63</v>
      </c>
    </row>
    <row r="332" spans="1:5" x14ac:dyDescent="0.3">
      <c r="A332" t="s">
        <v>20</v>
      </c>
      <c r="B332">
        <v>6406</v>
      </c>
      <c r="D332" t="s">
        <v>14</v>
      </c>
      <c r="E332">
        <v>526</v>
      </c>
    </row>
    <row r="333" spans="1:5" x14ac:dyDescent="0.3">
      <c r="A333" t="s">
        <v>20</v>
      </c>
      <c r="B333">
        <v>192</v>
      </c>
      <c r="D333" t="s">
        <v>14</v>
      </c>
      <c r="E333">
        <v>121</v>
      </c>
    </row>
    <row r="334" spans="1:5" x14ac:dyDescent="0.3">
      <c r="A334" t="s">
        <v>20</v>
      </c>
      <c r="B334">
        <v>26</v>
      </c>
      <c r="D334" t="s">
        <v>14</v>
      </c>
      <c r="E334">
        <v>67</v>
      </c>
    </row>
    <row r="335" spans="1:5" x14ac:dyDescent="0.3">
      <c r="A335" t="s">
        <v>20</v>
      </c>
      <c r="B335">
        <v>723</v>
      </c>
      <c r="D335" t="s">
        <v>14</v>
      </c>
      <c r="E335">
        <v>57</v>
      </c>
    </row>
    <row r="336" spans="1:5" x14ac:dyDescent="0.3">
      <c r="A336" t="s">
        <v>20</v>
      </c>
      <c r="B336">
        <v>170</v>
      </c>
      <c r="D336" t="s">
        <v>14</v>
      </c>
      <c r="E336">
        <v>1229</v>
      </c>
    </row>
    <row r="337" spans="1:5" x14ac:dyDescent="0.3">
      <c r="A337" t="s">
        <v>20</v>
      </c>
      <c r="B337">
        <v>238</v>
      </c>
      <c r="D337" t="s">
        <v>14</v>
      </c>
      <c r="E337">
        <v>12</v>
      </c>
    </row>
    <row r="338" spans="1:5" x14ac:dyDescent="0.3">
      <c r="A338" t="s">
        <v>20</v>
      </c>
      <c r="B338">
        <v>55</v>
      </c>
      <c r="D338" t="s">
        <v>14</v>
      </c>
      <c r="E338">
        <v>452</v>
      </c>
    </row>
    <row r="339" spans="1:5" x14ac:dyDescent="0.3">
      <c r="A339" t="s">
        <v>20</v>
      </c>
      <c r="B339">
        <v>128</v>
      </c>
      <c r="D339" t="s">
        <v>14</v>
      </c>
      <c r="E339">
        <v>1886</v>
      </c>
    </row>
    <row r="340" spans="1:5" x14ac:dyDescent="0.3">
      <c r="A340" t="s">
        <v>20</v>
      </c>
      <c r="B340">
        <v>2144</v>
      </c>
      <c r="D340" t="s">
        <v>14</v>
      </c>
      <c r="E340">
        <v>1825</v>
      </c>
    </row>
    <row r="341" spans="1:5" x14ac:dyDescent="0.3">
      <c r="A341" t="s">
        <v>20</v>
      </c>
      <c r="B341">
        <v>2693</v>
      </c>
      <c r="D341" t="s">
        <v>14</v>
      </c>
      <c r="E341">
        <v>31</v>
      </c>
    </row>
    <row r="342" spans="1:5" x14ac:dyDescent="0.3">
      <c r="A342" t="s">
        <v>20</v>
      </c>
      <c r="B342">
        <v>432</v>
      </c>
      <c r="D342" t="s">
        <v>14</v>
      </c>
      <c r="E342">
        <v>107</v>
      </c>
    </row>
    <row r="343" spans="1:5" x14ac:dyDescent="0.3">
      <c r="A343" t="s">
        <v>20</v>
      </c>
      <c r="B343">
        <v>189</v>
      </c>
      <c r="D343" t="s">
        <v>14</v>
      </c>
      <c r="E343">
        <v>27</v>
      </c>
    </row>
    <row r="344" spans="1:5" x14ac:dyDescent="0.3">
      <c r="A344" t="s">
        <v>20</v>
      </c>
      <c r="B344">
        <v>154</v>
      </c>
      <c r="D344" t="s">
        <v>14</v>
      </c>
      <c r="E344">
        <v>1221</v>
      </c>
    </row>
    <row r="345" spans="1:5" x14ac:dyDescent="0.3">
      <c r="A345" t="s">
        <v>20</v>
      </c>
      <c r="B345">
        <v>96</v>
      </c>
      <c r="D345" t="s">
        <v>14</v>
      </c>
      <c r="E345">
        <v>1</v>
      </c>
    </row>
    <row r="346" spans="1:5" x14ac:dyDescent="0.3">
      <c r="A346" t="s">
        <v>20</v>
      </c>
      <c r="B346">
        <v>3063</v>
      </c>
      <c r="D346" t="s">
        <v>14</v>
      </c>
      <c r="E346">
        <v>16</v>
      </c>
    </row>
    <row r="347" spans="1:5" x14ac:dyDescent="0.3">
      <c r="A347" t="s">
        <v>20</v>
      </c>
      <c r="B347">
        <v>2266</v>
      </c>
      <c r="D347" t="s">
        <v>14</v>
      </c>
      <c r="E347">
        <v>41</v>
      </c>
    </row>
    <row r="348" spans="1:5" x14ac:dyDescent="0.3">
      <c r="A348" t="s">
        <v>20</v>
      </c>
      <c r="B348">
        <v>194</v>
      </c>
      <c r="D348" t="s">
        <v>14</v>
      </c>
      <c r="E348">
        <v>523</v>
      </c>
    </row>
    <row r="349" spans="1:5" x14ac:dyDescent="0.3">
      <c r="A349" t="s">
        <v>20</v>
      </c>
      <c r="B349">
        <v>129</v>
      </c>
      <c r="D349" t="s">
        <v>14</v>
      </c>
      <c r="E349">
        <v>141</v>
      </c>
    </row>
    <row r="350" spans="1:5" x14ac:dyDescent="0.3">
      <c r="A350" t="s">
        <v>20</v>
      </c>
      <c r="B350">
        <v>375</v>
      </c>
      <c r="D350" t="s">
        <v>14</v>
      </c>
      <c r="E350">
        <v>52</v>
      </c>
    </row>
    <row r="351" spans="1:5" x14ac:dyDescent="0.3">
      <c r="A351" t="s">
        <v>20</v>
      </c>
      <c r="B351">
        <v>409</v>
      </c>
      <c r="D351" t="s">
        <v>14</v>
      </c>
      <c r="E351">
        <v>225</v>
      </c>
    </row>
    <row r="352" spans="1:5" x14ac:dyDescent="0.3">
      <c r="A352" t="s">
        <v>20</v>
      </c>
      <c r="B352">
        <v>234</v>
      </c>
      <c r="D352" t="s">
        <v>14</v>
      </c>
      <c r="E352">
        <v>38</v>
      </c>
    </row>
    <row r="353" spans="1:5" x14ac:dyDescent="0.3">
      <c r="A353" t="s">
        <v>20</v>
      </c>
      <c r="B353">
        <v>3016</v>
      </c>
      <c r="D353" t="s">
        <v>14</v>
      </c>
      <c r="E353">
        <v>15</v>
      </c>
    </row>
    <row r="354" spans="1:5" x14ac:dyDescent="0.3">
      <c r="A354" t="s">
        <v>20</v>
      </c>
      <c r="B354">
        <v>264</v>
      </c>
      <c r="D354" t="s">
        <v>14</v>
      </c>
      <c r="E354">
        <v>37</v>
      </c>
    </row>
    <row r="355" spans="1:5" x14ac:dyDescent="0.3">
      <c r="A355" t="s">
        <v>20</v>
      </c>
      <c r="B355">
        <v>272</v>
      </c>
      <c r="D355" t="s">
        <v>14</v>
      </c>
      <c r="E355">
        <v>112</v>
      </c>
    </row>
    <row r="356" spans="1:5" x14ac:dyDescent="0.3">
      <c r="A356" t="s">
        <v>20</v>
      </c>
      <c r="B356">
        <v>419</v>
      </c>
      <c r="D356" t="s">
        <v>14</v>
      </c>
      <c r="E356">
        <v>21</v>
      </c>
    </row>
    <row r="357" spans="1:5" x14ac:dyDescent="0.3">
      <c r="A357" t="s">
        <v>20</v>
      </c>
      <c r="B357">
        <v>1621</v>
      </c>
      <c r="D357" t="s">
        <v>14</v>
      </c>
      <c r="E357">
        <v>67</v>
      </c>
    </row>
    <row r="358" spans="1:5" x14ac:dyDescent="0.3">
      <c r="A358" t="s">
        <v>20</v>
      </c>
      <c r="B358">
        <v>1101</v>
      </c>
      <c r="D358" t="s">
        <v>14</v>
      </c>
      <c r="E358">
        <v>78</v>
      </c>
    </row>
    <row r="359" spans="1:5" x14ac:dyDescent="0.3">
      <c r="A359" t="s">
        <v>20</v>
      </c>
      <c r="B359">
        <v>1073</v>
      </c>
      <c r="D359" t="s">
        <v>14</v>
      </c>
      <c r="E359">
        <v>67</v>
      </c>
    </row>
    <row r="360" spans="1:5" x14ac:dyDescent="0.3">
      <c r="A360" t="s">
        <v>20</v>
      </c>
      <c r="B360">
        <v>331</v>
      </c>
      <c r="D360" t="s">
        <v>14</v>
      </c>
      <c r="E360">
        <v>263</v>
      </c>
    </row>
    <row r="361" spans="1:5" x14ac:dyDescent="0.3">
      <c r="A361" t="s">
        <v>20</v>
      </c>
      <c r="B361">
        <v>1170</v>
      </c>
      <c r="D361" t="s">
        <v>14</v>
      </c>
      <c r="E361">
        <v>1691</v>
      </c>
    </row>
    <row r="362" spans="1:5" x14ac:dyDescent="0.3">
      <c r="A362" t="s">
        <v>20</v>
      </c>
      <c r="B362">
        <v>363</v>
      </c>
      <c r="D362" t="s">
        <v>14</v>
      </c>
      <c r="E362">
        <v>181</v>
      </c>
    </row>
    <row r="363" spans="1:5" x14ac:dyDescent="0.3">
      <c r="A363" t="s">
        <v>20</v>
      </c>
      <c r="B363">
        <v>103</v>
      </c>
      <c r="D363" t="s">
        <v>14</v>
      </c>
      <c r="E363">
        <v>13</v>
      </c>
    </row>
    <row r="364" spans="1:5" x14ac:dyDescent="0.3">
      <c r="A364" t="s">
        <v>20</v>
      </c>
      <c r="B364">
        <v>147</v>
      </c>
      <c r="D364" t="s">
        <v>14</v>
      </c>
      <c r="E364">
        <v>1</v>
      </c>
    </row>
    <row r="365" spans="1:5" x14ac:dyDescent="0.3">
      <c r="A365" t="s">
        <v>20</v>
      </c>
      <c r="B365">
        <v>110</v>
      </c>
      <c r="D365" t="s">
        <v>14</v>
      </c>
      <c r="E365">
        <v>21</v>
      </c>
    </row>
    <row r="366" spans="1:5" x14ac:dyDescent="0.3">
      <c r="A366" t="s">
        <v>20</v>
      </c>
      <c r="B366">
        <v>134</v>
      </c>
      <c r="D366" t="s">
        <v>14</v>
      </c>
      <c r="E366">
        <v>830</v>
      </c>
    </row>
    <row r="367" spans="1:5" x14ac:dyDescent="0.3">
      <c r="A367" t="s">
        <v>20</v>
      </c>
      <c r="B367">
        <v>269</v>
      </c>
      <c r="D367" t="s">
        <v>14</v>
      </c>
      <c r="E367">
        <v>130</v>
      </c>
    </row>
    <row r="368" spans="1:5" x14ac:dyDescent="0.3">
      <c r="A368" t="s">
        <v>20</v>
      </c>
      <c r="B368">
        <v>175</v>
      </c>
      <c r="D368" t="s">
        <v>14</v>
      </c>
      <c r="E368">
        <v>55</v>
      </c>
    </row>
    <row r="369" spans="1:5" x14ac:dyDescent="0.3">
      <c r="A369" t="s">
        <v>20</v>
      </c>
      <c r="B369">
        <v>69</v>
      </c>
      <c r="D369" t="s">
        <v>14</v>
      </c>
      <c r="E369">
        <v>114</v>
      </c>
    </row>
    <row r="370" spans="1:5" x14ac:dyDescent="0.3">
      <c r="A370" t="s">
        <v>20</v>
      </c>
      <c r="B370">
        <v>190</v>
      </c>
      <c r="D370" t="s">
        <v>14</v>
      </c>
      <c r="E370">
        <v>594</v>
      </c>
    </row>
    <row r="371" spans="1:5" x14ac:dyDescent="0.3">
      <c r="A371" t="s">
        <v>20</v>
      </c>
      <c r="B371">
        <v>237</v>
      </c>
      <c r="D371" t="s">
        <v>14</v>
      </c>
      <c r="E371">
        <v>24</v>
      </c>
    </row>
    <row r="372" spans="1:5" x14ac:dyDescent="0.3">
      <c r="A372" t="s">
        <v>20</v>
      </c>
      <c r="B372">
        <v>77</v>
      </c>
      <c r="D372" t="s">
        <v>14</v>
      </c>
      <c r="E372">
        <v>252</v>
      </c>
    </row>
    <row r="373" spans="1:5" x14ac:dyDescent="0.3">
      <c r="A373" t="s">
        <v>20</v>
      </c>
      <c r="B373">
        <v>196</v>
      </c>
      <c r="D373" t="s">
        <v>14</v>
      </c>
      <c r="E373">
        <v>67</v>
      </c>
    </row>
    <row r="374" spans="1:5" x14ac:dyDescent="0.3">
      <c r="A374" t="s">
        <v>20</v>
      </c>
      <c r="B374">
        <v>7295</v>
      </c>
      <c r="D374" t="s">
        <v>14</v>
      </c>
      <c r="E374">
        <v>742</v>
      </c>
    </row>
    <row r="375" spans="1:5" x14ac:dyDescent="0.3">
      <c r="A375" t="s">
        <v>20</v>
      </c>
      <c r="B375">
        <v>2893</v>
      </c>
      <c r="D375" t="s">
        <v>14</v>
      </c>
      <c r="E375">
        <v>75</v>
      </c>
    </row>
    <row r="376" spans="1:5" x14ac:dyDescent="0.3">
      <c r="A376" t="s">
        <v>20</v>
      </c>
      <c r="B376">
        <v>820</v>
      </c>
      <c r="D376" t="s">
        <v>14</v>
      </c>
      <c r="E376">
        <v>4405</v>
      </c>
    </row>
    <row r="377" spans="1:5" x14ac:dyDescent="0.3">
      <c r="A377" t="s">
        <v>20</v>
      </c>
      <c r="B377">
        <v>2038</v>
      </c>
      <c r="D377" t="s">
        <v>14</v>
      </c>
      <c r="E377">
        <v>92</v>
      </c>
    </row>
    <row r="378" spans="1:5" x14ac:dyDescent="0.3">
      <c r="A378" t="s">
        <v>20</v>
      </c>
      <c r="B378">
        <v>116</v>
      </c>
      <c r="D378" t="s">
        <v>14</v>
      </c>
      <c r="E378">
        <v>64</v>
      </c>
    </row>
    <row r="379" spans="1:5" x14ac:dyDescent="0.3">
      <c r="A379" t="s">
        <v>20</v>
      </c>
      <c r="B379">
        <v>2025</v>
      </c>
      <c r="D379" t="s">
        <v>14</v>
      </c>
      <c r="E379">
        <v>64</v>
      </c>
    </row>
    <row r="380" spans="1:5" x14ac:dyDescent="0.3">
      <c r="A380" t="s">
        <v>20</v>
      </c>
      <c r="B380">
        <v>168</v>
      </c>
      <c r="D380" t="s">
        <v>14</v>
      </c>
      <c r="E380">
        <v>842</v>
      </c>
    </row>
    <row r="381" spans="1:5" x14ac:dyDescent="0.3">
      <c r="A381" t="s">
        <v>20</v>
      </c>
      <c r="B381">
        <v>137</v>
      </c>
      <c r="D381" t="s">
        <v>14</v>
      </c>
      <c r="E381">
        <v>112</v>
      </c>
    </row>
    <row r="382" spans="1:5" x14ac:dyDescent="0.3">
      <c r="A382" t="s">
        <v>20</v>
      </c>
      <c r="B382">
        <v>186</v>
      </c>
      <c r="D382" t="s">
        <v>14</v>
      </c>
      <c r="E382">
        <v>374</v>
      </c>
    </row>
    <row r="383" spans="1:5" x14ac:dyDescent="0.3">
      <c r="A383" t="s">
        <v>20</v>
      </c>
      <c r="B383">
        <v>125</v>
      </c>
    </row>
    <row r="384" spans="1:5" x14ac:dyDescent="0.3">
      <c r="A384" t="s">
        <v>20</v>
      </c>
      <c r="B384">
        <v>202</v>
      </c>
    </row>
    <row r="385" spans="1:2" x14ac:dyDescent="0.3">
      <c r="A385" t="s">
        <v>20</v>
      </c>
      <c r="B385">
        <v>103</v>
      </c>
    </row>
    <row r="386" spans="1:2" x14ac:dyDescent="0.3">
      <c r="A386" t="s">
        <v>20</v>
      </c>
      <c r="B386">
        <v>1785</v>
      </c>
    </row>
    <row r="387" spans="1:2" x14ac:dyDescent="0.3">
      <c r="A387" t="s">
        <v>20</v>
      </c>
      <c r="B387">
        <v>157</v>
      </c>
    </row>
    <row r="388" spans="1:2" x14ac:dyDescent="0.3">
      <c r="A388" t="s">
        <v>20</v>
      </c>
      <c r="B388">
        <v>555</v>
      </c>
    </row>
    <row r="389" spans="1:2" x14ac:dyDescent="0.3">
      <c r="A389" t="s">
        <v>20</v>
      </c>
      <c r="B389">
        <v>297</v>
      </c>
    </row>
    <row r="390" spans="1:2" x14ac:dyDescent="0.3">
      <c r="A390" t="s">
        <v>20</v>
      </c>
      <c r="B390">
        <v>123</v>
      </c>
    </row>
    <row r="391" spans="1:2" x14ac:dyDescent="0.3">
      <c r="A391" t="s">
        <v>20</v>
      </c>
      <c r="B391">
        <v>3036</v>
      </c>
    </row>
    <row r="392" spans="1:2" x14ac:dyDescent="0.3">
      <c r="A392" t="s">
        <v>20</v>
      </c>
      <c r="B392">
        <v>144</v>
      </c>
    </row>
    <row r="393" spans="1:2" x14ac:dyDescent="0.3">
      <c r="A393" t="s">
        <v>20</v>
      </c>
      <c r="B393">
        <v>121</v>
      </c>
    </row>
    <row r="394" spans="1:2" x14ac:dyDescent="0.3">
      <c r="A394" t="s">
        <v>20</v>
      </c>
      <c r="B394">
        <v>181</v>
      </c>
    </row>
    <row r="395" spans="1:2" x14ac:dyDescent="0.3">
      <c r="A395" t="s">
        <v>20</v>
      </c>
      <c r="B395">
        <v>122</v>
      </c>
    </row>
    <row r="396" spans="1:2" x14ac:dyDescent="0.3">
      <c r="A396" t="s">
        <v>20</v>
      </c>
      <c r="B396">
        <v>1071</v>
      </c>
    </row>
    <row r="397" spans="1:2" x14ac:dyDescent="0.3">
      <c r="A397" t="s">
        <v>20</v>
      </c>
      <c r="B397">
        <v>980</v>
      </c>
    </row>
    <row r="398" spans="1:2" x14ac:dyDescent="0.3">
      <c r="A398" t="s">
        <v>20</v>
      </c>
      <c r="B398">
        <v>536</v>
      </c>
    </row>
    <row r="399" spans="1:2" x14ac:dyDescent="0.3">
      <c r="A399" t="s">
        <v>20</v>
      </c>
      <c r="B399">
        <v>1991</v>
      </c>
    </row>
    <row r="400" spans="1:2" x14ac:dyDescent="0.3">
      <c r="A400" t="s">
        <v>20</v>
      </c>
      <c r="B400">
        <v>180</v>
      </c>
    </row>
    <row r="401" spans="1:2" x14ac:dyDescent="0.3">
      <c r="A401" t="s">
        <v>20</v>
      </c>
      <c r="B401">
        <v>130</v>
      </c>
    </row>
    <row r="402" spans="1:2" x14ac:dyDescent="0.3">
      <c r="A402" t="s">
        <v>20</v>
      </c>
      <c r="B402">
        <v>122</v>
      </c>
    </row>
    <row r="403" spans="1:2" x14ac:dyDescent="0.3">
      <c r="A403" t="s">
        <v>20</v>
      </c>
      <c r="B403">
        <v>140</v>
      </c>
    </row>
    <row r="404" spans="1:2" x14ac:dyDescent="0.3">
      <c r="A404" t="s">
        <v>20</v>
      </c>
      <c r="B404">
        <v>3388</v>
      </c>
    </row>
    <row r="405" spans="1:2" x14ac:dyDescent="0.3">
      <c r="A405" t="s">
        <v>20</v>
      </c>
      <c r="B405">
        <v>280</v>
      </c>
    </row>
    <row r="406" spans="1:2" x14ac:dyDescent="0.3">
      <c r="A406" t="s">
        <v>20</v>
      </c>
      <c r="B406">
        <v>366</v>
      </c>
    </row>
    <row r="407" spans="1:2" x14ac:dyDescent="0.3">
      <c r="A407" t="s">
        <v>20</v>
      </c>
      <c r="B407">
        <v>270</v>
      </c>
    </row>
    <row r="408" spans="1:2" x14ac:dyDescent="0.3">
      <c r="A408" t="s">
        <v>20</v>
      </c>
      <c r="B408">
        <v>137</v>
      </c>
    </row>
    <row r="409" spans="1:2" x14ac:dyDescent="0.3">
      <c r="A409" t="s">
        <v>20</v>
      </c>
      <c r="B409">
        <v>3205</v>
      </c>
    </row>
    <row r="410" spans="1:2" x14ac:dyDescent="0.3">
      <c r="A410" t="s">
        <v>20</v>
      </c>
      <c r="B410">
        <v>148</v>
      </c>
    </row>
    <row r="411" spans="1:2" x14ac:dyDescent="0.3">
      <c r="A411" t="s">
        <v>20</v>
      </c>
      <c r="B411">
        <v>114</v>
      </c>
    </row>
    <row r="412" spans="1:2" x14ac:dyDescent="0.3">
      <c r="A412" t="s">
        <v>20</v>
      </c>
      <c r="B412">
        <v>1518</v>
      </c>
    </row>
    <row r="413" spans="1:2" x14ac:dyDescent="0.3">
      <c r="A413" t="s">
        <v>20</v>
      </c>
      <c r="B413">
        <v>166</v>
      </c>
    </row>
    <row r="414" spans="1:2" x14ac:dyDescent="0.3">
      <c r="A414" t="s">
        <v>20</v>
      </c>
      <c r="B414">
        <v>100</v>
      </c>
    </row>
    <row r="415" spans="1:2" x14ac:dyDescent="0.3">
      <c r="A415" t="s">
        <v>20</v>
      </c>
      <c r="B415">
        <v>235</v>
      </c>
    </row>
    <row r="416" spans="1:2" x14ac:dyDescent="0.3">
      <c r="A416" t="s">
        <v>20</v>
      </c>
      <c r="B416">
        <v>148</v>
      </c>
    </row>
    <row r="417" spans="1:2" x14ac:dyDescent="0.3">
      <c r="A417" t="s">
        <v>20</v>
      </c>
      <c r="B417">
        <v>198</v>
      </c>
    </row>
    <row r="418" spans="1:2" x14ac:dyDescent="0.3">
      <c r="A418" t="s">
        <v>20</v>
      </c>
      <c r="B418">
        <v>150</v>
      </c>
    </row>
    <row r="419" spans="1:2" x14ac:dyDescent="0.3">
      <c r="A419" t="s">
        <v>20</v>
      </c>
      <c r="B419">
        <v>216</v>
      </c>
    </row>
    <row r="420" spans="1:2" x14ac:dyDescent="0.3">
      <c r="A420" t="s">
        <v>20</v>
      </c>
      <c r="B420">
        <v>5139</v>
      </c>
    </row>
    <row r="421" spans="1:2" x14ac:dyDescent="0.3">
      <c r="A421" t="s">
        <v>20</v>
      </c>
      <c r="B421">
        <v>2353</v>
      </c>
    </row>
    <row r="422" spans="1:2" x14ac:dyDescent="0.3">
      <c r="A422" t="s">
        <v>20</v>
      </c>
      <c r="B422">
        <v>78</v>
      </c>
    </row>
    <row r="423" spans="1:2" x14ac:dyDescent="0.3">
      <c r="A423" t="s">
        <v>20</v>
      </c>
      <c r="B423">
        <v>174</v>
      </c>
    </row>
    <row r="424" spans="1:2" x14ac:dyDescent="0.3">
      <c r="A424" t="s">
        <v>20</v>
      </c>
      <c r="B424">
        <v>164</v>
      </c>
    </row>
    <row r="425" spans="1:2" x14ac:dyDescent="0.3">
      <c r="A425" t="s">
        <v>20</v>
      </c>
      <c r="B425">
        <v>161</v>
      </c>
    </row>
    <row r="426" spans="1:2" x14ac:dyDescent="0.3">
      <c r="A426" t="s">
        <v>20</v>
      </c>
      <c r="B426">
        <v>138</v>
      </c>
    </row>
    <row r="427" spans="1:2" x14ac:dyDescent="0.3">
      <c r="A427" t="s">
        <v>20</v>
      </c>
      <c r="B427">
        <v>3308</v>
      </c>
    </row>
    <row r="428" spans="1:2" x14ac:dyDescent="0.3">
      <c r="A428" t="s">
        <v>20</v>
      </c>
      <c r="B428">
        <v>127</v>
      </c>
    </row>
    <row r="429" spans="1:2" x14ac:dyDescent="0.3">
      <c r="A429" t="s">
        <v>20</v>
      </c>
      <c r="B429">
        <v>207</v>
      </c>
    </row>
    <row r="430" spans="1:2" x14ac:dyDescent="0.3">
      <c r="A430" t="s">
        <v>20</v>
      </c>
      <c r="B430">
        <v>181</v>
      </c>
    </row>
    <row r="431" spans="1:2" x14ac:dyDescent="0.3">
      <c r="A431" t="s">
        <v>20</v>
      </c>
      <c r="B431">
        <v>110</v>
      </c>
    </row>
    <row r="432" spans="1:2" x14ac:dyDescent="0.3">
      <c r="A432" t="s">
        <v>20</v>
      </c>
      <c r="B432">
        <v>185</v>
      </c>
    </row>
    <row r="433" spans="1:2" x14ac:dyDescent="0.3">
      <c r="A433" t="s">
        <v>20</v>
      </c>
      <c r="B433">
        <v>121</v>
      </c>
    </row>
    <row r="434" spans="1:2" x14ac:dyDescent="0.3">
      <c r="A434" t="s">
        <v>20</v>
      </c>
      <c r="B434">
        <v>1225</v>
      </c>
    </row>
    <row r="435" spans="1:2" x14ac:dyDescent="0.3">
      <c r="A435" t="s">
        <v>20</v>
      </c>
      <c r="B435">
        <v>106</v>
      </c>
    </row>
    <row r="436" spans="1:2" x14ac:dyDescent="0.3">
      <c r="A436" t="s">
        <v>20</v>
      </c>
      <c r="B436">
        <v>142</v>
      </c>
    </row>
    <row r="437" spans="1:2" x14ac:dyDescent="0.3">
      <c r="A437" t="s">
        <v>20</v>
      </c>
      <c r="B437">
        <v>233</v>
      </c>
    </row>
    <row r="438" spans="1:2" x14ac:dyDescent="0.3">
      <c r="A438" t="s">
        <v>20</v>
      </c>
      <c r="B438">
        <v>218</v>
      </c>
    </row>
    <row r="439" spans="1:2" x14ac:dyDescent="0.3">
      <c r="A439" t="s">
        <v>20</v>
      </c>
      <c r="B439">
        <v>76</v>
      </c>
    </row>
    <row r="440" spans="1:2" x14ac:dyDescent="0.3">
      <c r="A440" t="s">
        <v>20</v>
      </c>
      <c r="B440">
        <v>43</v>
      </c>
    </row>
    <row r="441" spans="1:2" x14ac:dyDescent="0.3">
      <c r="A441" t="s">
        <v>20</v>
      </c>
      <c r="B441">
        <v>221</v>
      </c>
    </row>
    <row r="442" spans="1:2" x14ac:dyDescent="0.3">
      <c r="A442" t="s">
        <v>20</v>
      </c>
      <c r="B442">
        <v>2805</v>
      </c>
    </row>
    <row r="443" spans="1:2" x14ac:dyDescent="0.3">
      <c r="A443" t="s">
        <v>20</v>
      </c>
      <c r="B443">
        <v>68</v>
      </c>
    </row>
    <row r="444" spans="1:2" x14ac:dyDescent="0.3">
      <c r="A444" t="s">
        <v>20</v>
      </c>
      <c r="B444">
        <v>133</v>
      </c>
    </row>
    <row r="445" spans="1:2" x14ac:dyDescent="0.3">
      <c r="A445" t="s">
        <v>20</v>
      </c>
      <c r="B445">
        <v>2489</v>
      </c>
    </row>
    <row r="446" spans="1:2" x14ac:dyDescent="0.3">
      <c r="A446" t="s">
        <v>20</v>
      </c>
      <c r="B446">
        <v>69</v>
      </c>
    </row>
    <row r="447" spans="1:2" x14ac:dyDescent="0.3">
      <c r="A447" t="s">
        <v>20</v>
      </c>
      <c r="B447">
        <v>279</v>
      </c>
    </row>
    <row r="448" spans="1:2" x14ac:dyDescent="0.3">
      <c r="A448" t="s">
        <v>20</v>
      </c>
      <c r="B448">
        <v>210</v>
      </c>
    </row>
    <row r="449" spans="1:2" x14ac:dyDescent="0.3">
      <c r="A449" t="s">
        <v>20</v>
      </c>
      <c r="B449">
        <v>2100</v>
      </c>
    </row>
    <row r="450" spans="1:2" x14ac:dyDescent="0.3">
      <c r="A450" t="s">
        <v>20</v>
      </c>
      <c r="B450">
        <v>252</v>
      </c>
    </row>
    <row r="451" spans="1:2" x14ac:dyDescent="0.3">
      <c r="A451" t="s">
        <v>20</v>
      </c>
      <c r="B451">
        <v>1280</v>
      </c>
    </row>
    <row r="452" spans="1:2" x14ac:dyDescent="0.3">
      <c r="A452" t="s">
        <v>20</v>
      </c>
      <c r="B452">
        <v>157</v>
      </c>
    </row>
    <row r="453" spans="1:2" x14ac:dyDescent="0.3">
      <c r="A453" t="s">
        <v>20</v>
      </c>
      <c r="B453">
        <v>194</v>
      </c>
    </row>
    <row r="454" spans="1:2" x14ac:dyDescent="0.3">
      <c r="A454" t="s">
        <v>20</v>
      </c>
      <c r="B454">
        <v>82</v>
      </c>
    </row>
    <row r="455" spans="1:2" x14ac:dyDescent="0.3">
      <c r="A455" t="s">
        <v>20</v>
      </c>
      <c r="B455">
        <v>4233</v>
      </c>
    </row>
    <row r="456" spans="1:2" x14ac:dyDescent="0.3">
      <c r="A456" t="s">
        <v>20</v>
      </c>
      <c r="B456">
        <v>119</v>
      </c>
    </row>
    <row r="457" spans="1:2" x14ac:dyDescent="0.3">
      <c r="A457" t="s">
        <v>20</v>
      </c>
      <c r="B457">
        <v>1797</v>
      </c>
    </row>
    <row r="458" spans="1:2" x14ac:dyDescent="0.3">
      <c r="A458" t="s">
        <v>20</v>
      </c>
      <c r="B458">
        <v>261</v>
      </c>
    </row>
    <row r="459" spans="1:2" x14ac:dyDescent="0.3">
      <c r="A459" t="s">
        <v>20</v>
      </c>
      <c r="B459">
        <v>157</v>
      </c>
    </row>
    <row r="460" spans="1:2" x14ac:dyDescent="0.3">
      <c r="A460" t="s">
        <v>20</v>
      </c>
      <c r="B460">
        <v>3533</v>
      </c>
    </row>
    <row r="461" spans="1:2" x14ac:dyDescent="0.3">
      <c r="A461" t="s">
        <v>20</v>
      </c>
      <c r="B461">
        <v>155</v>
      </c>
    </row>
    <row r="462" spans="1:2" x14ac:dyDescent="0.3">
      <c r="A462" t="s">
        <v>20</v>
      </c>
      <c r="B462">
        <v>132</v>
      </c>
    </row>
    <row r="463" spans="1:2" x14ac:dyDescent="0.3">
      <c r="A463" t="s">
        <v>20</v>
      </c>
      <c r="B463">
        <v>1354</v>
      </c>
    </row>
    <row r="464" spans="1:2" x14ac:dyDescent="0.3">
      <c r="A464" t="s">
        <v>20</v>
      </c>
      <c r="B464">
        <v>48</v>
      </c>
    </row>
    <row r="465" spans="1:2" x14ac:dyDescent="0.3">
      <c r="A465" t="s">
        <v>20</v>
      </c>
      <c r="B465">
        <v>110</v>
      </c>
    </row>
    <row r="466" spans="1:2" x14ac:dyDescent="0.3">
      <c r="A466" t="s">
        <v>20</v>
      </c>
      <c r="B466">
        <v>172</v>
      </c>
    </row>
    <row r="467" spans="1:2" x14ac:dyDescent="0.3">
      <c r="A467" t="s">
        <v>20</v>
      </c>
      <c r="B467">
        <v>307</v>
      </c>
    </row>
    <row r="468" spans="1:2" x14ac:dyDescent="0.3">
      <c r="A468" t="s">
        <v>20</v>
      </c>
      <c r="B468">
        <v>160</v>
      </c>
    </row>
    <row r="469" spans="1:2" x14ac:dyDescent="0.3">
      <c r="A469" t="s">
        <v>20</v>
      </c>
      <c r="B469">
        <v>1467</v>
      </c>
    </row>
    <row r="470" spans="1:2" x14ac:dyDescent="0.3">
      <c r="A470" t="s">
        <v>20</v>
      </c>
      <c r="B470">
        <v>158</v>
      </c>
    </row>
    <row r="471" spans="1:2" x14ac:dyDescent="0.3">
      <c r="A471" t="s">
        <v>20</v>
      </c>
      <c r="B471">
        <v>225</v>
      </c>
    </row>
    <row r="472" spans="1:2" x14ac:dyDescent="0.3">
      <c r="A472" t="s">
        <v>20</v>
      </c>
      <c r="B472">
        <v>65</v>
      </c>
    </row>
    <row r="473" spans="1:2" x14ac:dyDescent="0.3">
      <c r="A473" t="s">
        <v>20</v>
      </c>
      <c r="B473">
        <v>163</v>
      </c>
    </row>
    <row r="474" spans="1:2" x14ac:dyDescent="0.3">
      <c r="A474" t="s">
        <v>20</v>
      </c>
      <c r="B474">
        <v>85</v>
      </c>
    </row>
    <row r="475" spans="1:2" x14ac:dyDescent="0.3">
      <c r="A475" t="s">
        <v>20</v>
      </c>
      <c r="B475">
        <v>217</v>
      </c>
    </row>
    <row r="476" spans="1:2" x14ac:dyDescent="0.3">
      <c r="A476" t="s">
        <v>20</v>
      </c>
      <c r="B476">
        <v>150</v>
      </c>
    </row>
    <row r="477" spans="1:2" x14ac:dyDescent="0.3">
      <c r="A477" t="s">
        <v>20</v>
      </c>
      <c r="B477">
        <v>3272</v>
      </c>
    </row>
    <row r="478" spans="1:2" x14ac:dyDescent="0.3">
      <c r="A478" t="s">
        <v>20</v>
      </c>
      <c r="B478">
        <v>300</v>
      </c>
    </row>
    <row r="479" spans="1:2" x14ac:dyDescent="0.3">
      <c r="A479" t="s">
        <v>20</v>
      </c>
      <c r="B479">
        <v>126</v>
      </c>
    </row>
    <row r="480" spans="1:2" x14ac:dyDescent="0.3">
      <c r="A480" t="s">
        <v>20</v>
      </c>
      <c r="B480">
        <v>2320</v>
      </c>
    </row>
    <row r="481" spans="1:2" x14ac:dyDescent="0.3">
      <c r="A481" t="s">
        <v>20</v>
      </c>
      <c r="B481">
        <v>81</v>
      </c>
    </row>
    <row r="482" spans="1:2" x14ac:dyDescent="0.3">
      <c r="A482" t="s">
        <v>20</v>
      </c>
      <c r="B482">
        <v>1887</v>
      </c>
    </row>
    <row r="483" spans="1:2" x14ac:dyDescent="0.3">
      <c r="A483" t="s">
        <v>20</v>
      </c>
      <c r="B483">
        <v>4358</v>
      </c>
    </row>
    <row r="484" spans="1:2" x14ac:dyDescent="0.3">
      <c r="A484" t="s">
        <v>20</v>
      </c>
      <c r="B484">
        <v>53</v>
      </c>
    </row>
    <row r="485" spans="1:2" x14ac:dyDescent="0.3">
      <c r="A485" t="s">
        <v>20</v>
      </c>
      <c r="B485">
        <v>2414</v>
      </c>
    </row>
    <row r="486" spans="1:2" x14ac:dyDescent="0.3">
      <c r="A486" t="s">
        <v>20</v>
      </c>
      <c r="B486">
        <v>80</v>
      </c>
    </row>
    <row r="487" spans="1:2" x14ac:dyDescent="0.3">
      <c r="A487" t="s">
        <v>20</v>
      </c>
      <c r="B487">
        <v>193</v>
      </c>
    </row>
    <row r="488" spans="1:2" x14ac:dyDescent="0.3">
      <c r="A488" t="s">
        <v>20</v>
      </c>
      <c r="B488">
        <v>52</v>
      </c>
    </row>
    <row r="489" spans="1:2" x14ac:dyDescent="0.3">
      <c r="A489" t="s">
        <v>20</v>
      </c>
      <c r="B489">
        <v>290</v>
      </c>
    </row>
    <row r="490" spans="1:2" x14ac:dyDescent="0.3">
      <c r="A490" t="s">
        <v>20</v>
      </c>
      <c r="B490">
        <v>122</v>
      </c>
    </row>
    <row r="491" spans="1:2" x14ac:dyDescent="0.3">
      <c r="A491" t="s">
        <v>20</v>
      </c>
      <c r="B491">
        <v>1470</v>
      </c>
    </row>
    <row r="492" spans="1:2" x14ac:dyDescent="0.3">
      <c r="A492" t="s">
        <v>20</v>
      </c>
      <c r="B492">
        <v>165</v>
      </c>
    </row>
    <row r="493" spans="1:2" x14ac:dyDescent="0.3">
      <c r="A493" t="s">
        <v>20</v>
      </c>
      <c r="B493">
        <v>182</v>
      </c>
    </row>
    <row r="494" spans="1:2" x14ac:dyDescent="0.3">
      <c r="A494" t="s">
        <v>20</v>
      </c>
      <c r="B494">
        <v>199</v>
      </c>
    </row>
    <row r="495" spans="1:2" x14ac:dyDescent="0.3">
      <c r="A495" t="s">
        <v>20</v>
      </c>
      <c r="B495">
        <v>56</v>
      </c>
    </row>
    <row r="496" spans="1:2" x14ac:dyDescent="0.3">
      <c r="A496" t="s">
        <v>20</v>
      </c>
      <c r="B496">
        <v>1460</v>
      </c>
    </row>
    <row r="497" spans="1:2" x14ac:dyDescent="0.3">
      <c r="A497" t="s">
        <v>20</v>
      </c>
      <c r="B497">
        <v>123</v>
      </c>
    </row>
    <row r="498" spans="1:2" x14ac:dyDescent="0.3">
      <c r="A498" t="s">
        <v>20</v>
      </c>
      <c r="B498">
        <v>159</v>
      </c>
    </row>
    <row r="499" spans="1:2" x14ac:dyDescent="0.3">
      <c r="A499" t="s">
        <v>20</v>
      </c>
      <c r="B499">
        <v>110</v>
      </c>
    </row>
    <row r="500" spans="1:2" x14ac:dyDescent="0.3">
      <c r="A500" t="s">
        <v>20</v>
      </c>
      <c r="B500">
        <v>236</v>
      </c>
    </row>
    <row r="501" spans="1:2" x14ac:dyDescent="0.3">
      <c r="A501" t="s">
        <v>20</v>
      </c>
      <c r="B501">
        <v>191</v>
      </c>
    </row>
    <row r="502" spans="1:2" x14ac:dyDescent="0.3">
      <c r="A502" t="s">
        <v>20</v>
      </c>
      <c r="B502">
        <v>3934</v>
      </c>
    </row>
    <row r="503" spans="1:2" x14ac:dyDescent="0.3">
      <c r="A503" t="s">
        <v>20</v>
      </c>
      <c r="B503">
        <v>80</v>
      </c>
    </row>
    <row r="504" spans="1:2" x14ac:dyDescent="0.3">
      <c r="A504" t="s">
        <v>20</v>
      </c>
      <c r="B504">
        <v>462</v>
      </c>
    </row>
    <row r="505" spans="1:2" x14ac:dyDescent="0.3">
      <c r="A505" t="s">
        <v>20</v>
      </c>
      <c r="B505">
        <v>179</v>
      </c>
    </row>
    <row r="506" spans="1:2" x14ac:dyDescent="0.3">
      <c r="A506" t="s">
        <v>20</v>
      </c>
      <c r="B506">
        <v>1866</v>
      </c>
    </row>
    <row r="507" spans="1:2" x14ac:dyDescent="0.3">
      <c r="A507" t="s">
        <v>20</v>
      </c>
      <c r="B507">
        <v>156</v>
      </c>
    </row>
    <row r="508" spans="1:2" x14ac:dyDescent="0.3">
      <c r="A508" t="s">
        <v>20</v>
      </c>
      <c r="B508">
        <v>255</v>
      </c>
    </row>
    <row r="509" spans="1:2" x14ac:dyDescent="0.3">
      <c r="A509" t="s">
        <v>20</v>
      </c>
      <c r="B509">
        <v>2261</v>
      </c>
    </row>
    <row r="510" spans="1:2" x14ac:dyDescent="0.3">
      <c r="A510" t="s">
        <v>20</v>
      </c>
      <c r="B510">
        <v>40</v>
      </c>
    </row>
    <row r="511" spans="1:2" x14ac:dyDescent="0.3">
      <c r="A511" t="s">
        <v>20</v>
      </c>
      <c r="B511">
        <v>2289</v>
      </c>
    </row>
    <row r="512" spans="1:2" x14ac:dyDescent="0.3">
      <c r="A512" t="s">
        <v>20</v>
      </c>
      <c r="B512">
        <v>65</v>
      </c>
    </row>
    <row r="513" spans="1:2" x14ac:dyDescent="0.3">
      <c r="A513" t="s">
        <v>20</v>
      </c>
      <c r="B513">
        <v>3777</v>
      </c>
    </row>
    <row r="514" spans="1:2" x14ac:dyDescent="0.3">
      <c r="A514" t="s">
        <v>20</v>
      </c>
      <c r="B514">
        <v>184</v>
      </c>
    </row>
    <row r="515" spans="1:2" x14ac:dyDescent="0.3">
      <c r="A515" t="s">
        <v>20</v>
      </c>
      <c r="B515">
        <v>85</v>
      </c>
    </row>
    <row r="516" spans="1:2" x14ac:dyDescent="0.3">
      <c r="A516" t="s">
        <v>20</v>
      </c>
      <c r="B516">
        <v>144</v>
      </c>
    </row>
    <row r="517" spans="1:2" x14ac:dyDescent="0.3">
      <c r="A517" t="s">
        <v>20</v>
      </c>
      <c r="B517">
        <v>1902</v>
      </c>
    </row>
    <row r="518" spans="1:2" x14ac:dyDescent="0.3">
      <c r="A518" t="s">
        <v>20</v>
      </c>
      <c r="B518">
        <v>105</v>
      </c>
    </row>
    <row r="519" spans="1:2" x14ac:dyDescent="0.3">
      <c r="A519" t="s">
        <v>20</v>
      </c>
      <c r="B519">
        <v>132</v>
      </c>
    </row>
    <row r="520" spans="1:2" x14ac:dyDescent="0.3">
      <c r="A520" t="s">
        <v>20</v>
      </c>
      <c r="B520">
        <v>96</v>
      </c>
    </row>
    <row r="521" spans="1:2" x14ac:dyDescent="0.3">
      <c r="A521" t="s">
        <v>20</v>
      </c>
      <c r="B521">
        <v>114</v>
      </c>
    </row>
    <row r="522" spans="1:2" x14ac:dyDescent="0.3">
      <c r="A522" t="s">
        <v>20</v>
      </c>
      <c r="B522">
        <v>203</v>
      </c>
    </row>
    <row r="523" spans="1:2" x14ac:dyDescent="0.3">
      <c r="A523" t="s">
        <v>20</v>
      </c>
      <c r="B523">
        <v>1559</v>
      </c>
    </row>
    <row r="524" spans="1:2" x14ac:dyDescent="0.3">
      <c r="A524" t="s">
        <v>20</v>
      </c>
      <c r="B524">
        <v>1548</v>
      </c>
    </row>
    <row r="525" spans="1:2" x14ac:dyDescent="0.3">
      <c r="A525" t="s">
        <v>20</v>
      </c>
      <c r="B525">
        <v>80</v>
      </c>
    </row>
    <row r="526" spans="1:2" x14ac:dyDescent="0.3">
      <c r="A526" t="s">
        <v>20</v>
      </c>
      <c r="B526">
        <v>131</v>
      </c>
    </row>
    <row r="527" spans="1:2" x14ac:dyDescent="0.3">
      <c r="A527" t="s">
        <v>20</v>
      </c>
      <c r="B527">
        <v>112</v>
      </c>
    </row>
    <row r="528" spans="1:2" x14ac:dyDescent="0.3">
      <c r="A528" t="s">
        <v>20</v>
      </c>
      <c r="B528">
        <v>155</v>
      </c>
    </row>
    <row r="529" spans="1:2" x14ac:dyDescent="0.3">
      <c r="A529" t="s">
        <v>20</v>
      </c>
      <c r="B529">
        <v>266</v>
      </c>
    </row>
    <row r="530" spans="1:2" x14ac:dyDescent="0.3">
      <c r="A530" t="s">
        <v>20</v>
      </c>
      <c r="B530">
        <v>155</v>
      </c>
    </row>
    <row r="531" spans="1:2" x14ac:dyDescent="0.3">
      <c r="A531" t="s">
        <v>20</v>
      </c>
      <c r="B531">
        <v>207</v>
      </c>
    </row>
    <row r="532" spans="1:2" x14ac:dyDescent="0.3">
      <c r="A532" t="s">
        <v>20</v>
      </c>
      <c r="B532">
        <v>245</v>
      </c>
    </row>
    <row r="533" spans="1:2" x14ac:dyDescent="0.3">
      <c r="A533" t="s">
        <v>20</v>
      </c>
      <c r="B533">
        <v>1573</v>
      </c>
    </row>
    <row r="534" spans="1:2" x14ac:dyDescent="0.3">
      <c r="A534" t="s">
        <v>20</v>
      </c>
      <c r="B534">
        <v>114</v>
      </c>
    </row>
    <row r="535" spans="1:2" x14ac:dyDescent="0.3">
      <c r="A535" t="s">
        <v>20</v>
      </c>
      <c r="B535">
        <v>93</v>
      </c>
    </row>
    <row r="536" spans="1:2" x14ac:dyDescent="0.3">
      <c r="A536" t="s">
        <v>20</v>
      </c>
      <c r="B536">
        <v>1681</v>
      </c>
    </row>
    <row r="537" spans="1:2" x14ac:dyDescent="0.3">
      <c r="A537" t="s">
        <v>20</v>
      </c>
      <c r="B537">
        <v>32</v>
      </c>
    </row>
    <row r="538" spans="1:2" x14ac:dyDescent="0.3">
      <c r="A538" t="s">
        <v>20</v>
      </c>
      <c r="B538">
        <v>135</v>
      </c>
    </row>
    <row r="539" spans="1:2" x14ac:dyDescent="0.3">
      <c r="A539" t="s">
        <v>20</v>
      </c>
      <c r="B539">
        <v>140</v>
      </c>
    </row>
    <row r="540" spans="1:2" x14ac:dyDescent="0.3">
      <c r="A540" t="s">
        <v>20</v>
      </c>
      <c r="B540">
        <v>92</v>
      </c>
    </row>
    <row r="541" spans="1:2" x14ac:dyDescent="0.3">
      <c r="A541" t="s">
        <v>20</v>
      </c>
      <c r="B541">
        <v>1015</v>
      </c>
    </row>
    <row r="542" spans="1:2" x14ac:dyDescent="0.3">
      <c r="A542" t="s">
        <v>20</v>
      </c>
      <c r="B542">
        <v>323</v>
      </c>
    </row>
    <row r="543" spans="1:2" x14ac:dyDescent="0.3">
      <c r="A543" t="s">
        <v>20</v>
      </c>
      <c r="B543">
        <v>2326</v>
      </c>
    </row>
    <row r="544" spans="1:2" x14ac:dyDescent="0.3">
      <c r="A544" t="s">
        <v>20</v>
      </c>
      <c r="B544">
        <v>381</v>
      </c>
    </row>
    <row r="545" spans="1:2" x14ac:dyDescent="0.3">
      <c r="A545" t="s">
        <v>20</v>
      </c>
      <c r="B545">
        <v>480</v>
      </c>
    </row>
    <row r="546" spans="1:2" x14ac:dyDescent="0.3">
      <c r="A546" t="s">
        <v>20</v>
      </c>
      <c r="B546">
        <v>226</v>
      </c>
    </row>
    <row r="547" spans="1:2" x14ac:dyDescent="0.3">
      <c r="A547" t="s">
        <v>20</v>
      </c>
      <c r="B547">
        <v>241</v>
      </c>
    </row>
    <row r="548" spans="1:2" x14ac:dyDescent="0.3">
      <c r="A548" s="20" t="s">
        <v>20</v>
      </c>
      <c r="B548">
        <v>132</v>
      </c>
    </row>
    <row r="549" spans="1:2" x14ac:dyDescent="0.3">
      <c r="A549" s="21" t="s">
        <v>20</v>
      </c>
      <c r="B549">
        <v>2043</v>
      </c>
    </row>
  </sheetData>
  <mergeCells count="4">
    <mergeCell ref="G1:H1"/>
    <mergeCell ref="J1:K1"/>
    <mergeCell ref="G9:Q9"/>
    <mergeCell ref="G11:Q11"/>
  </mergeCells>
  <conditionalFormatting sqref="A550:A566">
    <cfRule type="containsText" dxfId="46" priority="33" operator="containsText" text="canceled">
      <formula>NOT(ISERROR(SEARCH("canceled",A550)))</formula>
    </cfRule>
    <cfRule type="containsText" dxfId="45" priority="34" operator="containsText" text="live">
      <formula>NOT(ISERROR(SEARCH("live",A550)))</formula>
    </cfRule>
    <cfRule type="containsText" dxfId="44" priority="35" operator="containsText" text="failed">
      <formula>NOT(ISERROR(SEARCH("failed",A550)))</formula>
    </cfRule>
    <cfRule type="containsText" dxfId="43" priority="36" operator="containsText" text="successful">
      <formula>NOT(ISERROR(SEARCH("successful",A550)))</formula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38" operator="containsText" text="sucessful">
      <formula>NOT(ISERROR(SEARCH("sucessful",A550)))</formula>
    </cfRule>
  </conditionalFormatting>
  <conditionalFormatting sqref="A2:A549">
    <cfRule type="containsText" dxfId="25" priority="26" operator="containsText" text="Successful">
      <formula>NOT(ISERROR(SEARCH("Successful",A2)))</formula>
    </cfRule>
  </conditionalFormatting>
  <conditionalFormatting sqref="A2:A549">
    <cfRule type="containsText" dxfId="24" priority="14" operator="containsText" text="failed">
      <formula>NOT(ISERROR(SEARCH("failed",A2)))</formula>
    </cfRule>
    <cfRule type="containsText" dxfId="23" priority="15" operator="containsText" text="canceled">
      <formula>NOT(ISERROR(SEARCH("canceled",A2)))</formula>
    </cfRule>
    <cfRule type="containsText" dxfId="22" priority="16" operator="containsText" text="live">
      <formula>NOT(ISERROR(SEARCH("live",A2)))</formula>
    </cfRule>
    <cfRule type="containsText" dxfId="21" priority="17" operator="containsText" text="successful">
      <formula>NOT(ISERROR(SEARCH("successful",A2)))</formula>
    </cfRule>
    <cfRule type="containsText" dxfId="20" priority="18" operator="containsText" text="canceled">
      <formula>NOT(ISERROR(SEARCH("canceled",A2)))</formula>
    </cfRule>
    <cfRule type="containsText" dxfId="19" priority="19" operator="containsText" text="canceled">
      <formula>NOT(ISERROR(SEARCH("canceled",A2)))</formula>
    </cfRule>
    <cfRule type="containsText" dxfId="18" priority="23" operator="containsText" text="canceled">
      <formula>NOT(ISERROR(SEARCH("canceled",A2)))</formula>
    </cfRule>
    <cfRule type="containsText" dxfId="17" priority="24" operator="containsText" text="canceled">
      <formula>NOT(ISERROR(SEARCH("canceled",A2)))</formula>
    </cfRule>
    <cfRule type="containsText" dxfId="16" priority="25" operator="containsText" text="sucessfull">
      <formula>NOT(ISERROR(SEARCH("sucessfull",A2)))</formula>
    </cfRule>
  </conditionalFormatting>
  <conditionalFormatting sqref="A2:A548">
    <cfRule type="containsText" dxfId="15" priority="20" operator="containsText" text="successful">
      <formula>NOT(ISERROR(SEARCH("successful",A2)))</formula>
    </cfRule>
    <cfRule type="containsText" dxfId="14" priority="21" operator="containsText" text="canceled">
      <formula>NOT(ISERROR(SEARCH("canceled",A2)))</formula>
    </cfRule>
    <cfRule type="containsText" dxfId="13" priority="22" operator="containsText" text="canceled">
      <formula>NOT(ISERROR(SEARCH("canceled",A2)))</formula>
    </cfRule>
  </conditionalFormatting>
  <conditionalFormatting sqref="D2:D382">
    <cfRule type="containsText" dxfId="12" priority="13" operator="containsText" text="Successful">
      <formula>NOT(ISERROR(SEARCH("Successful",D2)))</formula>
    </cfRule>
  </conditionalFormatting>
  <conditionalFormatting sqref="D1:D382">
    <cfRule type="containsText" dxfId="11" priority="1" operator="containsText" text="failed">
      <formula>NOT(ISERROR(SEARCH("failed",D1)))</formula>
    </cfRule>
    <cfRule type="containsText" dxfId="10" priority="2" operator="containsText" text="canceled">
      <formula>NOT(ISERROR(SEARCH("canceled",D1)))</formula>
    </cfRule>
    <cfRule type="containsText" dxfId="9" priority="3" operator="containsText" text="live">
      <formula>NOT(ISERROR(SEARCH("live",D1)))</formula>
    </cfRule>
    <cfRule type="containsText" dxfId="8" priority="4" operator="containsText" text="successful">
      <formula>NOT(ISERROR(SEARCH("successful",D1)))</formula>
    </cfRule>
    <cfRule type="containsText" dxfId="7" priority="5" operator="containsText" text="canceled">
      <formula>NOT(ISERROR(SEARCH("canceled",D1)))</formula>
    </cfRule>
    <cfRule type="containsText" dxfId="6" priority="6" operator="containsText" text="canceled">
      <formula>NOT(ISERROR(SEARCH("canceled",D1)))</formula>
    </cfRule>
    <cfRule type="containsText" dxfId="5" priority="10" operator="containsText" text="canceled">
      <formula>NOT(ISERROR(SEARCH("canceled",D1)))</formula>
    </cfRule>
    <cfRule type="containsText" dxfId="4" priority="11" operator="containsText" text="canceled">
      <formula>NOT(ISERROR(SEARCH("canceled",D1)))</formula>
    </cfRule>
    <cfRule type="containsText" dxfId="3" priority="12" operator="containsText" text="sucessfull">
      <formula>NOT(ISERROR(SEARCH("sucessfull",D1)))</formula>
    </cfRule>
  </conditionalFormatting>
  <conditionalFormatting sqref="D1:D379">
    <cfRule type="containsText" dxfId="2" priority="7" operator="containsText" text="successful">
      <formula>NOT(ISERROR(SEARCH("successful",D1)))</formula>
    </cfRule>
    <cfRule type="containsText" dxfId="1" priority="8" operator="containsText" text="canceled">
      <formula>NOT(ISERROR(SEARCH("canceled",D1)))</formula>
    </cfRule>
    <cfRule type="containsText" dxfId="0" priority="9" operator="containsText" text="canceled">
      <formula>NOT(ISERROR(SEARCH("canceled",D1)))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F719-6751-407A-8AAA-E8CEC2C85290}">
  <dimension ref="A1:K34"/>
  <sheetViews>
    <sheetView tabSelected="1" workbookViewId="0">
      <selection activeCell="M16" sqref="M16"/>
    </sheetView>
  </sheetViews>
  <sheetFormatPr defaultRowHeight="15.6" x14ac:dyDescent="0.3"/>
  <cols>
    <col min="1" max="1" width="20.59765625" bestFit="1" customWidth="1"/>
    <col min="2" max="2" width="13" bestFit="1" customWidth="1"/>
    <col min="3" max="3" width="13.3984375" bestFit="1" customWidth="1"/>
    <col min="4" max="4" width="13.5" bestFit="1" customWidth="1"/>
    <col min="5" max="5" width="12.296875" bestFit="1" customWidth="1"/>
    <col min="6" max="6" width="12.69921875" bestFit="1" customWidth="1"/>
    <col min="7" max="7" width="12.796875" bestFit="1" customWidth="1"/>
    <col min="8" max="8" width="14.8984375" bestFit="1" customWidth="1"/>
    <col min="9" max="9" width="15.296875" bestFit="1" customWidth="1"/>
    <col min="10" max="10" width="14.296875" bestFit="1" customWidth="1"/>
    <col min="11" max="11" width="14.69921875" bestFit="1" customWidth="1"/>
    <col min="12" max="12" width="5.3984375" bestFit="1" customWidth="1"/>
    <col min="13" max="13" width="10.19921875" bestFit="1" customWidth="1"/>
    <col min="14" max="14" width="10.8984375" bestFit="1" customWidth="1"/>
    <col min="15" max="16" width="22" bestFit="1" customWidth="1"/>
    <col min="17" max="17" width="26.5" bestFit="1" customWidth="1"/>
    <col min="18" max="18" width="26.8984375" bestFit="1" customWidth="1"/>
  </cols>
  <sheetData>
    <row r="1" spans="1:11" x14ac:dyDescent="0.3">
      <c r="A1" t="s">
        <v>2119</v>
      </c>
      <c r="B1" t="s">
        <v>2128</v>
      </c>
      <c r="C1" t="s">
        <v>2129</v>
      </c>
      <c r="D1" t="s">
        <v>2132</v>
      </c>
      <c r="E1" t="s">
        <v>2130</v>
      </c>
      <c r="F1" t="s">
        <v>2131</v>
      </c>
      <c r="G1" t="s">
        <v>2133</v>
      </c>
      <c r="H1" t="s">
        <v>2134</v>
      </c>
      <c r="I1" t="s">
        <v>2135</v>
      </c>
      <c r="J1" t="s">
        <v>2136</v>
      </c>
      <c r="K1" t="s">
        <v>2137</v>
      </c>
    </row>
    <row r="2" spans="1:11" x14ac:dyDescent="0.3">
      <c r="A2" t="s">
        <v>2120</v>
      </c>
      <c r="B2">
        <f>COUNTIFS(Crowdfunding!R2:R1001,Crowdfunding!R943,Crowdfunding!H2:H1001,"&gt;=999")</f>
        <v>8</v>
      </c>
      <c r="C2">
        <f>COUNTIFS(Crowdfunding!R2:R1001,Crowdfunding!R942,Crowdfunding!H2:H1001,"&gt;=999")</f>
        <v>233</v>
      </c>
      <c r="D2">
        <f t="shared" ref="D2:D9" si="0">C2+B2</f>
        <v>241</v>
      </c>
      <c r="E2">
        <f>COUNTIFS(Crowdfunding!S2:S1001,Crowdfunding!S3,Crowdfunding!H2:H1001,"&gt;=999")</f>
        <v>62</v>
      </c>
      <c r="F2">
        <f>COUNTIFS(Crowdfunding!S2:S1001,Crowdfunding!S2,Crowdfunding!H2:H1001,"&gt;=999")</f>
        <v>179</v>
      </c>
      <c r="G2">
        <f>F2+E2</f>
        <v>241</v>
      </c>
      <c r="H2" s="4">
        <f>B2/D2</f>
        <v>3.3195020746887967E-2</v>
      </c>
      <c r="I2" s="4">
        <f>C2/D2</f>
        <v>0.96680497925311204</v>
      </c>
      <c r="J2" s="4">
        <f>E2/G2</f>
        <v>0.25726141078838172</v>
      </c>
      <c r="K2" s="4">
        <f>F2/G2</f>
        <v>0.74273858921161828</v>
      </c>
    </row>
    <row r="3" spans="1:11" x14ac:dyDescent="0.3">
      <c r="A3" t="s">
        <v>2121</v>
      </c>
      <c r="B3">
        <f>COUNTIFS(Crowdfunding!R2:R1001,Crowdfunding!R943,Crowdfunding!H2:H1001,"&gt;=1000",Crowdfunding!H2:H1001,"&lt;=1999")</f>
        <v>4</v>
      </c>
      <c r="C3">
        <f>COUNTIFS(Crowdfunding!R2:R1001,Crowdfunding!R942,Crowdfunding!H2:H1001,"&gt;=1000",Crowdfunding!H2:H1001,"&lt;=1999")</f>
        <v>111</v>
      </c>
      <c r="D3">
        <f t="shared" si="0"/>
        <v>115</v>
      </c>
      <c r="E3">
        <f>COUNTIFS(Crowdfunding!S2:S1001,Crowdfunding!S3,Crowdfunding!H2:H1001,"&gt;=1000",Crowdfunding!H2:H1001,"&lt;=1999")</f>
        <v>32</v>
      </c>
      <c r="F3">
        <f>COUNTIFS(Crowdfunding!S2:S1001,Crowdfunding!S2,Crowdfunding!H2:H1001,"&gt;=1000",Crowdfunding!H2:H1001,"&lt;=1999")</f>
        <v>83</v>
      </c>
      <c r="G3">
        <f t="shared" ref="G3:G9" si="1">F3+E3</f>
        <v>115</v>
      </c>
      <c r="H3" s="4">
        <f t="shared" ref="H3:H9" si="2">B3/D3</f>
        <v>3.4782608695652174E-2</v>
      </c>
      <c r="I3" s="4">
        <f t="shared" ref="I3:I9" si="3">C3/D3</f>
        <v>0.9652173913043478</v>
      </c>
      <c r="J3" s="4">
        <f t="shared" ref="J3:J9" si="4">E3/G3</f>
        <v>0.27826086956521739</v>
      </c>
      <c r="K3" s="4">
        <f t="shared" ref="K3:K9" si="5">F3/G3</f>
        <v>0.72173913043478266</v>
      </c>
    </row>
    <row r="4" spans="1:11" x14ac:dyDescent="0.3">
      <c r="A4" t="s">
        <v>2122</v>
      </c>
      <c r="B4">
        <f>COUNTIFS(Crowdfunding!R2:R1001,Crowdfunding!R943,Crowdfunding!H2:H1001,"&gt;=2000",Crowdfunding!H2:H1001,"&lt;=2999")</f>
        <v>2</v>
      </c>
      <c r="C4">
        <f>COUNTIFS(Crowdfunding!R2:R1001,Crowdfunding!R942,Crowdfunding!H2:H1001,"&gt;=2000",Crowdfunding!H2:H1001,"&lt;=2999")</f>
        <v>68</v>
      </c>
      <c r="D4">
        <f t="shared" si="0"/>
        <v>70</v>
      </c>
      <c r="E4">
        <f>COUNTIFS(Crowdfunding!S2:S1001,Crowdfunding!S3,Crowdfunding!H2:H1001,"&gt;=2000",Crowdfunding!H2:H1001,"&lt;=2999")</f>
        <v>19</v>
      </c>
      <c r="F4">
        <f>COUNTIFS(Crowdfunding!S2:S1001,Crowdfunding!S2,Crowdfunding!H2:H1001,"&gt;=2000",Crowdfunding!H2:H1001,"&lt;=2999")</f>
        <v>51</v>
      </c>
      <c r="G4">
        <f t="shared" si="1"/>
        <v>70</v>
      </c>
      <c r="H4" s="4">
        <f t="shared" si="2"/>
        <v>2.8571428571428571E-2</v>
      </c>
      <c r="I4" s="4">
        <f t="shared" si="3"/>
        <v>0.97142857142857142</v>
      </c>
      <c r="J4" s="4">
        <f t="shared" si="4"/>
        <v>0.27142857142857141</v>
      </c>
      <c r="K4" s="4">
        <f t="shared" si="5"/>
        <v>0.72857142857142854</v>
      </c>
    </row>
    <row r="5" spans="1:11" x14ac:dyDescent="0.3">
      <c r="A5" t="s">
        <v>2123</v>
      </c>
      <c r="B5">
        <f>COUNTIFS(Crowdfunding!R2:R1001,Crowdfunding!R943,Crowdfunding!H2:H1001,"&gt;=3000",Crowdfunding!H2:H1001,"&lt;=3999")</f>
        <v>0</v>
      </c>
      <c r="C5">
        <f>COUNTIFS(Crowdfunding!R2:R1001,Crowdfunding!R942,Crowdfunding!H2:H1001,"&gt;=3000",Crowdfunding!H2:H1001,"&lt;=3999")</f>
        <v>30</v>
      </c>
      <c r="D5">
        <f t="shared" si="0"/>
        <v>30</v>
      </c>
      <c r="E5">
        <f>COUNTIFS(Crowdfunding!S2:S1001,Crowdfunding!S3,Crowdfunding!H2:H1001,"&gt;=3000",Crowdfunding!H2:H1001,"&lt;=3999")</f>
        <v>4</v>
      </c>
      <c r="F5">
        <f>COUNTIFS(Crowdfunding!S2:S1001,Crowdfunding!S2,Crowdfunding!H2:H1001,"&gt;=3000",Crowdfunding!H2:H1001,"&lt;=3999")</f>
        <v>26</v>
      </c>
      <c r="G5">
        <f t="shared" si="1"/>
        <v>30</v>
      </c>
      <c r="H5" s="4">
        <f t="shared" si="2"/>
        <v>0</v>
      </c>
      <c r="I5" s="4">
        <f t="shared" si="3"/>
        <v>1</v>
      </c>
      <c r="J5" s="4">
        <f t="shared" si="4"/>
        <v>0.13333333333333333</v>
      </c>
      <c r="K5" s="4">
        <f t="shared" si="5"/>
        <v>0.8666666666666667</v>
      </c>
    </row>
    <row r="6" spans="1:11" x14ac:dyDescent="0.3">
      <c r="A6" t="s">
        <v>2124</v>
      </c>
      <c r="B6">
        <f>COUNTIFS(Crowdfunding!R2:R1001,Crowdfunding!R943,Crowdfunding!H2:H1001,"&gt;=4000",Crowdfunding!H2:H1001,"&lt;=4999")</f>
        <v>1</v>
      </c>
      <c r="C6">
        <f>COUNTIFS(Crowdfunding!R2:R1001,Crowdfunding!R942,Crowdfunding!H2:H1001,"&gt;=4000",Crowdfunding!H2:H1001,"&lt;=4999")</f>
        <v>9</v>
      </c>
      <c r="D6">
        <f t="shared" si="0"/>
        <v>10</v>
      </c>
      <c r="E6">
        <f>COUNTIFS(Crowdfunding!S2:S1001,Crowdfunding!S3,Crowdfunding!H2:H1001,"&gt;=4000",Crowdfunding!H2:H1001,"&lt;=4999")</f>
        <v>6</v>
      </c>
      <c r="F6">
        <f>COUNTIFS(Crowdfunding!S2:S1001,Crowdfunding!S2,Crowdfunding!H2:H1001,"&gt;=4000",Crowdfunding!H2:H1001,"&lt;=4999")</f>
        <v>4</v>
      </c>
      <c r="G6">
        <f t="shared" si="1"/>
        <v>10</v>
      </c>
      <c r="H6" s="4">
        <f t="shared" si="2"/>
        <v>0.1</v>
      </c>
      <c r="I6" s="4">
        <f t="shared" si="3"/>
        <v>0.9</v>
      </c>
      <c r="J6" s="4">
        <f t="shared" si="4"/>
        <v>0.6</v>
      </c>
      <c r="K6" s="4">
        <f t="shared" si="5"/>
        <v>0.4</v>
      </c>
    </row>
    <row r="7" spans="1:11" x14ac:dyDescent="0.3">
      <c r="A7" t="s">
        <v>2125</v>
      </c>
      <c r="B7">
        <f>COUNTIFS(Crowdfunding!R2:R1001,Crowdfunding!R943,Crowdfunding!H2:H1001,"&gt;=5000",Crowdfunding!H2:H1001,"&lt;=5999")</f>
        <v>1</v>
      </c>
      <c r="C7">
        <f>COUNTIFS(Crowdfunding!R2:R1001,Crowdfunding!R942,Crowdfunding!H2:H1001,"&gt;=5000",Crowdfunding!H2:H1001,"&lt;=5999")</f>
        <v>9</v>
      </c>
      <c r="D7">
        <f t="shared" si="0"/>
        <v>10</v>
      </c>
      <c r="E7">
        <f>COUNTIFS(Crowdfunding!S2:S1001,Crowdfunding!S3,Crowdfunding!H2:H1001,"&gt;=5000",Crowdfunding!H2:H1001,"&lt;=5999")</f>
        <v>1</v>
      </c>
      <c r="F7">
        <f>COUNTIFS(Crowdfunding!S2:S1001,Crowdfunding!S2,Crowdfunding!H2:H1001,"&gt;=5000",Crowdfunding!H2:H1001,"&lt;=5999")</f>
        <v>9</v>
      </c>
      <c r="G7">
        <f t="shared" si="1"/>
        <v>10</v>
      </c>
      <c r="H7" s="4">
        <f t="shared" si="2"/>
        <v>0.1</v>
      </c>
      <c r="I7" s="4">
        <f t="shared" si="3"/>
        <v>0.9</v>
      </c>
      <c r="J7" s="4">
        <f t="shared" si="4"/>
        <v>0.1</v>
      </c>
      <c r="K7" s="4">
        <f t="shared" si="5"/>
        <v>0.9</v>
      </c>
    </row>
    <row r="8" spans="1:11" x14ac:dyDescent="0.3">
      <c r="A8" t="s">
        <v>2126</v>
      </c>
      <c r="B8">
        <f>COUNTIFS(Crowdfunding!R2:R1001,Crowdfunding!R943,Crowdfunding!H2:H1001,"&gt;=6000",Crowdfunding!H2:H1001,"&lt;=6999")</f>
        <v>0</v>
      </c>
      <c r="C8">
        <f>COUNTIFS(Crowdfunding!R2:R1001,Crowdfunding!R942,Crowdfunding!H2:H1001,"&gt;=6000",Crowdfunding!H2:H1001,"&lt;=6999")</f>
        <v>5</v>
      </c>
      <c r="D8">
        <f t="shared" si="0"/>
        <v>5</v>
      </c>
      <c r="E8">
        <f>COUNTIFS(Crowdfunding!S2:S1001,Crowdfunding!S3,Crowdfunding!H2:H1001,"&gt;=6000",Crowdfunding!H2:H1001,"&lt;=6999")</f>
        <v>0</v>
      </c>
      <c r="F8">
        <f>COUNTIFS(Crowdfunding!S2:S1001,Crowdfunding!S2,Crowdfunding!H2:H1001,"&gt;=6000",Crowdfunding!H2:H1001,"&lt;=6999")</f>
        <v>5</v>
      </c>
      <c r="G8">
        <f t="shared" si="1"/>
        <v>5</v>
      </c>
      <c r="H8" s="4">
        <f t="shared" si="2"/>
        <v>0</v>
      </c>
      <c r="I8" s="4">
        <f t="shared" si="3"/>
        <v>1</v>
      </c>
      <c r="J8" s="4">
        <f t="shared" si="4"/>
        <v>0</v>
      </c>
      <c r="K8" s="4">
        <f t="shared" si="5"/>
        <v>1</v>
      </c>
    </row>
    <row r="9" spans="1:11" x14ac:dyDescent="0.3">
      <c r="A9" t="s">
        <v>2127</v>
      </c>
      <c r="B9">
        <f>COUNTIFS(Crowdfunding!R2:R1001,Crowdfunding!R943,Crowdfunding!H2:H1001,"&gt;=7000",Crowdfunding!H2:H1001,"&lt;=7999")</f>
        <v>0</v>
      </c>
      <c r="C9">
        <f>COUNTIFS(Crowdfunding!R2:R1001,Crowdfunding!R942,Crowdfunding!H2:H1001,"&gt;=7000",Crowdfunding!H2:H1001,"&lt;=7999")</f>
        <v>1</v>
      </c>
      <c r="D9">
        <f t="shared" si="0"/>
        <v>1</v>
      </c>
      <c r="E9">
        <f>COUNTIFS(Crowdfunding!S2:S1001,Crowdfunding!S3,Crowdfunding!H2:H1001,"&gt;=7000",Crowdfunding!H2:H1001,"&lt;=7999")</f>
        <v>0</v>
      </c>
      <c r="F9">
        <f>COUNTIFS(Crowdfunding!S2:S1001,Crowdfunding!S2,Crowdfunding!H2:H1001,"&gt;=7000",Crowdfunding!H2:H1001,"&lt;=7999")</f>
        <v>1</v>
      </c>
      <c r="G9">
        <f t="shared" si="1"/>
        <v>1</v>
      </c>
      <c r="H9" s="4">
        <f t="shared" si="2"/>
        <v>0</v>
      </c>
      <c r="I9" s="4">
        <f t="shared" si="3"/>
        <v>1</v>
      </c>
      <c r="J9" s="4">
        <f t="shared" si="4"/>
        <v>0</v>
      </c>
      <c r="K9" s="4">
        <f t="shared" si="5"/>
        <v>1</v>
      </c>
    </row>
    <row r="27" spans="8:11" x14ac:dyDescent="0.3">
      <c r="H27" s="4"/>
      <c r="I27" s="4"/>
      <c r="J27" s="4"/>
      <c r="K27" s="4"/>
    </row>
    <row r="28" spans="8:11" x14ac:dyDescent="0.3">
      <c r="H28" s="4"/>
      <c r="I28" s="4"/>
      <c r="J28" s="4"/>
      <c r="K28" s="4"/>
    </row>
    <row r="29" spans="8:11" x14ac:dyDescent="0.3">
      <c r="H29" s="4"/>
      <c r="I29" s="4"/>
      <c r="J29" s="4"/>
      <c r="K29" s="4"/>
    </row>
    <row r="30" spans="8:11" x14ac:dyDescent="0.3">
      <c r="H30" s="4"/>
      <c r="I30" s="4"/>
      <c r="J30" s="4"/>
      <c r="K30" s="4"/>
    </row>
    <row r="31" spans="8:11" x14ac:dyDescent="0.3">
      <c r="H31" s="4"/>
      <c r="I31" s="4"/>
      <c r="J31" s="4"/>
      <c r="K31" s="4"/>
    </row>
    <row r="32" spans="8:11" x14ac:dyDescent="0.3">
      <c r="H32" s="4"/>
      <c r="I32" s="4"/>
      <c r="J32" s="4"/>
      <c r="K32" s="4"/>
    </row>
    <row r="33" spans="8:11" x14ac:dyDescent="0.3">
      <c r="H33" s="4"/>
      <c r="I33" s="4"/>
      <c r="J33" s="4"/>
      <c r="K33" s="4"/>
    </row>
    <row r="34" spans="8:11" x14ac:dyDescent="0.3">
      <c r="H34" s="4"/>
      <c r="I34" s="4"/>
      <c r="J34" s="4"/>
      <c r="K34" s="4"/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USD Crowdfunding</vt:lpstr>
      <vt:lpstr>USD Comparison</vt:lpstr>
      <vt:lpstr>Crowdfunding</vt:lpstr>
      <vt:lpstr>currency</vt:lpstr>
      <vt:lpstr>category</vt:lpstr>
      <vt:lpstr>outcome</vt:lpstr>
      <vt:lpstr>sub-category</vt:lpstr>
      <vt:lpstr>goal analysis</vt:lpstr>
      <vt:lpstr>campaign backers</vt:lpstr>
      <vt:lpstr>US campaign backers</vt:lpstr>
      <vt:lpstr>staff_pick &amp; spotlight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Christine Bilinski</cp:lastModifiedBy>
  <dcterms:created xsi:type="dcterms:W3CDTF">2021-09-29T18:52:28Z</dcterms:created>
  <dcterms:modified xsi:type="dcterms:W3CDTF">2024-12-02T18:01:56Z</dcterms:modified>
</cp:coreProperties>
</file>